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charts/chart2.xml" ContentType="application/vnd.openxmlformats-officedocument.drawingml.chart+xml"/>
  <Override PartName="/xl/drawings/drawing6.xml" ContentType="application/vnd.openxmlformats-officedocument.drawingml.chartshapes+xml"/>
  <Override PartName="/xl/charts/chart3.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4.xml" ContentType="application/vnd.openxmlformats-officedocument.drawingml.chart+xml"/>
  <Override PartName="/xl/drawings/drawing9.xml" ContentType="application/vnd.openxmlformats-officedocument.drawingml.chartshapes+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charts/chart7.xml" ContentType="application/vnd.openxmlformats-officedocument.drawingml.chart+xml"/>
  <Override PartName="/xl/drawings/drawing13.xml" ContentType="application/vnd.openxmlformats-officedocument.drawingml.chartshapes+xml"/>
  <Override PartName="/xl/charts/chart8.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9.xml" ContentType="application/vnd.openxmlformats-officedocument.drawingml.chart+xml"/>
  <Override PartName="/xl/drawings/drawing16.xml" ContentType="application/vnd.openxmlformats-officedocument.drawingml.chartshapes+xml"/>
  <Override PartName="/xl/charts/chart10.xml" ContentType="application/vnd.openxmlformats-officedocument.drawingml.chart+xml"/>
  <Override PartName="/xl/drawings/drawing17.xml" ContentType="application/vnd.openxmlformats-officedocument.drawingml.chartshapes+xml"/>
  <Override PartName="/xl/drawings/drawing18.xml" ContentType="application/vnd.openxmlformats-officedocument.drawing+xml"/>
  <Override PartName="/xl/charts/chart11.xml" ContentType="application/vnd.openxmlformats-officedocument.drawingml.chart+xml"/>
  <Override PartName="/xl/drawings/drawing19.xml" ContentType="application/vnd.openxmlformats-officedocument.drawingml.chartshapes+xml"/>
  <Override PartName="/xl/charts/chart12.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13.xml" ContentType="application/vnd.openxmlformats-officedocument.drawingml.chart+xml"/>
  <Override PartName="/xl/drawings/drawing22.xml" ContentType="application/vnd.openxmlformats-officedocument.drawingml.chartshapes+xml"/>
  <Override PartName="/xl/charts/chart14.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5.xml" ContentType="application/vnd.openxmlformats-officedocument.drawingml.chart+xml"/>
  <Override PartName="/xl/drawings/drawing25.xml" ContentType="application/vnd.openxmlformats-officedocument.drawingml.chartshapes+xml"/>
  <Override PartName="/xl/charts/chart16.xml" ContentType="application/vnd.openxmlformats-officedocument.drawingml.chart+xml"/>
  <Override PartName="/xl/drawings/drawing26.xml" ContentType="application/vnd.openxmlformats-officedocument.drawingml.chartshapes+xml"/>
  <Override PartName="/xl/drawings/drawing27.xml" ContentType="application/vnd.openxmlformats-officedocument.drawing+xml"/>
  <Override PartName="/xl/charts/chart17.xml" ContentType="application/vnd.openxmlformats-officedocument.drawingml.chart+xml"/>
  <Override PartName="/xl/drawings/drawing28.xml" ContentType="application/vnd.openxmlformats-officedocument.drawingml.chartshapes+xml"/>
  <Override PartName="/xl/charts/chart18.xml" ContentType="application/vnd.openxmlformats-officedocument.drawingml.chart+xml"/>
  <Override PartName="/xl/drawings/drawing29.xml" ContentType="application/vnd.openxmlformats-officedocument.drawingml.chartshapes+xml"/>
  <Override PartName="/xl/drawings/drawing30.xml" ContentType="application/vnd.openxmlformats-officedocument.drawing+xml"/>
  <Override PartName="/xl/charts/chart19.xml" ContentType="application/vnd.openxmlformats-officedocument.drawingml.chart+xml"/>
  <Override PartName="/xl/drawings/drawing31.xml" ContentType="application/vnd.openxmlformats-officedocument.drawingml.chartshapes+xml"/>
  <Override PartName="/xl/charts/chart20.xml" ContentType="application/vnd.openxmlformats-officedocument.drawingml.chart+xml"/>
  <Override PartName="/xl/drawings/drawing32.xml" ContentType="application/vnd.openxmlformats-officedocument.drawingml.chartshapes+xml"/>
  <Override PartName="/xl/drawings/drawing33.xml" ContentType="application/vnd.openxmlformats-officedocument.drawing+xml"/>
  <Override PartName="/xl/charts/chart21.xml" ContentType="application/vnd.openxmlformats-officedocument.drawingml.chart+xml"/>
  <Override PartName="/xl/drawings/drawing34.xml" ContentType="application/vnd.openxmlformats-officedocument.drawingml.chartshapes+xml"/>
  <Override PartName="/xl/charts/chart22.xml" ContentType="application/vnd.openxmlformats-officedocument.drawingml.chart+xml"/>
  <Override PartName="/xl/drawings/drawing35.xml" ContentType="application/vnd.openxmlformats-officedocument.drawingml.chartshapes+xml"/>
  <Override PartName="/xl/drawings/drawing36.xml" ContentType="application/vnd.openxmlformats-officedocument.drawing+xml"/>
  <Override PartName="/xl/charts/chart23.xml" ContentType="application/vnd.openxmlformats-officedocument.drawingml.chart+xml"/>
  <Override PartName="/xl/drawings/drawing37.xml" ContentType="application/vnd.openxmlformats-officedocument.drawingml.chartshapes+xml"/>
  <Override PartName="/xl/charts/chart24.xml" ContentType="application/vnd.openxmlformats-officedocument.drawingml.chart+xml"/>
  <Override PartName="/xl/drawings/drawing38.xml" ContentType="application/vnd.openxmlformats-officedocument.drawingml.chartshapes+xml"/>
  <Override PartName="/xl/drawings/drawing39.xml" ContentType="application/vnd.openxmlformats-officedocument.drawing+xml"/>
  <Override PartName="/xl/charts/chart25.xml" ContentType="application/vnd.openxmlformats-officedocument.drawingml.chart+xml"/>
  <Override PartName="/xl/drawings/drawing40.xml" ContentType="application/vnd.openxmlformats-officedocument.drawingml.chartshapes+xml"/>
  <Override PartName="/xl/charts/chart26.xml" ContentType="application/vnd.openxmlformats-officedocument.drawingml.chart+xml"/>
  <Override PartName="/xl/drawings/drawing41.xml" ContentType="application/vnd.openxmlformats-officedocument.drawingml.chartshapes+xml"/>
  <Override PartName="/xl/charts/chart27.xml" ContentType="application/vnd.openxmlformats-officedocument.drawingml.chart+xml"/>
  <Override PartName="/xl/drawings/drawing42.xml" ContentType="application/vnd.openxmlformats-officedocument.drawingml.chartshapes+xml"/>
  <Override PartName="/xl/charts/chart28.xml" ContentType="application/vnd.openxmlformats-officedocument.drawingml.chart+xml"/>
  <Override PartName="/xl/drawings/drawing43.xml" ContentType="application/vnd.openxmlformats-officedocument.drawingml.chartshapes+xml"/>
  <Override PartName="/xl/charts/chart29.xml" ContentType="application/vnd.openxmlformats-officedocument.drawingml.chart+xml"/>
  <Override PartName="/xl/drawings/drawing44.xml" ContentType="application/vnd.openxmlformats-officedocument.drawingml.chartshapes+xml"/>
  <Override PartName="/xl/charts/chart30.xml" ContentType="application/vnd.openxmlformats-officedocument.drawingml.chart+xml"/>
  <Override PartName="/xl/drawings/drawing45.xml" ContentType="application/vnd.openxmlformats-officedocument.drawingml.chartshapes+xml"/>
  <Override PartName="/xl/charts/chart31.xml" ContentType="application/vnd.openxmlformats-officedocument.drawingml.chart+xml"/>
  <Override PartName="/xl/drawings/drawing46.xml" ContentType="application/vnd.openxmlformats-officedocument.drawingml.chartshapes+xml"/>
  <Override PartName="/xl/charts/chart32.xml" ContentType="application/vnd.openxmlformats-officedocument.drawingml.chart+xml"/>
  <Override PartName="/xl/drawings/drawing47.xml" ContentType="application/vnd.openxmlformats-officedocument.drawingml.chartshapes+xml"/>
  <Override PartName="/xl/charts/chart33.xml" ContentType="application/vnd.openxmlformats-officedocument.drawingml.chart+xml"/>
  <Override PartName="/xl/drawings/drawing48.xml" ContentType="application/vnd.openxmlformats-officedocument.drawingml.chartshapes+xml"/>
  <Override PartName="/xl/charts/chart34.xml" ContentType="application/vnd.openxmlformats-officedocument.drawingml.chart+xml"/>
  <Override PartName="/xl/drawings/drawing49.xml" ContentType="application/vnd.openxmlformats-officedocument.drawingml.chartshapes+xml"/>
  <Override PartName="/xl/charts/chart35.xml" ContentType="application/vnd.openxmlformats-officedocument.drawingml.chart+xml"/>
  <Override PartName="/xl/drawings/drawing50.xml" ContentType="application/vnd.openxmlformats-officedocument.drawingml.chartshapes+xml"/>
  <Override PartName="/xl/charts/chart36.xml" ContentType="application/vnd.openxmlformats-officedocument.drawingml.chart+xml"/>
  <Override PartName="/xl/drawings/drawing51.xml" ContentType="application/vnd.openxmlformats-officedocument.drawingml.chartshapes+xml"/>
  <Override PartName="/xl/charts/chart37.xml" ContentType="application/vnd.openxmlformats-officedocument.drawingml.chart+xml"/>
  <Override PartName="/xl/drawings/drawing5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0" windowWidth="20610" windowHeight="8610" tabRatio="862" firstSheet="1" activeTab="1"/>
  </bookViews>
  <sheets>
    <sheet name="Data" sheetId="67" state="hidden" r:id="rId1"/>
    <sheet name="Introduction" sheetId="55" r:id="rId2"/>
    <sheet name="Overview &amp; Assumptions" sheetId="37" r:id="rId3"/>
    <sheet name="Economic Model" sheetId="1" r:id="rId4"/>
    <sheet name="Returns per Gal." sheetId="15" r:id="rId5"/>
    <sheet name="Returns per Bu." sheetId="27" r:id="rId6"/>
    <sheet name="Prices" sheetId="71" r:id="rId7"/>
    <sheet name="Revenue" sheetId="72" r:id="rId8"/>
    <sheet name="Breakeven" sheetId="73" r:id="rId9"/>
    <sheet name="Cost (corn at mkt)" sheetId="74" r:id="rId10"/>
    <sheet name="Returns  (corn at mkt)" sheetId="75" r:id="rId11"/>
    <sheet name="Grind Margin" sheetId="77" r:id="rId12"/>
    <sheet name="Return on Equity" sheetId="78" r:id="rId13"/>
    <sheet name="Prft Alloc (mkt)" sheetId="76" r:id="rId14"/>
    <sheet name="Costs (corn at cost)" sheetId="81" r:id="rId15"/>
    <sheet name="Returns(corn at cost)" sheetId="80" r:id="rId16"/>
    <sheet name="Prft Alloc (corn at cost)" sheetId="79" r:id="rId17"/>
    <sheet name="Charts" sheetId="69" r:id="rId18"/>
  </sheets>
  <definedNames>
    <definedName name="AB">OFFSET(Data!$AB$2,0,0,COUNTA(Data!$AB:$AB)-1)</definedName>
    <definedName name="AD">OFFSET(Data!$AD$2,0,0,COUNTA(Data!$AD:$AD)-1)</definedName>
    <definedName name="AF">OFFSET(Data!$AF$2,0,0,COUNTA(Data!$AF:$AF)-1)</definedName>
    <definedName name="AI">OFFSET(Data!$AI$2,0,0,COUNTA(Data!$AI:$AI)-1)</definedName>
    <definedName name="AK">OFFSET(Data!$AK$2,0,0,COUNTA(Data!$AK:$AK)-1)</definedName>
    <definedName name="AM">OFFSET(Data!$AM$2,0,0,COUNTA(Data!$AM:$AM)-1)</definedName>
    <definedName name="AQ">OFFSET(Data!$AQ$2,0,0,COUNTA(Data!$AQ:$AQ)-1)</definedName>
    <definedName name="AS">OFFSET(Data!$AS$2,0,0,COUNTA(Data!$AS:$AS)-1)</definedName>
    <definedName name="AZ">OFFSET(Data!$AZ$2,0,0,COUNTA(Data!$AZ:$AZ)-1)</definedName>
    <definedName name="BE">OFFSET(Data!$BE$2,0,0,COUNTA(Data!$BE:$BE)-1)</definedName>
    <definedName name="BG">OFFSET(Data!$BG$2,0,0,COUNTA(Data!$BG:$BG)-1)</definedName>
    <definedName name="BI">OFFSET(Data!$BI$2,0,0,COUNTA(Data!$BI:$BI)-1)</definedName>
    <definedName name="BL">OFFSET(Data!$BL$2,0,0,COUNTA(Data!$BL:$BL)-1)</definedName>
    <definedName name="BN">OFFSET(Data!$BN$2,0,0,COUNTA(Data!$BN:$BN)-1)</definedName>
    <definedName name="BP">OFFSET(Data!$BP$2,0,0,COUNTA(Data!$BP:$BP)-1)</definedName>
    <definedName name="BR">OFFSET(Data!$BR$2,0,0,COUNTA(Data!$BR:$BR)-1)</definedName>
    <definedName name="BT">OFFSET(Data!$BT$2,0,0,COUNTA(Data!$BT:$BT)-1)</definedName>
    <definedName name="BV">OFFSET(Data!$BV$2,0,0,COUNTA(Data!$BV:$BV)-1)</definedName>
    <definedName name="BW">OFFSET(Data!$BW$2,0,0,COUNTA(Data!$BW:$BW)-1)</definedName>
    <definedName name="BY">OFFSET(Data!$BY$2,0,0,COUNTA(Data!$BY:$BY)-1)</definedName>
    <definedName name="D">OFFSET(Data!$D$2,0,0,COUNTA(Data!$D:$D)-1)</definedName>
    <definedName name="Date">OFFSET(Data!$A$2,0,0,COUNTA(Data!$A:$A)-1)</definedName>
    <definedName name="F">OFFSET(Data!$F$2,0,0,COUNTA(Data!$F:$F)-1)</definedName>
    <definedName name="H">OFFSET(Data!$H$2,0,0,COUNTA(Data!$H:$H)-1)</definedName>
    <definedName name="J">OFFSET(Data!$J$2,0,0,COUNTA(Data!$J:$J)-1)</definedName>
    <definedName name="M">OFFSET(Data!$M$2,0,0,COUNTA(Data!$M:$M)-1)</definedName>
    <definedName name="O">OFFSET(Data!$O$2,0,0,COUNTA(Data!$O:$O)-1)</definedName>
    <definedName name="_xlnm.Print_Area" localSheetId="17">Charts!$A$1:$D$49</definedName>
    <definedName name="_xlnm.Print_Area" localSheetId="0">Data!$A$1:$AM$49</definedName>
    <definedName name="_xlnm.Print_Area" localSheetId="3">'Economic Model'!$B$2:$L$66</definedName>
    <definedName name="_xlnm.Print_Area" localSheetId="1">Introduction!$B$1:$D$39</definedName>
    <definedName name="_xlnm.Print_Area" localSheetId="5">'Returns per Bu.'!$A$2:$AF$56</definedName>
    <definedName name="_xlnm.Print_Area" localSheetId="4">'Returns per Gal.'!$A$2:$AM$56</definedName>
    <definedName name="Q">OFFSET(Data!$Q$2,0,0,COUNTA(Data!$Q:$Q)-1)</definedName>
    <definedName name="T">OFFSET(Data!$T$2,0,0,COUNTA(Data!$T:$T)-1)</definedName>
    <definedName name="V">OFFSET(Data!$V$2,0,0,COUNTA(Data!$V:$V)-1)</definedName>
    <definedName name="X">OFFSET(Data!$X$2,0,0,COUNTA(Data!$X:$X)-1)</definedName>
    <definedName name="Z">OFFSET(Data!$Z$2,0,0,COUNTA(Data!$Z:$Z)-1)</definedName>
  </definedNames>
  <calcPr calcId="152511" calcMode="manual" iterate="1" iterateDelta="1.0000000000000001E-5" concurrentCalc="0"/>
</workbook>
</file>

<file path=xl/calcChain.xml><?xml version="1.0" encoding="utf-8"?>
<calcChain xmlns="http://schemas.openxmlformats.org/spreadsheetml/2006/main">
  <c r="M125" i="67" l="1"/>
  <c r="N125" i="67"/>
  <c r="O125" i="67"/>
  <c r="P125" i="67"/>
  <c r="Q125" i="67"/>
  <c r="R125" i="67"/>
  <c r="S125" i="67"/>
  <c r="T125" i="67"/>
  <c r="U125" i="67"/>
  <c r="V125" i="67"/>
  <c r="W125" i="67"/>
  <c r="X125" i="67"/>
  <c r="Y125" i="67"/>
  <c r="Z125" i="67"/>
  <c r="AA125" i="67"/>
  <c r="AB125" i="67"/>
  <c r="AC125" i="67"/>
  <c r="AD125" i="67"/>
  <c r="AE125" i="67"/>
  <c r="AF125" i="67"/>
  <c r="AH125" i="67"/>
  <c r="AI125" i="67"/>
  <c r="AJ125" i="67"/>
  <c r="AK125" i="67"/>
  <c r="AL125" i="67"/>
  <c r="AM125" i="67"/>
  <c r="AN125" i="67"/>
  <c r="AO125" i="67"/>
  <c r="AP125" i="67"/>
  <c r="AQ125" i="67"/>
  <c r="AR125" i="67"/>
  <c r="AS125" i="67"/>
  <c r="BY125" i="67"/>
  <c r="AT125" i="67"/>
  <c r="AU125" i="67"/>
  <c r="AV125" i="67"/>
  <c r="AW125" i="67"/>
  <c r="AX125" i="67"/>
  <c r="AY125" i="67"/>
  <c r="AZ125" i="67"/>
  <c r="BA125" i="67"/>
  <c r="BC125" i="67"/>
  <c r="BD125" i="67"/>
  <c r="BE125" i="67"/>
  <c r="BF125" i="67"/>
  <c r="BG125" i="67"/>
  <c r="BH125" i="67"/>
  <c r="BI125" i="67"/>
  <c r="BL125" i="67"/>
  <c r="BM125" i="67"/>
  <c r="BN125" i="67"/>
  <c r="BO125" i="67"/>
  <c r="BP125" i="67"/>
  <c r="BQ125" i="67"/>
  <c r="BR125" i="67"/>
  <c r="BS125" i="67"/>
  <c r="BT125" i="67"/>
  <c r="BW125" i="67"/>
  <c r="BV125" i="67"/>
  <c r="AQ132" i="27"/>
  <c r="AS132" i="27"/>
  <c r="AV132" i="27"/>
  <c r="AX132" i="27"/>
  <c r="AZ132" i="27"/>
  <c r="BB132" i="27"/>
  <c r="D132" i="27"/>
  <c r="F132" i="27"/>
  <c r="H132" i="27"/>
  <c r="J132" i="27"/>
  <c r="M132" i="27"/>
  <c r="Q132" i="27"/>
  <c r="O132" i="27"/>
  <c r="V132" i="27"/>
  <c r="X132" i="27"/>
  <c r="AA132" i="27"/>
  <c r="S132" i="27"/>
  <c r="AC132" i="27"/>
  <c r="AF132" i="27"/>
  <c r="N124" i="67"/>
  <c r="P124" i="67"/>
  <c r="R124" i="67"/>
  <c r="S124" i="67"/>
  <c r="U124" i="67"/>
  <c r="W124" i="67"/>
  <c r="X124" i="67"/>
  <c r="Y124" i="67"/>
  <c r="AA124" i="67"/>
  <c r="AB124" i="67"/>
  <c r="AC124" i="67"/>
  <c r="AE124" i="67"/>
  <c r="AJ124" i="67"/>
  <c r="AL124" i="67"/>
  <c r="AN124" i="67"/>
  <c r="AO124" i="67"/>
  <c r="AP124" i="67"/>
  <c r="AR124" i="67"/>
  <c r="AT124" i="67"/>
  <c r="AV124" i="67"/>
  <c r="AW124" i="67"/>
  <c r="AY124" i="67"/>
  <c r="BA124" i="67"/>
  <c r="BD124" i="67"/>
  <c r="BF124" i="67"/>
  <c r="BH124" i="67"/>
  <c r="BM124" i="67"/>
  <c r="BO124" i="67"/>
  <c r="BQ124" i="67"/>
  <c r="BS124" i="67"/>
  <c r="BT124" i="67"/>
  <c r="BV124" i="67"/>
  <c r="BW124" i="67"/>
  <c r="N123" i="67"/>
  <c r="P123" i="67"/>
  <c r="R123" i="67"/>
  <c r="S123" i="67"/>
  <c r="U123" i="67"/>
  <c r="W123" i="67"/>
  <c r="X123" i="67"/>
  <c r="Y123" i="67"/>
  <c r="AA123" i="67"/>
  <c r="AB123" i="67"/>
  <c r="AC123" i="67"/>
  <c r="AE123" i="67"/>
  <c r="AJ123" i="67"/>
  <c r="AL123" i="67"/>
  <c r="AN123" i="67"/>
  <c r="AO123" i="67"/>
  <c r="AP123" i="67"/>
  <c r="AR123" i="67"/>
  <c r="AT123" i="67"/>
  <c r="AV123" i="67"/>
  <c r="AW123" i="67"/>
  <c r="AY123" i="67"/>
  <c r="BA123" i="67"/>
  <c r="BD123" i="67"/>
  <c r="BF123" i="67"/>
  <c r="BH123" i="67"/>
  <c r="BM123" i="67"/>
  <c r="BO123" i="67"/>
  <c r="BQ123" i="67"/>
  <c r="BS123" i="67"/>
  <c r="BT123" i="67"/>
  <c r="BV123" i="67"/>
  <c r="BW123" i="67"/>
  <c r="D129" i="27"/>
  <c r="M129" i="27"/>
  <c r="F129" i="27"/>
  <c r="O129" i="27"/>
  <c r="H129" i="27"/>
  <c r="BB129" i="27"/>
  <c r="N122" i="67"/>
  <c r="P122" i="67"/>
  <c r="R122" i="67"/>
  <c r="S122" i="67"/>
  <c r="U122" i="67"/>
  <c r="W122" i="67"/>
  <c r="X122" i="67"/>
  <c r="Y122" i="67"/>
  <c r="AA122" i="67"/>
  <c r="AB122" i="67"/>
  <c r="AC122" i="67"/>
  <c r="AE122" i="67"/>
  <c r="AJ122" i="67"/>
  <c r="AL122" i="67"/>
  <c r="AN122" i="67"/>
  <c r="AO122" i="67"/>
  <c r="AP122" i="67"/>
  <c r="AR122" i="67"/>
  <c r="AT122" i="67"/>
  <c r="AV122" i="67"/>
  <c r="AW122" i="67"/>
  <c r="AY122" i="67"/>
  <c r="BA122" i="67"/>
  <c r="BD122" i="67"/>
  <c r="BF122" i="67"/>
  <c r="BH122" i="67"/>
  <c r="BM122" i="67"/>
  <c r="BO122" i="67"/>
  <c r="BQ122" i="67"/>
  <c r="BS122" i="67"/>
  <c r="BT122" i="67"/>
  <c r="BW122" i="67"/>
  <c r="Q129" i="27"/>
  <c r="BN122" i="67"/>
  <c r="BV122" i="67"/>
  <c r="BL122" i="67"/>
  <c r="F128" i="27"/>
  <c r="O128" i="27"/>
  <c r="H128" i="27"/>
  <c r="BL121" i="67"/>
  <c r="N121" i="67"/>
  <c r="P121" i="67"/>
  <c r="R121" i="67"/>
  <c r="S121" i="67"/>
  <c r="U121" i="67"/>
  <c r="W121" i="67"/>
  <c r="X121" i="67"/>
  <c r="Y121" i="67"/>
  <c r="AA121" i="67"/>
  <c r="AB121" i="67"/>
  <c r="AC121" i="67"/>
  <c r="AE121" i="67"/>
  <c r="AJ121" i="67"/>
  <c r="AL121" i="67"/>
  <c r="AN121" i="67"/>
  <c r="AO121" i="67"/>
  <c r="AP121" i="67"/>
  <c r="AR121" i="67"/>
  <c r="AT121" i="67"/>
  <c r="AV121" i="67"/>
  <c r="AW121" i="67"/>
  <c r="AY121" i="67"/>
  <c r="BA121" i="67"/>
  <c r="BD121" i="67"/>
  <c r="BF121" i="67"/>
  <c r="BH121" i="67"/>
  <c r="BM121" i="67"/>
  <c r="BO121" i="67"/>
  <c r="BQ121" i="67"/>
  <c r="BS121" i="67"/>
  <c r="BT121" i="67"/>
  <c r="BW121" i="67"/>
  <c r="BB128" i="27"/>
  <c r="BV121" i="67"/>
  <c r="BW3" i="67"/>
  <c r="BW4" i="67"/>
  <c r="BW5" i="67"/>
  <c r="BW6" i="67"/>
  <c r="BW7" i="67"/>
  <c r="BW8" i="67"/>
  <c r="BW9" i="67"/>
  <c r="BW10" i="67"/>
  <c r="BW11" i="67"/>
  <c r="BW12" i="67"/>
  <c r="BW13" i="67"/>
  <c r="BW14" i="67"/>
  <c r="BW15" i="67"/>
  <c r="BW16" i="67"/>
  <c r="BW17" i="67"/>
  <c r="BW18" i="67"/>
  <c r="BW19" i="67"/>
  <c r="BW20" i="67"/>
  <c r="BW21" i="67"/>
  <c r="BW22" i="67"/>
  <c r="BW23" i="67"/>
  <c r="BW24" i="67"/>
  <c r="BW25" i="67"/>
  <c r="BW26" i="67"/>
  <c r="BW27" i="67"/>
  <c r="BW28" i="67"/>
  <c r="BW29" i="67"/>
  <c r="BW30" i="67"/>
  <c r="BW31" i="67"/>
  <c r="BW32" i="67"/>
  <c r="BW33" i="67"/>
  <c r="BW34" i="67"/>
  <c r="BW35" i="67"/>
  <c r="BW36" i="67"/>
  <c r="BW37" i="67"/>
  <c r="BW38" i="67"/>
  <c r="BW39" i="67"/>
  <c r="BW40" i="67"/>
  <c r="BW41" i="67"/>
  <c r="BW42" i="67"/>
  <c r="BW43" i="67"/>
  <c r="BW44" i="67"/>
  <c r="BW45" i="67"/>
  <c r="BW46" i="67"/>
  <c r="BW47" i="67"/>
  <c r="BW48" i="67"/>
  <c r="BW49" i="67"/>
  <c r="BW50" i="67"/>
  <c r="BW51" i="67"/>
  <c r="BW52" i="67"/>
  <c r="BW53" i="67"/>
  <c r="BW54" i="67"/>
  <c r="BW55" i="67"/>
  <c r="BW56" i="67"/>
  <c r="BW57" i="67"/>
  <c r="BW58" i="67"/>
  <c r="BW59" i="67"/>
  <c r="BW60" i="67"/>
  <c r="BW61" i="67"/>
  <c r="BW62" i="67"/>
  <c r="BW63" i="67"/>
  <c r="BW64" i="67"/>
  <c r="BW65" i="67"/>
  <c r="BW66" i="67"/>
  <c r="BW67" i="67"/>
  <c r="BW68" i="67"/>
  <c r="BW69" i="67"/>
  <c r="BW70" i="67"/>
  <c r="BW71" i="67"/>
  <c r="BW72" i="67"/>
  <c r="BW73" i="67"/>
  <c r="BW74" i="67"/>
  <c r="BW75" i="67"/>
  <c r="BW76" i="67"/>
  <c r="BW77" i="67"/>
  <c r="BW78" i="67"/>
  <c r="BW79" i="67"/>
  <c r="BW80" i="67"/>
  <c r="BW81" i="67"/>
  <c r="BW82" i="67"/>
  <c r="BW83" i="67"/>
  <c r="BW84" i="67"/>
  <c r="BW85" i="67"/>
  <c r="BW86" i="67"/>
  <c r="BW87" i="67"/>
  <c r="BW88" i="67"/>
  <c r="BW89" i="67"/>
  <c r="BW90" i="67"/>
  <c r="BW91" i="67"/>
  <c r="BW92" i="67"/>
  <c r="BW93" i="67"/>
  <c r="BW94" i="67"/>
  <c r="BW95" i="67"/>
  <c r="BW96" i="67"/>
  <c r="BW97" i="67"/>
  <c r="BW98" i="67"/>
  <c r="BW99" i="67"/>
  <c r="BW100" i="67"/>
  <c r="BW101" i="67"/>
  <c r="BW102" i="67"/>
  <c r="BW103" i="67"/>
  <c r="BW104" i="67"/>
  <c r="BW105" i="67"/>
  <c r="BW106" i="67"/>
  <c r="BW107" i="67"/>
  <c r="BW108" i="67"/>
  <c r="BW109" i="67"/>
  <c r="BW110" i="67"/>
  <c r="BW111" i="67"/>
  <c r="BW112" i="67"/>
  <c r="BW113" i="67"/>
  <c r="BW114" i="67"/>
  <c r="BW115" i="67"/>
  <c r="BW116" i="67"/>
  <c r="BW117" i="67"/>
  <c r="BW118" i="67"/>
  <c r="BW119" i="67"/>
  <c r="BW120" i="67"/>
  <c r="M126" i="27"/>
  <c r="Q126" i="27"/>
  <c r="J124" i="27"/>
  <c r="BB127" i="27"/>
  <c r="D127" i="27"/>
  <c r="F127" i="27"/>
  <c r="H127" i="27"/>
  <c r="M127" i="27"/>
  <c r="Q127" i="27"/>
  <c r="BN120" i="67"/>
  <c r="O127" i="27"/>
  <c r="D127" i="15"/>
  <c r="F127" i="15"/>
  <c r="H127" i="15"/>
  <c r="J127" i="15"/>
  <c r="J127" i="27"/>
  <c r="AQ127" i="27"/>
  <c r="M127" i="15"/>
  <c r="O127" i="15"/>
  <c r="O120" i="67"/>
  <c r="T127" i="15"/>
  <c r="V127" i="15"/>
  <c r="V120" i="67"/>
  <c r="X127" i="15"/>
  <c r="AB127" i="15"/>
  <c r="D128" i="15"/>
  <c r="D128" i="27"/>
  <c r="M128" i="27"/>
  <c r="Q128" i="27"/>
  <c r="F128" i="15"/>
  <c r="H128" i="15"/>
  <c r="J128" i="15"/>
  <c r="J128" i="27"/>
  <c r="O128" i="15"/>
  <c r="O121" i="67"/>
  <c r="T128" i="15"/>
  <c r="T121" i="67"/>
  <c r="X128" i="15"/>
  <c r="AB128" i="15"/>
  <c r="D129" i="15"/>
  <c r="M129" i="15"/>
  <c r="M122" i="67"/>
  <c r="F129" i="15"/>
  <c r="O129" i="15"/>
  <c r="O122" i="67"/>
  <c r="H129" i="15"/>
  <c r="J129" i="15"/>
  <c r="T129" i="15"/>
  <c r="X129" i="15"/>
  <c r="AB129" i="15"/>
  <c r="D130" i="15"/>
  <c r="D130" i="27"/>
  <c r="M130" i="27"/>
  <c r="F130" i="15"/>
  <c r="F130" i="27"/>
  <c r="O130" i="27"/>
  <c r="H130" i="15"/>
  <c r="J130" i="15"/>
  <c r="J130" i="27"/>
  <c r="X130" i="15"/>
  <c r="AB130" i="15"/>
  <c r="D131" i="15"/>
  <c r="D131" i="27"/>
  <c r="M131" i="27"/>
  <c r="F131" i="15"/>
  <c r="F131" i="27"/>
  <c r="O131" i="27"/>
  <c r="H131" i="15"/>
  <c r="H131" i="27"/>
  <c r="J131" i="15"/>
  <c r="J131" i="27"/>
  <c r="AQ131" i="27"/>
  <c r="AS131" i="27"/>
  <c r="M131" i="15"/>
  <c r="M124" i="67"/>
  <c r="O131" i="15"/>
  <c r="O124" i="67"/>
  <c r="T131" i="15"/>
  <c r="T124" i="67"/>
  <c r="V131" i="15"/>
  <c r="V124" i="67"/>
  <c r="X131" i="15"/>
  <c r="AB131" i="15"/>
  <c r="D132" i="15"/>
  <c r="M132" i="15"/>
  <c r="F132" i="15"/>
  <c r="O132" i="15"/>
  <c r="H132" i="15"/>
  <c r="T132" i="15"/>
  <c r="J132" i="15"/>
  <c r="V132" i="15"/>
  <c r="X132" i="15"/>
  <c r="AB132" i="15"/>
  <c r="D133" i="15"/>
  <c r="F133" i="15"/>
  <c r="H133" i="15"/>
  <c r="J133" i="15"/>
  <c r="V133" i="15"/>
  <c r="M133" i="15"/>
  <c r="O133" i="15"/>
  <c r="T133" i="15"/>
  <c r="X133" i="15"/>
  <c r="AB133" i="15"/>
  <c r="D134" i="15"/>
  <c r="F134" i="15"/>
  <c r="H134" i="15"/>
  <c r="T134" i="15"/>
  <c r="J134" i="15"/>
  <c r="M134" i="15"/>
  <c r="O134" i="15"/>
  <c r="V134" i="15"/>
  <c r="X134" i="15"/>
  <c r="AB134" i="15"/>
  <c r="D135" i="15"/>
  <c r="F135" i="15"/>
  <c r="H135" i="15"/>
  <c r="J135" i="15"/>
  <c r="M135" i="15"/>
  <c r="O135" i="15"/>
  <c r="T135" i="15"/>
  <c r="V135" i="15"/>
  <c r="X135" i="15"/>
  <c r="AB135" i="15"/>
  <c r="D136" i="15"/>
  <c r="F136" i="15"/>
  <c r="H136" i="15"/>
  <c r="J136" i="15"/>
  <c r="M136" i="15"/>
  <c r="O136" i="15"/>
  <c r="T136" i="15"/>
  <c r="V136" i="15"/>
  <c r="X136" i="15"/>
  <c r="AB136" i="15"/>
  <c r="N120" i="67"/>
  <c r="P120" i="67"/>
  <c r="R120" i="67"/>
  <c r="S120" i="67"/>
  <c r="T120" i="67"/>
  <c r="U120" i="67"/>
  <c r="W120" i="67"/>
  <c r="X120" i="67"/>
  <c r="Y120" i="67"/>
  <c r="AA120" i="67"/>
  <c r="AB120" i="67"/>
  <c r="AC120" i="67"/>
  <c r="AE120" i="67"/>
  <c r="AJ120" i="67"/>
  <c r="AL120" i="67"/>
  <c r="AN120" i="67"/>
  <c r="AO120" i="67"/>
  <c r="AP120" i="67"/>
  <c r="AR120" i="67"/>
  <c r="AT120" i="67"/>
  <c r="AV120" i="67"/>
  <c r="AW120" i="67"/>
  <c r="AY120" i="67"/>
  <c r="BA120" i="67"/>
  <c r="BD120" i="67"/>
  <c r="BF120" i="67"/>
  <c r="BH120" i="67"/>
  <c r="BL120" i="67"/>
  <c r="BM120" i="67"/>
  <c r="BO120" i="67"/>
  <c r="BQ120" i="67"/>
  <c r="BS120" i="67"/>
  <c r="BT120" i="67"/>
  <c r="BV120" i="67"/>
  <c r="BB131" i="27"/>
  <c r="V131" i="27"/>
  <c r="X131" i="27"/>
  <c r="BL124" i="67"/>
  <c r="Q131" i="27"/>
  <c r="O130" i="15"/>
  <c r="O123" i="67"/>
  <c r="M130" i="15"/>
  <c r="M123" i="67"/>
  <c r="Q134" i="15"/>
  <c r="AQ130" i="27"/>
  <c r="AS130" i="27"/>
  <c r="V130" i="15"/>
  <c r="V123" i="67"/>
  <c r="T130" i="15"/>
  <c r="T123" i="67"/>
  <c r="H130" i="27"/>
  <c r="Q130" i="27"/>
  <c r="V129" i="15"/>
  <c r="V122" i="67"/>
  <c r="J129" i="27"/>
  <c r="AQ128" i="27"/>
  <c r="AS128" i="27"/>
  <c r="AX128" i="27"/>
  <c r="V128" i="27"/>
  <c r="X128" i="27"/>
  <c r="V128" i="15"/>
  <c r="V121" i="67"/>
  <c r="T122" i="67"/>
  <c r="Q130" i="15"/>
  <c r="BN121" i="67"/>
  <c r="AC128" i="27"/>
  <c r="AF128" i="27"/>
  <c r="BR121" i="67"/>
  <c r="S128" i="27"/>
  <c r="M128" i="15"/>
  <c r="M121" i="67"/>
  <c r="Z133" i="15"/>
  <c r="AD133" i="15"/>
  <c r="AF133" i="15"/>
  <c r="Q133" i="15"/>
  <c r="AI133" i="15"/>
  <c r="Q129" i="15"/>
  <c r="Q122" i="67"/>
  <c r="AV127" i="27"/>
  <c r="Z136" i="15"/>
  <c r="AD136" i="15"/>
  <c r="AF136" i="15"/>
  <c r="Q135" i="15"/>
  <c r="AI135" i="15"/>
  <c r="Z132" i="15"/>
  <c r="AD132" i="15"/>
  <c r="AF132" i="15"/>
  <c r="Q131" i="15"/>
  <c r="Q127" i="15"/>
  <c r="V127" i="27"/>
  <c r="AA127" i="27"/>
  <c r="Q136" i="15"/>
  <c r="Z135" i="15"/>
  <c r="AD135" i="15"/>
  <c r="AF135" i="15"/>
  <c r="Q132" i="15"/>
  <c r="AI132" i="15"/>
  <c r="Z131" i="15"/>
  <c r="Q128" i="15"/>
  <c r="Z127" i="15"/>
  <c r="Z120" i="67"/>
  <c r="AS127" i="27"/>
  <c r="AX127" i="27"/>
  <c r="X127" i="27"/>
  <c r="Z134" i="15"/>
  <c r="AD134" i="15"/>
  <c r="AF134" i="15"/>
  <c r="AI134" i="15"/>
  <c r="M120" i="67"/>
  <c r="AX131" i="27"/>
  <c r="BN124" i="67"/>
  <c r="AV131" i="27"/>
  <c r="AC131" i="27"/>
  <c r="AF131" i="27"/>
  <c r="BR124" i="67"/>
  <c r="AA131" i="27"/>
  <c r="S131" i="27"/>
  <c r="AK127" i="15"/>
  <c r="AK120" i="67"/>
  <c r="AI131" i="15"/>
  <c r="AI124" i="67"/>
  <c r="Q124" i="67"/>
  <c r="AD131" i="15"/>
  <c r="AM131" i="15"/>
  <c r="AM124" i="67"/>
  <c r="Z124" i="67"/>
  <c r="AK133" i="15"/>
  <c r="Z130" i="15"/>
  <c r="Z123" i="67"/>
  <c r="BN123" i="67"/>
  <c r="AV130" i="27"/>
  <c r="AX130" i="27"/>
  <c r="AI130" i="15"/>
  <c r="AI123" i="67"/>
  <c r="Q123" i="67"/>
  <c r="BB130" i="27"/>
  <c r="BL123" i="67"/>
  <c r="V130" i="27"/>
  <c r="X130" i="27"/>
  <c r="AC130" i="27"/>
  <c r="AF130" i="27"/>
  <c r="BR123" i="67"/>
  <c r="Z129" i="15"/>
  <c r="AQ129" i="27"/>
  <c r="V129" i="27"/>
  <c r="AV128" i="27"/>
  <c r="Z128" i="15"/>
  <c r="AD128" i="15"/>
  <c r="AM128" i="15"/>
  <c r="AM121" i="67"/>
  <c r="AA128" i="27"/>
  <c r="AM134" i="15"/>
  <c r="AI129" i="15"/>
  <c r="AI122" i="67"/>
  <c r="AK129" i="15"/>
  <c r="AK122" i="67"/>
  <c r="AI128" i="15"/>
  <c r="AI121" i="67"/>
  <c r="Q121" i="67"/>
  <c r="BP121" i="67"/>
  <c r="AZ128" i="27"/>
  <c r="AD127" i="15"/>
  <c r="AM127" i="15"/>
  <c r="AM120" i="67"/>
  <c r="AM136" i="15"/>
  <c r="AK135" i="15"/>
  <c r="AM132" i="15"/>
  <c r="AK132" i="15"/>
  <c r="AK136" i="15"/>
  <c r="Q120" i="67"/>
  <c r="AI136" i="15"/>
  <c r="AI127" i="15"/>
  <c r="AI120" i="67"/>
  <c r="AK131" i="15"/>
  <c r="AK124" i="67"/>
  <c r="AM135" i="15"/>
  <c r="AM133" i="15"/>
  <c r="S127" i="27"/>
  <c r="AC127" i="27"/>
  <c r="AF127" i="27"/>
  <c r="BR120" i="67"/>
  <c r="AK134" i="15"/>
  <c r="BP124" i="67"/>
  <c r="AZ131" i="27"/>
  <c r="AK128" i="15"/>
  <c r="AK121" i="67"/>
  <c r="AF131" i="15"/>
  <c r="AD124" i="67"/>
  <c r="AK130" i="15"/>
  <c r="AK123" i="67"/>
  <c r="AD130" i="15"/>
  <c r="AM130" i="15"/>
  <c r="AM123" i="67"/>
  <c r="S130" i="27"/>
  <c r="AZ130" i="27"/>
  <c r="AA130" i="27"/>
  <c r="Z122" i="67"/>
  <c r="AD129" i="15"/>
  <c r="AA129" i="27"/>
  <c r="X129" i="27"/>
  <c r="AS129" i="27"/>
  <c r="AX129" i="27"/>
  <c r="AV129" i="27"/>
  <c r="Z121" i="67"/>
  <c r="AF128" i="15"/>
  <c r="AD121" i="67"/>
  <c r="AF127" i="15"/>
  <c r="AF120" i="67"/>
  <c r="AD120" i="67"/>
  <c r="BP120" i="67"/>
  <c r="AZ127" i="27"/>
  <c r="AH120" i="67"/>
  <c r="AH124" i="67"/>
  <c r="AF124" i="67"/>
  <c r="AF130" i="15"/>
  <c r="AF123" i="67"/>
  <c r="BP123" i="67"/>
  <c r="AD123" i="67"/>
  <c r="AC129" i="27"/>
  <c r="AF129" i="27"/>
  <c r="BR122" i="67"/>
  <c r="S129" i="27"/>
  <c r="AF129" i="15"/>
  <c r="AD122" i="67"/>
  <c r="AM129" i="15"/>
  <c r="AM122" i="67"/>
  <c r="AF121" i="67"/>
  <c r="AH121" i="67"/>
  <c r="J117" i="15"/>
  <c r="D126" i="15"/>
  <c r="F126" i="15"/>
  <c r="F126" i="27"/>
  <c r="O126" i="27"/>
  <c r="H126" i="15"/>
  <c r="H126" i="27"/>
  <c r="BB126" i="27"/>
  <c r="J126" i="15"/>
  <c r="V126" i="15"/>
  <c r="V119" i="67"/>
  <c r="M126" i="15"/>
  <c r="O126" i="15"/>
  <c r="O119" i="67"/>
  <c r="T126" i="15"/>
  <c r="T119" i="67"/>
  <c r="X126" i="15"/>
  <c r="AB126" i="15"/>
  <c r="AB119" i="67"/>
  <c r="D126" i="27"/>
  <c r="J115" i="67"/>
  <c r="J110" i="67"/>
  <c r="M119" i="67"/>
  <c r="N119" i="67"/>
  <c r="P119" i="67"/>
  <c r="R119" i="67"/>
  <c r="S119" i="67"/>
  <c r="U119" i="67"/>
  <c r="W119" i="67"/>
  <c r="X119" i="67"/>
  <c r="Y119" i="67"/>
  <c r="AA119" i="67"/>
  <c r="AC119" i="67"/>
  <c r="AE119" i="67"/>
  <c r="AJ119" i="67"/>
  <c r="AL119" i="67"/>
  <c r="AN119" i="67"/>
  <c r="AO119" i="67"/>
  <c r="AP119" i="67"/>
  <c r="AR119" i="67"/>
  <c r="AT119" i="67"/>
  <c r="AV119" i="67"/>
  <c r="AW119" i="67"/>
  <c r="AY119" i="67"/>
  <c r="BA119" i="67"/>
  <c r="BD119" i="67"/>
  <c r="BF119" i="67"/>
  <c r="BH119" i="67"/>
  <c r="BM119" i="67"/>
  <c r="BO119" i="67"/>
  <c r="BQ119" i="67"/>
  <c r="BS119" i="67"/>
  <c r="BT119" i="67"/>
  <c r="AH123" i="67"/>
  <c r="AH122" i="67"/>
  <c r="AF122" i="67"/>
  <c r="AZ129" i="27"/>
  <c r="BP122" i="67"/>
  <c r="Q126" i="15"/>
  <c r="J126" i="27"/>
  <c r="AQ126" i="27"/>
  <c r="AS126" i="27"/>
  <c r="Z126" i="15"/>
  <c r="BL119" i="67"/>
  <c r="BB125" i="27"/>
  <c r="D125" i="27"/>
  <c r="M125" i="27"/>
  <c r="F125" i="27"/>
  <c r="H125" i="27"/>
  <c r="O125" i="27"/>
  <c r="D125" i="15"/>
  <c r="F125" i="15"/>
  <c r="H125" i="15"/>
  <c r="J125" i="15"/>
  <c r="J125" i="27"/>
  <c r="M125" i="15"/>
  <c r="O125" i="15"/>
  <c r="O118" i="67"/>
  <c r="T125" i="15"/>
  <c r="V125" i="15"/>
  <c r="V118" i="67"/>
  <c r="X125" i="15"/>
  <c r="X118" i="67"/>
  <c r="AB125" i="15"/>
  <c r="M118" i="67"/>
  <c r="N118" i="67"/>
  <c r="P118" i="67"/>
  <c r="R118" i="67"/>
  <c r="S118" i="67"/>
  <c r="T118" i="67"/>
  <c r="U118" i="67"/>
  <c r="W118" i="67"/>
  <c r="Y118" i="67"/>
  <c r="AA118" i="67"/>
  <c r="AB118" i="67"/>
  <c r="AC118" i="67"/>
  <c r="AE118" i="67"/>
  <c r="AJ118" i="67"/>
  <c r="AL118" i="67"/>
  <c r="AN118" i="67"/>
  <c r="AO118" i="67"/>
  <c r="AP118" i="67"/>
  <c r="AR118" i="67"/>
  <c r="AT118" i="67"/>
  <c r="AV118" i="67"/>
  <c r="AW118" i="67"/>
  <c r="AY118" i="67"/>
  <c r="BA118" i="67"/>
  <c r="BD118" i="67"/>
  <c r="BF118" i="67"/>
  <c r="BH118" i="67"/>
  <c r="BL118" i="67"/>
  <c r="BM118" i="67"/>
  <c r="BO118" i="67"/>
  <c r="BQ118" i="67"/>
  <c r="BS118" i="67"/>
  <c r="BT118" i="67"/>
  <c r="V126" i="27"/>
  <c r="AA126" i="27"/>
  <c r="AX126" i="27"/>
  <c r="AI126" i="15"/>
  <c r="AI119" i="67"/>
  <c r="Q119" i="67"/>
  <c r="BN119" i="67"/>
  <c r="AV126" i="27"/>
  <c r="AD126" i="15"/>
  <c r="AD119" i="67"/>
  <c r="AK126" i="15"/>
  <c r="AK119" i="67"/>
  <c r="Z119" i="67"/>
  <c r="Q125" i="15"/>
  <c r="Q118" i="67"/>
  <c r="Q125" i="27"/>
  <c r="AQ125" i="27"/>
  <c r="V125" i="27"/>
  <c r="X125" i="27"/>
  <c r="Z125" i="15"/>
  <c r="AK125" i="15"/>
  <c r="AK118" i="67"/>
  <c r="BN118" i="67"/>
  <c r="AI125" i="15"/>
  <c r="AI118" i="67"/>
  <c r="Z118" i="67"/>
  <c r="AD125" i="15"/>
  <c r="BV3" i="67"/>
  <c r="BV4" i="67"/>
  <c r="BV5" i="67"/>
  <c r="BV6" i="67"/>
  <c r="BV7" i="67"/>
  <c r="BV8" i="67"/>
  <c r="BV9" i="67"/>
  <c r="BV10" i="67"/>
  <c r="BV11" i="67"/>
  <c r="BV12" i="67"/>
  <c r="BV13" i="67"/>
  <c r="BV14" i="67"/>
  <c r="BV15" i="67"/>
  <c r="BV16" i="67"/>
  <c r="BV17" i="67"/>
  <c r="BV18" i="67"/>
  <c r="BV19" i="67"/>
  <c r="BV20" i="67"/>
  <c r="BV21" i="67"/>
  <c r="BV22" i="67"/>
  <c r="BV23" i="67"/>
  <c r="BV24" i="67"/>
  <c r="BV25" i="67"/>
  <c r="BV26" i="67"/>
  <c r="BV27" i="67"/>
  <c r="BV28" i="67"/>
  <c r="BV29" i="67"/>
  <c r="BV30" i="67"/>
  <c r="BV31" i="67"/>
  <c r="BV32" i="67"/>
  <c r="BV33" i="67"/>
  <c r="BV34" i="67"/>
  <c r="BV35" i="67"/>
  <c r="BV36" i="67"/>
  <c r="BV37" i="67"/>
  <c r="BV38" i="67"/>
  <c r="BV39" i="67"/>
  <c r="BV40" i="67"/>
  <c r="BV41" i="67"/>
  <c r="BV42" i="67"/>
  <c r="BV43" i="67"/>
  <c r="BV44" i="67"/>
  <c r="BV45" i="67"/>
  <c r="BV46" i="67"/>
  <c r="BV47" i="67"/>
  <c r="BV48" i="67"/>
  <c r="BV49" i="67"/>
  <c r="BV50" i="67"/>
  <c r="BV51" i="67"/>
  <c r="BV52" i="67"/>
  <c r="BV53" i="67"/>
  <c r="BV54" i="67"/>
  <c r="BV55" i="67"/>
  <c r="BV56" i="67"/>
  <c r="BV57" i="67"/>
  <c r="BV58" i="67"/>
  <c r="BV59" i="67"/>
  <c r="BV60" i="67"/>
  <c r="BV61" i="67"/>
  <c r="BV62" i="67"/>
  <c r="BV63" i="67"/>
  <c r="BV64" i="67"/>
  <c r="BV65" i="67"/>
  <c r="BV66" i="67"/>
  <c r="BV67" i="67"/>
  <c r="BV68" i="67"/>
  <c r="BV69" i="67"/>
  <c r="BV70" i="67"/>
  <c r="BV71" i="67"/>
  <c r="BV72" i="67"/>
  <c r="BV73" i="67"/>
  <c r="BV74" i="67"/>
  <c r="BV75" i="67"/>
  <c r="BV76" i="67"/>
  <c r="BV77" i="67"/>
  <c r="BV78" i="67"/>
  <c r="BV79" i="67"/>
  <c r="BV80" i="67"/>
  <c r="BV81" i="67"/>
  <c r="BV82" i="67"/>
  <c r="BV83" i="67"/>
  <c r="BV84" i="67"/>
  <c r="BV85" i="67"/>
  <c r="BV86" i="67"/>
  <c r="BV87" i="67"/>
  <c r="BV88" i="67"/>
  <c r="BV89" i="67"/>
  <c r="BV90" i="67"/>
  <c r="BV91" i="67"/>
  <c r="BV92" i="67"/>
  <c r="BV93" i="67"/>
  <c r="BV94" i="67"/>
  <c r="BV95" i="67"/>
  <c r="BV96" i="67"/>
  <c r="BV97" i="67"/>
  <c r="BV98" i="67"/>
  <c r="BV99" i="67"/>
  <c r="BV100" i="67"/>
  <c r="BV101" i="67"/>
  <c r="BV102" i="67"/>
  <c r="BV103" i="67"/>
  <c r="BV104" i="67"/>
  <c r="BV105" i="67"/>
  <c r="BV2" i="67"/>
  <c r="X126" i="27"/>
  <c r="S126" i="27"/>
  <c r="BP119" i="67"/>
  <c r="AC126" i="27"/>
  <c r="AF126" i="27"/>
  <c r="BR119" i="67"/>
  <c r="AF126" i="15"/>
  <c r="AF119" i="67"/>
  <c r="AM126" i="15"/>
  <c r="AM119" i="67"/>
  <c r="AA125" i="27"/>
  <c r="AC125" i="27"/>
  <c r="AF125" i="27"/>
  <c r="BR118" i="67"/>
  <c r="S125" i="27"/>
  <c r="BP118" i="67"/>
  <c r="AS125" i="27"/>
  <c r="AX125" i="27"/>
  <c r="AV125" i="27"/>
  <c r="AZ125" i="27"/>
  <c r="AD118" i="67"/>
  <c r="AF125" i="15"/>
  <c r="AM125" i="15"/>
  <c r="AM118" i="67"/>
  <c r="AZ126" i="27"/>
  <c r="AH119" i="67"/>
  <c r="AF118" i="67"/>
  <c r="AH118" i="67"/>
  <c r="M112" i="67"/>
  <c r="N112" i="67"/>
  <c r="O112" i="67"/>
  <c r="P112" i="67"/>
  <c r="Q112" i="67"/>
  <c r="R112" i="67"/>
  <c r="S112" i="67"/>
  <c r="T112" i="67"/>
  <c r="U112" i="67"/>
  <c r="W112" i="67"/>
  <c r="X112" i="67"/>
  <c r="Y112" i="67"/>
  <c r="AA112" i="67"/>
  <c r="AB112" i="67"/>
  <c r="AC112" i="67"/>
  <c r="AE112" i="67"/>
  <c r="AJ112" i="67"/>
  <c r="AL112" i="67"/>
  <c r="AN112" i="67"/>
  <c r="AO112" i="67"/>
  <c r="AP112" i="67"/>
  <c r="AR112" i="67"/>
  <c r="AT112" i="67"/>
  <c r="AV112" i="67"/>
  <c r="AW112" i="67"/>
  <c r="AY112" i="67"/>
  <c r="BA112" i="67"/>
  <c r="BD112" i="67"/>
  <c r="BF112" i="67"/>
  <c r="BH112" i="67"/>
  <c r="BL112" i="67"/>
  <c r="BM112" i="67"/>
  <c r="BN112" i="67"/>
  <c r="BO112" i="67"/>
  <c r="BQ112" i="67"/>
  <c r="BS112" i="67"/>
  <c r="BT112" i="67"/>
  <c r="BV112" i="67"/>
  <c r="M113" i="67"/>
  <c r="N113" i="67"/>
  <c r="O113" i="67"/>
  <c r="P113" i="67"/>
  <c r="Q113" i="67"/>
  <c r="R113" i="67"/>
  <c r="S113" i="67"/>
  <c r="T113" i="67"/>
  <c r="U113" i="67"/>
  <c r="W113" i="67"/>
  <c r="X113" i="67"/>
  <c r="Y113" i="67"/>
  <c r="AA113" i="67"/>
  <c r="AB113" i="67"/>
  <c r="AC113" i="67"/>
  <c r="AE113" i="67"/>
  <c r="AF113" i="67"/>
  <c r="AJ113" i="67"/>
  <c r="AL113" i="67"/>
  <c r="AN113" i="67"/>
  <c r="AO113" i="67"/>
  <c r="AP113" i="67"/>
  <c r="AR113" i="67"/>
  <c r="AT113" i="67"/>
  <c r="AV113" i="67"/>
  <c r="AW113" i="67"/>
  <c r="AY113" i="67"/>
  <c r="BA113" i="67"/>
  <c r="BD113" i="67"/>
  <c r="BF113" i="67"/>
  <c r="BH113" i="67"/>
  <c r="BL113" i="67"/>
  <c r="BM113" i="67"/>
  <c r="BN113" i="67"/>
  <c r="BO113" i="67"/>
  <c r="BQ113" i="67"/>
  <c r="BS113" i="67"/>
  <c r="BT113" i="67"/>
  <c r="BV113" i="67"/>
  <c r="M114" i="67"/>
  <c r="N114" i="67"/>
  <c r="O114" i="67"/>
  <c r="P114" i="67"/>
  <c r="Q114" i="67"/>
  <c r="R114" i="67"/>
  <c r="S114" i="67"/>
  <c r="T114" i="67"/>
  <c r="U114" i="67"/>
  <c r="W114" i="67"/>
  <c r="X114" i="67"/>
  <c r="Y114" i="67"/>
  <c r="AA114" i="67"/>
  <c r="AB114" i="67"/>
  <c r="AC114" i="67"/>
  <c r="AE114" i="67"/>
  <c r="AJ114" i="67"/>
  <c r="AL114" i="67"/>
  <c r="AN114" i="67"/>
  <c r="AO114" i="67"/>
  <c r="AP114" i="67"/>
  <c r="AR114" i="67"/>
  <c r="AT114" i="67"/>
  <c r="AV114" i="67"/>
  <c r="AW114" i="67"/>
  <c r="AY114" i="67"/>
  <c r="BA114" i="67"/>
  <c r="BD114" i="67"/>
  <c r="BF114" i="67"/>
  <c r="BH114" i="67"/>
  <c r="BL114" i="67"/>
  <c r="BM114" i="67"/>
  <c r="BN114" i="67"/>
  <c r="BO114" i="67"/>
  <c r="BQ114" i="67"/>
  <c r="BS114" i="67"/>
  <c r="BT114" i="67"/>
  <c r="BV114" i="67"/>
  <c r="M115" i="67"/>
  <c r="N115" i="67"/>
  <c r="O115" i="67"/>
  <c r="P115" i="67"/>
  <c r="Q115" i="67"/>
  <c r="R115" i="67"/>
  <c r="S115" i="67"/>
  <c r="T115" i="67"/>
  <c r="U115" i="67"/>
  <c r="W115" i="67"/>
  <c r="X115" i="67"/>
  <c r="Y115" i="67"/>
  <c r="AA115" i="67"/>
  <c r="AB115" i="67"/>
  <c r="AC115" i="67"/>
  <c r="AE115" i="67"/>
  <c r="AJ115" i="67"/>
  <c r="AL115" i="67"/>
  <c r="AN115" i="67"/>
  <c r="AO115" i="67"/>
  <c r="AP115" i="67"/>
  <c r="AR115" i="67"/>
  <c r="AT115" i="67"/>
  <c r="AV115" i="67"/>
  <c r="AW115" i="67"/>
  <c r="AY115" i="67"/>
  <c r="BA115" i="67"/>
  <c r="BD115" i="67"/>
  <c r="BF115" i="67"/>
  <c r="BH115" i="67"/>
  <c r="BL115" i="67"/>
  <c r="BM115" i="67"/>
  <c r="BN115" i="67"/>
  <c r="BO115" i="67"/>
  <c r="BQ115" i="67"/>
  <c r="BS115" i="67"/>
  <c r="BT115" i="67"/>
  <c r="BV115" i="67"/>
  <c r="M116" i="67"/>
  <c r="N116" i="67"/>
  <c r="O116" i="67"/>
  <c r="P116" i="67"/>
  <c r="Q116" i="67"/>
  <c r="R116" i="67"/>
  <c r="S116" i="67"/>
  <c r="T116" i="67"/>
  <c r="U116" i="67"/>
  <c r="W116" i="67"/>
  <c r="X116" i="67"/>
  <c r="Y116" i="67"/>
  <c r="AA116" i="67"/>
  <c r="AB116" i="67"/>
  <c r="AC116" i="67"/>
  <c r="AE116" i="67"/>
  <c r="AJ116" i="67"/>
  <c r="AL116" i="67"/>
  <c r="AN116" i="67"/>
  <c r="AO116" i="67"/>
  <c r="AP116" i="67"/>
  <c r="AR116" i="67"/>
  <c r="AT116" i="67"/>
  <c r="AV116" i="67"/>
  <c r="AW116" i="67"/>
  <c r="AY116" i="67"/>
  <c r="BA116" i="67"/>
  <c r="BD116" i="67"/>
  <c r="BF116" i="67"/>
  <c r="BH116" i="67"/>
  <c r="BL116" i="67"/>
  <c r="BM116" i="67"/>
  <c r="BN116" i="67"/>
  <c r="BO116" i="67"/>
  <c r="BQ116" i="67"/>
  <c r="BS116" i="67"/>
  <c r="BT116" i="67"/>
  <c r="BV116" i="67"/>
  <c r="N117" i="67"/>
  <c r="P117" i="67"/>
  <c r="R117" i="67"/>
  <c r="S117" i="67"/>
  <c r="U117" i="67"/>
  <c r="W117" i="67"/>
  <c r="X117" i="67"/>
  <c r="Y117" i="67"/>
  <c r="AA117" i="67"/>
  <c r="AB117" i="67"/>
  <c r="AC117" i="67"/>
  <c r="AE117" i="67"/>
  <c r="AJ117" i="67"/>
  <c r="AL117" i="67"/>
  <c r="AN117" i="67"/>
  <c r="AO117" i="67"/>
  <c r="AP117" i="67"/>
  <c r="AR117" i="67"/>
  <c r="AT117" i="67"/>
  <c r="AV117" i="67"/>
  <c r="AW117" i="67"/>
  <c r="AY117" i="67"/>
  <c r="BA117" i="67"/>
  <c r="BD117" i="67"/>
  <c r="BF117" i="67"/>
  <c r="BH117" i="67"/>
  <c r="BM117" i="67"/>
  <c r="BO117" i="67"/>
  <c r="BQ117" i="67"/>
  <c r="BS117" i="67"/>
  <c r="BT117" i="67"/>
  <c r="BV117" i="67"/>
  <c r="D119" i="15"/>
  <c r="F119" i="15"/>
  <c r="H119" i="15"/>
  <c r="H119" i="27"/>
  <c r="BB119" i="27"/>
  <c r="J119" i="15"/>
  <c r="V119" i="15"/>
  <c r="M119" i="15"/>
  <c r="O119" i="15"/>
  <c r="T119" i="15"/>
  <c r="X119" i="15"/>
  <c r="AB119" i="15"/>
  <c r="D120" i="15"/>
  <c r="D120" i="27"/>
  <c r="M120" i="27"/>
  <c r="F120" i="15"/>
  <c r="F120" i="27"/>
  <c r="O120" i="27"/>
  <c r="Q120" i="27"/>
  <c r="H120" i="15"/>
  <c r="T120" i="15"/>
  <c r="Z120" i="15"/>
  <c r="AD120" i="15"/>
  <c r="AF120" i="15"/>
  <c r="AH113" i="67"/>
  <c r="J120" i="15"/>
  <c r="M120" i="15"/>
  <c r="O120" i="15"/>
  <c r="Q120" i="15"/>
  <c r="V120" i="15"/>
  <c r="X120" i="15"/>
  <c r="AB120" i="15"/>
  <c r="D121" i="15"/>
  <c r="D121" i="27"/>
  <c r="M121" i="27"/>
  <c r="F121" i="15"/>
  <c r="O121" i="15"/>
  <c r="H121" i="15"/>
  <c r="T121" i="15"/>
  <c r="J121" i="15"/>
  <c r="V121" i="15"/>
  <c r="M121" i="15"/>
  <c r="Q121" i="15"/>
  <c r="X121" i="15"/>
  <c r="AB121" i="15"/>
  <c r="D122" i="15"/>
  <c r="D122" i="27"/>
  <c r="M122" i="27"/>
  <c r="F122" i="15"/>
  <c r="H122" i="15"/>
  <c r="T122" i="15"/>
  <c r="J122" i="15"/>
  <c r="V122" i="15"/>
  <c r="O122" i="15"/>
  <c r="X122" i="15"/>
  <c r="AB122" i="15"/>
  <c r="D123" i="15"/>
  <c r="D123" i="27"/>
  <c r="M123" i="27"/>
  <c r="F123" i="15"/>
  <c r="H123" i="15"/>
  <c r="J123" i="15"/>
  <c r="V123" i="15"/>
  <c r="M123" i="15"/>
  <c r="Q123" i="15"/>
  <c r="O123" i="15"/>
  <c r="T123" i="15"/>
  <c r="X123" i="15"/>
  <c r="AB123" i="15"/>
  <c r="D124" i="15"/>
  <c r="F124" i="15"/>
  <c r="H124" i="15"/>
  <c r="T124" i="15"/>
  <c r="J124" i="15"/>
  <c r="AQ124" i="27"/>
  <c r="AS124" i="27"/>
  <c r="M124" i="15"/>
  <c r="M117" i="67"/>
  <c r="O124" i="15"/>
  <c r="O117" i="67"/>
  <c r="X124" i="15"/>
  <c r="AB124" i="15"/>
  <c r="D119" i="27"/>
  <c r="F119" i="27"/>
  <c r="M119" i="27"/>
  <c r="O119" i="27"/>
  <c r="J120" i="27"/>
  <c r="AQ120" i="27"/>
  <c r="AS120" i="27"/>
  <c r="H121" i="27"/>
  <c r="F122" i="27"/>
  <c r="O122" i="27"/>
  <c r="H122" i="27"/>
  <c r="BB122" i="27"/>
  <c r="F123" i="27"/>
  <c r="O123" i="27"/>
  <c r="H123" i="27"/>
  <c r="BB123" i="27"/>
  <c r="D124" i="27"/>
  <c r="F124" i="27"/>
  <c r="O124" i="27"/>
  <c r="H124" i="27"/>
  <c r="M124" i="27"/>
  <c r="Z121" i="15"/>
  <c r="J121" i="27"/>
  <c r="AQ121" i="27"/>
  <c r="V116" i="67"/>
  <c r="V115" i="67"/>
  <c r="V114" i="67"/>
  <c r="AD113" i="67"/>
  <c r="Z113" i="67"/>
  <c r="V113" i="67"/>
  <c r="V112" i="67"/>
  <c r="J122" i="27"/>
  <c r="AQ122" i="27"/>
  <c r="AS122" i="27"/>
  <c r="AX122" i="27"/>
  <c r="V124" i="27"/>
  <c r="X124" i="27"/>
  <c r="AC124" i="27"/>
  <c r="AF124" i="27"/>
  <c r="BR117" i="67"/>
  <c r="V124" i="15"/>
  <c r="T117" i="67"/>
  <c r="BL117" i="67"/>
  <c r="Q124" i="15"/>
  <c r="Q122" i="27"/>
  <c r="Q123" i="27"/>
  <c r="V121" i="27"/>
  <c r="X121" i="27"/>
  <c r="Q119" i="27"/>
  <c r="J119" i="27"/>
  <c r="V119" i="27"/>
  <c r="X119" i="27"/>
  <c r="Z123" i="15"/>
  <c r="Z122" i="15"/>
  <c r="Q119" i="15"/>
  <c r="AI123" i="15"/>
  <c r="AI116" i="67"/>
  <c r="AK123" i="15"/>
  <c r="AK116" i="67"/>
  <c r="Z119" i="15"/>
  <c r="AS121" i="27"/>
  <c r="AI121" i="15"/>
  <c r="AI114" i="67"/>
  <c r="AK121" i="15"/>
  <c r="AK114" i="67"/>
  <c r="AK120" i="15"/>
  <c r="AK113" i="67"/>
  <c r="AV122" i="27"/>
  <c r="AV120" i="27"/>
  <c r="AX120" i="27"/>
  <c r="BB121" i="27"/>
  <c r="Q124" i="27"/>
  <c r="BN117" i="67"/>
  <c r="F121" i="27"/>
  <c r="O121" i="27"/>
  <c r="Q121" i="27"/>
  <c r="BB124" i="27"/>
  <c r="M122" i="15"/>
  <c r="Q122" i="15"/>
  <c r="J123" i="27"/>
  <c r="AQ123" i="27"/>
  <c r="AM120" i="15"/>
  <c r="AM113" i="67"/>
  <c r="AI120" i="15"/>
  <c r="AI113" i="67"/>
  <c r="H120" i="27"/>
  <c r="AA124" i="27"/>
  <c r="AC119" i="27"/>
  <c r="AF119" i="27"/>
  <c r="BR112" i="67"/>
  <c r="AV121" i="27"/>
  <c r="V122" i="27"/>
  <c r="X122" i="27"/>
  <c r="S119" i="27"/>
  <c r="AQ119" i="27"/>
  <c r="AS119" i="27"/>
  <c r="AX119" i="27"/>
  <c r="AD119" i="15"/>
  <c r="AM119" i="15"/>
  <c r="AM112" i="67"/>
  <c r="Z112" i="67"/>
  <c r="AD122" i="15"/>
  <c r="AM122" i="15"/>
  <c r="AM115" i="67"/>
  <c r="Z115" i="67"/>
  <c r="AD121" i="15"/>
  <c r="Z114" i="67"/>
  <c r="V117" i="67"/>
  <c r="AD123" i="15"/>
  <c r="Z116" i="67"/>
  <c r="AI124" i="15"/>
  <c r="AI117" i="67"/>
  <c r="Z124" i="15"/>
  <c r="Q117" i="67"/>
  <c r="AA119" i="27"/>
  <c r="AI119" i="15"/>
  <c r="AI112" i="67"/>
  <c r="V120" i="27"/>
  <c r="BB120" i="27"/>
  <c r="AV124" i="27"/>
  <c r="AX124" i="27"/>
  <c r="S124" i="27"/>
  <c r="V123" i="27"/>
  <c r="AV123" i="27"/>
  <c r="AS123" i="27"/>
  <c r="AX123" i="27"/>
  <c r="AV119" i="27"/>
  <c r="AK119" i="15"/>
  <c r="AK112" i="67"/>
  <c r="AX121" i="27"/>
  <c r="AI122" i="15"/>
  <c r="AI115" i="67"/>
  <c r="AK122" i="15"/>
  <c r="AK115" i="67"/>
  <c r="AA121" i="27"/>
  <c r="S121" i="27"/>
  <c r="AC121" i="27"/>
  <c r="AF121" i="27"/>
  <c r="BR114" i="67"/>
  <c r="AC122" i="27"/>
  <c r="AF122" i="27"/>
  <c r="BR115" i="67"/>
  <c r="S122" i="27"/>
  <c r="AF121" i="15"/>
  <c r="AD114" i="67"/>
  <c r="AM121" i="15"/>
  <c r="AM114" i="67"/>
  <c r="AF122" i="15"/>
  <c r="AD115" i="67"/>
  <c r="AZ119" i="27"/>
  <c r="BP112" i="67"/>
  <c r="AZ121" i="27"/>
  <c r="BP114" i="67"/>
  <c r="AF119" i="15"/>
  <c r="AD112" i="67"/>
  <c r="AA122" i="27"/>
  <c r="AF123" i="15"/>
  <c r="AD116" i="67"/>
  <c r="AM123" i="15"/>
  <c r="AM116" i="67"/>
  <c r="AD124" i="15"/>
  <c r="Z117" i="67"/>
  <c r="AK124" i="15"/>
  <c r="AK117" i="67"/>
  <c r="AZ124" i="27"/>
  <c r="BP117" i="67"/>
  <c r="X123" i="27"/>
  <c r="AA123" i="27"/>
  <c r="X120" i="27"/>
  <c r="AA120" i="27"/>
  <c r="AH115" i="67"/>
  <c r="AF115" i="67"/>
  <c r="AZ122" i="27"/>
  <c r="BP115" i="67"/>
  <c r="AH112" i="67"/>
  <c r="AF112" i="67"/>
  <c r="AH114" i="67"/>
  <c r="AF114" i="67"/>
  <c r="AF116" i="67"/>
  <c r="AH116" i="67"/>
  <c r="AF124" i="15"/>
  <c r="AD117" i="67"/>
  <c r="AM124" i="15"/>
  <c r="AM117" i="67"/>
  <c r="S120" i="27"/>
  <c r="AC120" i="27"/>
  <c r="AF120" i="27"/>
  <c r="BR113" i="67"/>
  <c r="S123" i="27"/>
  <c r="AC123" i="27"/>
  <c r="AF123" i="27"/>
  <c r="BR116" i="67"/>
  <c r="AZ120" i="27"/>
  <c r="BP113" i="67"/>
  <c r="AZ123" i="27"/>
  <c r="BP116" i="67"/>
  <c r="AF117" i="67"/>
  <c r="AH117" i="67"/>
  <c r="AL9" i="27"/>
  <c r="AU124" i="15"/>
  <c r="AU125" i="15"/>
  <c r="AU126" i="15"/>
  <c r="AU127" i="15"/>
  <c r="AU128" i="15"/>
  <c r="AU121" i="67"/>
  <c r="AU129" i="15"/>
  <c r="AU122" i="67"/>
  <c r="AU130" i="15"/>
  <c r="AU123" i="67"/>
  <c r="AU131" i="15"/>
  <c r="AU124" i="67"/>
  <c r="AU132" i="15"/>
  <c r="AU133" i="15"/>
  <c r="AU134" i="15"/>
  <c r="AU135" i="15"/>
  <c r="AU136" i="15"/>
  <c r="AQ133" i="15"/>
  <c r="AQ134" i="15"/>
  <c r="AQ135" i="15"/>
  <c r="AQ136" i="15"/>
  <c r="AQ126" i="15"/>
  <c r="AQ119" i="67"/>
  <c r="BV119" i="67"/>
  <c r="AQ127" i="15"/>
  <c r="AQ120" i="67"/>
  <c r="AQ128" i="15"/>
  <c r="AQ121" i="67"/>
  <c r="AQ129" i="15"/>
  <c r="AQ122" i="67"/>
  <c r="AQ130" i="15"/>
  <c r="AQ123" i="67"/>
  <c r="AQ131" i="15"/>
  <c r="AQ124" i="67"/>
  <c r="AQ132" i="15"/>
  <c r="AQ124" i="15"/>
  <c r="AQ117" i="67"/>
  <c r="AQ125" i="15"/>
  <c r="AQ118" i="67"/>
  <c r="BV118" i="67"/>
  <c r="AU119" i="15"/>
  <c r="AU120" i="15"/>
  <c r="AU121" i="15"/>
  <c r="AU122" i="15"/>
  <c r="AU123" i="15"/>
  <c r="AQ119" i="15"/>
  <c r="AQ112" i="67"/>
  <c r="AQ120" i="15"/>
  <c r="AQ113" i="67"/>
  <c r="AQ121" i="15"/>
  <c r="AQ114" i="67"/>
  <c r="AQ122" i="15"/>
  <c r="AQ115" i="67"/>
  <c r="AQ123" i="15"/>
  <c r="AQ116" i="67"/>
  <c r="BJ135" i="15"/>
  <c r="AX135" i="15"/>
  <c r="BJ131" i="15"/>
  <c r="BI124" i="67"/>
  <c r="AX131" i="15"/>
  <c r="AX124" i="67"/>
  <c r="AU120" i="67"/>
  <c r="AX127" i="15"/>
  <c r="BJ127" i="15"/>
  <c r="BI120" i="67"/>
  <c r="AX134" i="15"/>
  <c r="BJ134" i="15"/>
  <c r="AX130" i="15"/>
  <c r="AX123" i="67"/>
  <c r="BJ130" i="15"/>
  <c r="BI123" i="67"/>
  <c r="AX133" i="15"/>
  <c r="BJ133" i="15"/>
  <c r="AX129" i="15"/>
  <c r="AX122" i="67"/>
  <c r="BJ129" i="15"/>
  <c r="BI122" i="67"/>
  <c r="AX136" i="15"/>
  <c r="BJ136" i="15"/>
  <c r="BJ132" i="15"/>
  <c r="AX132" i="15"/>
  <c r="BJ128" i="15"/>
  <c r="BI121" i="67"/>
  <c r="AX128" i="15"/>
  <c r="AX121" i="67"/>
  <c r="BJ122" i="15"/>
  <c r="BI115" i="67"/>
  <c r="AU115" i="67"/>
  <c r="AX122" i="15"/>
  <c r="BJ121" i="15"/>
  <c r="BI114" i="67"/>
  <c r="AU114" i="67"/>
  <c r="AX121" i="15"/>
  <c r="BJ124" i="15"/>
  <c r="BI117" i="67"/>
  <c r="AU117" i="67"/>
  <c r="AX124" i="15"/>
  <c r="BJ120" i="15"/>
  <c r="BI113" i="67"/>
  <c r="AU113" i="67"/>
  <c r="AX120" i="15"/>
  <c r="BJ123" i="15"/>
  <c r="BI116" i="67"/>
  <c r="AU116" i="67"/>
  <c r="AX123" i="15"/>
  <c r="BJ119" i="15"/>
  <c r="BI112" i="67"/>
  <c r="AU112" i="67"/>
  <c r="AX119" i="15"/>
  <c r="AU119" i="67"/>
  <c r="AX126" i="15"/>
  <c r="BJ126" i="15"/>
  <c r="BI119" i="67"/>
  <c r="BJ125" i="15"/>
  <c r="BI118" i="67"/>
  <c r="AU118" i="67"/>
  <c r="AX125" i="15"/>
  <c r="AS123" i="15"/>
  <c r="AS116" i="67"/>
  <c r="BY116" i="67"/>
  <c r="AS121" i="15"/>
  <c r="AS114" i="67"/>
  <c r="BY114" i="67"/>
  <c r="AS119" i="15"/>
  <c r="AS112" i="67"/>
  <c r="BY112" i="67"/>
  <c r="AS131" i="15"/>
  <c r="AS124" i="67"/>
  <c r="BY124" i="67"/>
  <c r="AS129" i="15"/>
  <c r="AS122" i="67"/>
  <c r="BY122" i="67"/>
  <c r="AS127" i="15"/>
  <c r="AS120" i="67"/>
  <c r="BY120" i="67"/>
  <c r="AS135" i="15"/>
  <c r="AS133" i="15"/>
  <c r="AS125" i="15"/>
  <c r="AS118" i="67"/>
  <c r="BY118" i="67"/>
  <c r="AS122" i="15"/>
  <c r="AS115" i="67"/>
  <c r="BY115" i="67"/>
  <c r="AS120" i="15"/>
  <c r="AS113" i="67"/>
  <c r="BY113" i="67"/>
  <c r="AS136" i="15"/>
  <c r="AS134" i="15"/>
  <c r="AS132" i="15"/>
  <c r="AS130" i="15"/>
  <c r="AS123" i="67"/>
  <c r="BY123" i="67"/>
  <c r="AS128" i="15"/>
  <c r="AS121" i="67"/>
  <c r="BY121" i="67"/>
  <c r="AS126" i="15"/>
  <c r="AS119" i="67"/>
  <c r="BY119" i="67"/>
  <c r="AS124" i="15"/>
  <c r="AS117" i="67"/>
  <c r="BY117" i="67"/>
  <c r="AL126" i="27"/>
  <c r="AL127" i="27"/>
  <c r="AL128" i="27"/>
  <c r="AL129" i="27"/>
  <c r="AL130" i="27"/>
  <c r="AL131" i="27"/>
  <c r="AL132" i="27"/>
  <c r="AL133" i="27"/>
  <c r="AL134" i="27"/>
  <c r="AL135" i="27"/>
  <c r="AL136" i="27"/>
  <c r="AL125" i="27"/>
  <c r="AL119" i="27"/>
  <c r="AL120" i="27"/>
  <c r="AL121" i="27"/>
  <c r="AL122" i="27"/>
  <c r="AL123" i="27"/>
  <c r="AL124" i="27"/>
  <c r="AL18" i="27"/>
  <c r="AZ136" i="15"/>
  <c r="BF136" i="15"/>
  <c r="BH136" i="15"/>
  <c r="BD136" i="15"/>
  <c r="AZ133" i="15"/>
  <c r="BF133" i="15"/>
  <c r="BH133" i="15"/>
  <c r="BD133" i="15"/>
  <c r="BD134" i="15"/>
  <c r="AZ134" i="15"/>
  <c r="BF134" i="15"/>
  <c r="BH134" i="15"/>
  <c r="AZ131" i="15"/>
  <c r="BD131" i="15"/>
  <c r="BC124" i="67"/>
  <c r="AZ132" i="15"/>
  <c r="BF132" i="15"/>
  <c r="BH132" i="15"/>
  <c r="BD132" i="15"/>
  <c r="AZ129" i="15"/>
  <c r="BD129" i="15"/>
  <c r="BC122" i="67"/>
  <c r="AZ130" i="15"/>
  <c r="BD130" i="15"/>
  <c r="BC123" i="67"/>
  <c r="AX120" i="67"/>
  <c r="AZ127" i="15"/>
  <c r="BD127" i="15"/>
  <c r="BC120" i="67"/>
  <c r="AZ135" i="15"/>
  <c r="BF135" i="15"/>
  <c r="BH135" i="15"/>
  <c r="BD135" i="15"/>
  <c r="AZ128" i="15"/>
  <c r="BD128" i="15"/>
  <c r="BC121" i="67"/>
  <c r="AZ119" i="15"/>
  <c r="BD119" i="15"/>
  <c r="BC112" i="67"/>
  <c r="AX112" i="67"/>
  <c r="AZ121" i="15"/>
  <c r="AX114" i="67"/>
  <c r="BD121" i="15"/>
  <c r="BC114" i="67"/>
  <c r="AX117" i="67"/>
  <c r="BD124" i="15"/>
  <c r="BC117" i="67"/>
  <c r="AZ124" i="15"/>
  <c r="AZ120" i="15"/>
  <c r="AX113" i="67"/>
  <c r="BD120" i="15"/>
  <c r="BC113" i="67"/>
  <c r="AZ123" i="15"/>
  <c r="AX116" i="67"/>
  <c r="BD123" i="15"/>
  <c r="BC116" i="67"/>
  <c r="BD122" i="15"/>
  <c r="BC115" i="67"/>
  <c r="AZ122" i="15"/>
  <c r="AX115" i="67"/>
  <c r="AZ126" i="15"/>
  <c r="AX119" i="67"/>
  <c r="BD126" i="15"/>
  <c r="BC119" i="67"/>
  <c r="AX118" i="67"/>
  <c r="AZ125" i="15"/>
  <c r="BD125" i="15"/>
  <c r="BC118" i="67"/>
  <c r="AL70" i="27"/>
  <c r="AU69" i="15"/>
  <c r="AU70" i="15"/>
  <c r="AL17" i="27"/>
  <c r="AL100" i="27"/>
  <c r="BF131" i="15"/>
  <c r="AZ124" i="67"/>
  <c r="BF130" i="15"/>
  <c r="AZ123" i="67"/>
  <c r="BF129" i="15"/>
  <c r="AZ122" i="67"/>
  <c r="BF128" i="15"/>
  <c r="BH128" i="15"/>
  <c r="BG121" i="67"/>
  <c r="AZ121" i="67"/>
  <c r="AZ120" i="67"/>
  <c r="BF127" i="15"/>
  <c r="BF120" i="15"/>
  <c r="AZ113" i="67"/>
  <c r="BF122" i="15"/>
  <c r="AZ115" i="67"/>
  <c r="BF123" i="15"/>
  <c r="AZ116" i="67"/>
  <c r="BF124" i="15"/>
  <c r="AZ117" i="67"/>
  <c r="BF119" i="15"/>
  <c r="AZ112" i="67"/>
  <c r="BF121" i="15"/>
  <c r="AZ114" i="67"/>
  <c r="AZ119" i="67"/>
  <c r="BF126" i="15"/>
  <c r="BF125" i="15"/>
  <c r="AZ118" i="67"/>
  <c r="D118" i="15"/>
  <c r="D118" i="27"/>
  <c r="M118" i="27"/>
  <c r="F118" i="15"/>
  <c r="F118" i="27"/>
  <c r="O118" i="27"/>
  <c r="H118" i="15"/>
  <c r="T118" i="15"/>
  <c r="J118" i="15"/>
  <c r="J118" i="27"/>
  <c r="M118" i="15"/>
  <c r="M111" i="67"/>
  <c r="AQ118" i="15"/>
  <c r="AQ111" i="67"/>
  <c r="AU118" i="15"/>
  <c r="AU111" i="67"/>
  <c r="N111" i="67"/>
  <c r="P111" i="67"/>
  <c r="R111" i="67"/>
  <c r="S111" i="67"/>
  <c r="U111" i="67"/>
  <c r="W111" i="67"/>
  <c r="Y111" i="67"/>
  <c r="AA111" i="67"/>
  <c r="AC111" i="67"/>
  <c r="AE111" i="67"/>
  <c r="AJ111" i="67"/>
  <c r="AL111" i="67"/>
  <c r="AN111" i="67"/>
  <c r="AO111" i="67"/>
  <c r="AP111" i="67"/>
  <c r="AR111" i="67"/>
  <c r="AT111" i="67"/>
  <c r="AV111" i="67"/>
  <c r="AW111" i="67"/>
  <c r="AY111" i="67"/>
  <c r="BA111" i="67"/>
  <c r="BD111" i="67"/>
  <c r="BF111" i="67"/>
  <c r="BH111" i="67"/>
  <c r="BM111" i="67"/>
  <c r="BO111" i="67"/>
  <c r="BQ111" i="67"/>
  <c r="BS111" i="67"/>
  <c r="BT111" i="67"/>
  <c r="BV111" i="67"/>
  <c r="BU111" i="67"/>
  <c r="BH131" i="15"/>
  <c r="BG124" i="67"/>
  <c r="BE124" i="67"/>
  <c r="BH130" i="15"/>
  <c r="BG123" i="67"/>
  <c r="BE123" i="67"/>
  <c r="BE121" i="67"/>
  <c r="BH129" i="15"/>
  <c r="BG122" i="67"/>
  <c r="BE122" i="67"/>
  <c r="BH127" i="15"/>
  <c r="BG120" i="67"/>
  <c r="BE120" i="67"/>
  <c r="BH119" i="15"/>
  <c r="BG112" i="67"/>
  <c r="BE112" i="67"/>
  <c r="BH123" i="15"/>
  <c r="BG116" i="67"/>
  <c r="BE116" i="67"/>
  <c r="BH120" i="15"/>
  <c r="BG113" i="67"/>
  <c r="BE113" i="67"/>
  <c r="BH121" i="15"/>
  <c r="BG114" i="67"/>
  <c r="BE114" i="67"/>
  <c r="BH124" i="15"/>
  <c r="BG117" i="67"/>
  <c r="BE117" i="67"/>
  <c r="BH122" i="15"/>
  <c r="BG115" i="67"/>
  <c r="BE115" i="67"/>
  <c r="BH126" i="15"/>
  <c r="BG119" i="67"/>
  <c r="BE119" i="67"/>
  <c r="BE118" i="67"/>
  <c r="BH125" i="15"/>
  <c r="BG118" i="67"/>
  <c r="O118" i="15"/>
  <c r="Q118" i="15"/>
  <c r="Q111" i="67"/>
  <c r="V118" i="15"/>
  <c r="V111" i="67"/>
  <c r="AS118" i="15"/>
  <c r="AS111" i="67"/>
  <c r="BY111" i="67"/>
  <c r="O111" i="67"/>
  <c r="Q118" i="27"/>
  <c r="BJ118" i="15"/>
  <c r="BI111" i="67"/>
  <c r="T111" i="67"/>
  <c r="H118" i="27"/>
  <c r="D117" i="15"/>
  <c r="D117" i="27"/>
  <c r="M117" i="27"/>
  <c r="F117" i="15"/>
  <c r="O117" i="15"/>
  <c r="O110" i="67"/>
  <c r="H117" i="15"/>
  <c r="T117" i="15"/>
  <c r="V117" i="15"/>
  <c r="AQ117" i="15"/>
  <c r="AQ110" i="67"/>
  <c r="AU117" i="15"/>
  <c r="AU110" i="67"/>
  <c r="N110" i="67"/>
  <c r="P110" i="67"/>
  <c r="R110" i="67"/>
  <c r="S110" i="67"/>
  <c r="U110" i="67"/>
  <c r="W110" i="67"/>
  <c r="Y110" i="67"/>
  <c r="AA110" i="67"/>
  <c r="AC110" i="67"/>
  <c r="AE110" i="67"/>
  <c r="AJ110" i="67"/>
  <c r="AL110" i="67"/>
  <c r="AN110" i="67"/>
  <c r="AO110" i="67"/>
  <c r="AP110" i="67"/>
  <c r="AR110" i="67"/>
  <c r="AT110" i="67"/>
  <c r="AV110" i="67"/>
  <c r="AW110" i="67"/>
  <c r="AY110" i="67"/>
  <c r="BA110" i="67"/>
  <c r="BD110" i="67"/>
  <c r="BF110" i="67"/>
  <c r="BH110" i="67"/>
  <c r="BM110" i="67"/>
  <c r="BO110" i="67"/>
  <c r="BQ110" i="67"/>
  <c r="BS110" i="67"/>
  <c r="BT110" i="67"/>
  <c r="BV110" i="67"/>
  <c r="BU110" i="67"/>
  <c r="J117" i="27"/>
  <c r="BN111" i="67"/>
  <c r="BB118" i="27"/>
  <c r="BL111" i="67"/>
  <c r="F117" i="27"/>
  <c r="O117" i="27"/>
  <c r="Q117" i="27"/>
  <c r="BN110" i="67"/>
  <c r="V110" i="67"/>
  <c r="BJ117" i="15"/>
  <c r="BI110" i="67"/>
  <c r="T110" i="67"/>
  <c r="H117" i="27"/>
  <c r="BB117" i="27"/>
  <c r="M117" i="15"/>
  <c r="AS117" i="15"/>
  <c r="AS110" i="67"/>
  <c r="BY110" i="67"/>
  <c r="AQ116" i="15"/>
  <c r="AQ109" i="67"/>
  <c r="AU116" i="15"/>
  <c r="D116" i="15"/>
  <c r="D116" i="27"/>
  <c r="M116" i="27"/>
  <c r="F116" i="15"/>
  <c r="F116" i="27"/>
  <c r="O116" i="27"/>
  <c r="H116" i="15"/>
  <c r="T116" i="15"/>
  <c r="J116" i="15"/>
  <c r="J116" i="27"/>
  <c r="M116" i="15"/>
  <c r="M109" i="67"/>
  <c r="AL116" i="27"/>
  <c r="AL117" i="27"/>
  <c r="AL118" i="27"/>
  <c r="N109" i="67"/>
  <c r="P109" i="67"/>
  <c r="R109" i="67"/>
  <c r="S109" i="67"/>
  <c r="U109" i="67"/>
  <c r="W109" i="67"/>
  <c r="Y109" i="67"/>
  <c r="AA109" i="67"/>
  <c r="AC109" i="67"/>
  <c r="AE109" i="67"/>
  <c r="AJ109" i="67"/>
  <c r="AL109" i="67"/>
  <c r="AN109" i="67"/>
  <c r="AO109" i="67"/>
  <c r="AP109" i="67"/>
  <c r="AR109" i="67"/>
  <c r="AT109" i="67"/>
  <c r="AV109" i="67"/>
  <c r="AW109" i="67"/>
  <c r="AY109" i="67"/>
  <c r="BA109" i="67"/>
  <c r="BD109" i="67"/>
  <c r="BF109" i="67"/>
  <c r="BH109" i="67"/>
  <c r="BM109" i="67"/>
  <c r="BO109" i="67"/>
  <c r="BQ109" i="67"/>
  <c r="BS109" i="67"/>
  <c r="BT109" i="67"/>
  <c r="BV109" i="67"/>
  <c r="BU109" i="67"/>
  <c r="O116" i="15"/>
  <c r="O109" i="67"/>
  <c r="H116" i="27"/>
  <c r="BL109" i="67"/>
  <c r="BJ116" i="15"/>
  <c r="BI109" i="67"/>
  <c r="AS116" i="15"/>
  <c r="AS109" i="67"/>
  <c r="BY109" i="67"/>
  <c r="BL110" i="67"/>
  <c r="V116" i="15"/>
  <c r="V109" i="67"/>
  <c r="Q117" i="15"/>
  <c r="M110" i="67"/>
  <c r="Q116" i="27"/>
  <c r="AU109" i="67"/>
  <c r="T109" i="67"/>
  <c r="AL115" i="27"/>
  <c r="D115" i="15"/>
  <c r="D115" i="27"/>
  <c r="M115" i="27"/>
  <c r="F115" i="15"/>
  <c r="F115" i="27"/>
  <c r="O115" i="27"/>
  <c r="H115" i="15"/>
  <c r="T115" i="15"/>
  <c r="J115" i="15"/>
  <c r="J115" i="27"/>
  <c r="M115" i="15"/>
  <c r="O115" i="15"/>
  <c r="AQ115" i="15"/>
  <c r="AQ108" i="67"/>
  <c r="AU115" i="15"/>
  <c r="M108" i="67"/>
  <c r="N108" i="67"/>
  <c r="P108" i="67"/>
  <c r="R108" i="67"/>
  <c r="S108" i="67"/>
  <c r="U108" i="67"/>
  <c r="W108" i="67"/>
  <c r="Y108" i="67"/>
  <c r="AA108" i="67"/>
  <c r="AC108" i="67"/>
  <c r="AE108" i="67"/>
  <c r="AJ108" i="67"/>
  <c r="AL108" i="67"/>
  <c r="AN108" i="67"/>
  <c r="AO108" i="67"/>
  <c r="AP108" i="67"/>
  <c r="AR108" i="67"/>
  <c r="AT108" i="67"/>
  <c r="AU108" i="67"/>
  <c r="AV108" i="67"/>
  <c r="AW108" i="67"/>
  <c r="AY108" i="67"/>
  <c r="BA108" i="67"/>
  <c r="BD108" i="67"/>
  <c r="BF108" i="67"/>
  <c r="BH108" i="67"/>
  <c r="BM108" i="67"/>
  <c r="BO108" i="67"/>
  <c r="BQ108" i="67"/>
  <c r="BS108" i="67"/>
  <c r="BT108" i="67"/>
  <c r="BV108" i="67"/>
  <c r="BU108" i="67"/>
  <c r="Q116" i="15"/>
  <c r="Q109" i="67"/>
  <c r="BB116" i="27"/>
  <c r="Q115" i="15"/>
  <c r="Q108" i="67"/>
  <c r="H115" i="27"/>
  <c r="BN109" i="67"/>
  <c r="V115" i="15"/>
  <c r="V108" i="67"/>
  <c r="Q110" i="67"/>
  <c r="O108" i="67"/>
  <c r="Q115" i="27"/>
  <c r="AS115" i="15"/>
  <c r="AS108" i="67"/>
  <c r="BY108" i="67"/>
  <c r="BJ115" i="15"/>
  <c r="BI108" i="67"/>
  <c r="T108" i="67"/>
  <c r="BB115" i="27"/>
  <c r="BL108" i="67"/>
  <c r="BN108" i="67"/>
  <c r="AL114" i="27"/>
  <c r="D114" i="15"/>
  <c r="D114" i="27"/>
  <c r="M114" i="27"/>
  <c r="F114" i="15"/>
  <c r="F114" i="27"/>
  <c r="O114" i="27"/>
  <c r="H114" i="15"/>
  <c r="H114" i="27"/>
  <c r="BB114" i="27"/>
  <c r="J114" i="15"/>
  <c r="V114" i="15"/>
  <c r="V107" i="67"/>
  <c r="O114" i="15"/>
  <c r="O107" i="67"/>
  <c r="AQ114" i="15"/>
  <c r="AQ107" i="67"/>
  <c r="AU114" i="15"/>
  <c r="AU107" i="67"/>
  <c r="N107" i="67"/>
  <c r="P107" i="67"/>
  <c r="R107" i="67"/>
  <c r="S107" i="67"/>
  <c r="U107" i="67"/>
  <c r="W107" i="67"/>
  <c r="Y107" i="67"/>
  <c r="AA107" i="67"/>
  <c r="AC107" i="67"/>
  <c r="AE107" i="67"/>
  <c r="AJ107" i="67"/>
  <c r="AL107" i="67"/>
  <c r="AN107" i="67"/>
  <c r="AO107" i="67"/>
  <c r="AP107" i="67"/>
  <c r="AR107" i="67"/>
  <c r="AT107" i="67"/>
  <c r="AV107" i="67"/>
  <c r="AW107" i="67"/>
  <c r="AY107" i="67"/>
  <c r="BA107" i="67"/>
  <c r="BD107" i="67"/>
  <c r="BF107" i="67"/>
  <c r="BH107" i="67"/>
  <c r="BM107" i="67"/>
  <c r="BO107" i="67"/>
  <c r="BQ107" i="67"/>
  <c r="BS107" i="67"/>
  <c r="BT107" i="67"/>
  <c r="BV107" i="67"/>
  <c r="BU107" i="67"/>
  <c r="T114" i="15"/>
  <c r="T107" i="67"/>
  <c r="M114" i="15"/>
  <c r="Q114" i="15"/>
  <c r="Q114" i="27"/>
  <c r="BN107" i="67"/>
  <c r="J114" i="27"/>
  <c r="BL107" i="67"/>
  <c r="AS114" i="15"/>
  <c r="AS107" i="67"/>
  <c r="BY107" i="67"/>
  <c r="N106" i="67"/>
  <c r="P106" i="67"/>
  <c r="R106" i="67"/>
  <c r="S106" i="67"/>
  <c r="U106" i="67"/>
  <c r="W106" i="67"/>
  <c r="Y106" i="67"/>
  <c r="AA106" i="67"/>
  <c r="AC106" i="67"/>
  <c r="AE106" i="67"/>
  <c r="AJ106" i="67"/>
  <c r="AL106" i="67"/>
  <c r="AN106" i="67"/>
  <c r="AO106" i="67"/>
  <c r="AP106" i="67"/>
  <c r="AR106" i="67"/>
  <c r="AT106" i="67"/>
  <c r="AV106" i="67"/>
  <c r="AW106" i="67"/>
  <c r="AY106" i="67"/>
  <c r="BA106" i="67"/>
  <c r="BD106" i="67"/>
  <c r="BF106" i="67"/>
  <c r="BH106" i="67"/>
  <c r="BM106" i="67"/>
  <c r="BO106" i="67"/>
  <c r="BQ106" i="67"/>
  <c r="BS106" i="67"/>
  <c r="BT106" i="67"/>
  <c r="BV106" i="67"/>
  <c r="BU106" i="67"/>
  <c r="AQ113" i="15"/>
  <c r="AQ106" i="67"/>
  <c r="AU113" i="15"/>
  <c r="AU106" i="67"/>
  <c r="D113" i="15"/>
  <c r="M113" i="15"/>
  <c r="M106" i="67"/>
  <c r="F113" i="15"/>
  <c r="O113" i="15"/>
  <c r="O106" i="67"/>
  <c r="H113" i="15"/>
  <c r="T113" i="15"/>
  <c r="J113" i="15"/>
  <c r="V113" i="15"/>
  <c r="V106" i="67"/>
  <c r="M107" i="67"/>
  <c r="BJ114" i="15"/>
  <c r="BI107" i="67"/>
  <c r="Q107" i="67"/>
  <c r="Q113" i="15"/>
  <c r="Q106" i="67"/>
  <c r="T106" i="67"/>
  <c r="BJ113" i="15"/>
  <c r="BI106" i="67"/>
  <c r="AS113" i="15"/>
  <c r="AS106" i="67"/>
  <c r="AL113" i="27"/>
  <c r="D113" i="27"/>
  <c r="M113" i="27"/>
  <c r="F113" i="27"/>
  <c r="O113" i="27"/>
  <c r="H113" i="27"/>
  <c r="J113" i="27"/>
  <c r="BB113" i="27"/>
  <c r="BL106" i="67"/>
  <c r="Q113" i="27"/>
  <c r="BY106" i="67"/>
  <c r="BN106" i="67"/>
  <c r="AQ112" i="15"/>
  <c r="AQ105" i="67"/>
  <c r="AU112" i="15"/>
  <c r="D112" i="15"/>
  <c r="D112" i="27"/>
  <c r="M112" i="27"/>
  <c r="F112" i="15"/>
  <c r="O112" i="15"/>
  <c r="O105" i="67"/>
  <c r="H112" i="15"/>
  <c r="T112" i="15"/>
  <c r="J112" i="15"/>
  <c r="V112" i="15"/>
  <c r="V105" i="67"/>
  <c r="N105" i="67"/>
  <c r="P105" i="67"/>
  <c r="R105" i="67"/>
  <c r="S105" i="67"/>
  <c r="U105" i="67"/>
  <c r="W105" i="67"/>
  <c r="Y105" i="67"/>
  <c r="AA105" i="67"/>
  <c r="AC105" i="67"/>
  <c r="AE105" i="67"/>
  <c r="AJ105" i="67"/>
  <c r="AL105" i="67"/>
  <c r="AN105" i="67"/>
  <c r="AO105" i="67"/>
  <c r="AP105" i="67"/>
  <c r="AR105" i="67"/>
  <c r="AT105" i="67"/>
  <c r="AV105" i="67"/>
  <c r="AW105" i="67"/>
  <c r="AY105" i="67"/>
  <c r="BA105" i="67"/>
  <c r="BD105" i="67"/>
  <c r="BF105" i="67"/>
  <c r="BH105" i="67"/>
  <c r="BM105" i="67"/>
  <c r="BO105" i="67"/>
  <c r="BQ105" i="67"/>
  <c r="BS105" i="67"/>
  <c r="BT105" i="67"/>
  <c r="BU105" i="67"/>
  <c r="H112" i="27"/>
  <c r="BB112" i="27"/>
  <c r="F112" i="27"/>
  <c r="O112" i="27"/>
  <c r="Q112" i="27"/>
  <c r="BN105" i="67"/>
  <c r="T105" i="67"/>
  <c r="BJ112" i="15"/>
  <c r="BI105" i="67"/>
  <c r="M112" i="15"/>
  <c r="J112" i="27"/>
  <c r="AU105" i="67"/>
  <c r="AS112" i="15"/>
  <c r="AS105" i="67"/>
  <c r="BY105" i="67"/>
  <c r="D111" i="15"/>
  <c r="M111" i="15"/>
  <c r="M104" i="67"/>
  <c r="F111" i="15"/>
  <c r="O111" i="15"/>
  <c r="O104" i="67"/>
  <c r="H111" i="15"/>
  <c r="H111" i="27"/>
  <c r="J111" i="15"/>
  <c r="V111" i="15"/>
  <c r="V104" i="67"/>
  <c r="AQ111" i="15"/>
  <c r="AQ104" i="67"/>
  <c r="AU111" i="15"/>
  <c r="N104" i="67"/>
  <c r="P104" i="67"/>
  <c r="R104" i="67"/>
  <c r="S104" i="67"/>
  <c r="U104" i="67"/>
  <c r="W104" i="67"/>
  <c r="Y104" i="67"/>
  <c r="AA104" i="67"/>
  <c r="AC104" i="67"/>
  <c r="AE104" i="67"/>
  <c r="AJ104" i="67"/>
  <c r="AL104" i="67"/>
  <c r="AN104" i="67"/>
  <c r="AO104" i="67"/>
  <c r="AP104" i="67"/>
  <c r="AR104" i="67"/>
  <c r="AT104" i="67"/>
  <c r="AV104" i="67"/>
  <c r="AW104" i="67"/>
  <c r="AY104" i="67"/>
  <c r="BA104" i="67"/>
  <c r="BD104" i="67"/>
  <c r="BF104" i="67"/>
  <c r="BH104" i="67"/>
  <c r="BM104" i="67"/>
  <c r="BO104" i="67"/>
  <c r="BQ104" i="67"/>
  <c r="BS104" i="67"/>
  <c r="BT104" i="67"/>
  <c r="BU104" i="67"/>
  <c r="D111" i="27"/>
  <c r="M111" i="27"/>
  <c r="BL105" i="67"/>
  <c r="F111" i="27"/>
  <c r="O111" i="27"/>
  <c r="BB111" i="27"/>
  <c r="BL104" i="67"/>
  <c r="Q112" i="15"/>
  <c r="M105" i="67"/>
  <c r="T111" i="15"/>
  <c r="BJ111" i="15"/>
  <c r="BI104" i="67"/>
  <c r="J111" i="27"/>
  <c r="Q111" i="15"/>
  <c r="Q104" i="67"/>
  <c r="AS111" i="15"/>
  <c r="AS104" i="67"/>
  <c r="BY104" i="67"/>
  <c r="AU104" i="67"/>
  <c r="Q111" i="27"/>
  <c r="T104" i="67"/>
  <c r="Q105" i="67"/>
  <c r="BN104" i="67"/>
  <c r="BM102" i="67"/>
  <c r="BO102" i="67"/>
  <c r="BQ102" i="67"/>
  <c r="BS102" i="67"/>
  <c r="BT102" i="67"/>
  <c r="BU102" i="67"/>
  <c r="BM103" i="67"/>
  <c r="BO103" i="67"/>
  <c r="BQ103" i="67"/>
  <c r="BS103" i="67"/>
  <c r="BT103" i="67"/>
  <c r="BU103" i="67"/>
  <c r="D110" i="15"/>
  <c r="D110" i="27"/>
  <c r="M110" i="27"/>
  <c r="F110" i="15"/>
  <c r="F110" i="27"/>
  <c r="O110" i="27"/>
  <c r="H110" i="15"/>
  <c r="T110" i="15"/>
  <c r="T103" i="67"/>
  <c r="J110" i="15"/>
  <c r="V110" i="15"/>
  <c r="AQ110" i="15"/>
  <c r="AQ103" i="67"/>
  <c r="AU110" i="15"/>
  <c r="AU103" i="67"/>
  <c r="N103" i="67"/>
  <c r="P103" i="67"/>
  <c r="R103" i="67"/>
  <c r="S103" i="67"/>
  <c r="U103" i="67"/>
  <c r="W103" i="67"/>
  <c r="Y103" i="67"/>
  <c r="AA103" i="67"/>
  <c r="AC103" i="67"/>
  <c r="AE103" i="67"/>
  <c r="AJ103" i="67"/>
  <c r="AL103" i="67"/>
  <c r="AN103" i="67"/>
  <c r="AO103" i="67"/>
  <c r="AP103" i="67"/>
  <c r="AR103" i="67"/>
  <c r="AT103" i="67"/>
  <c r="AV103" i="67"/>
  <c r="AW103" i="67"/>
  <c r="AY103" i="67"/>
  <c r="BA103" i="67"/>
  <c r="BD103" i="67"/>
  <c r="BF103" i="67"/>
  <c r="BH103" i="67"/>
  <c r="H110" i="27"/>
  <c r="BB110" i="27"/>
  <c r="M110" i="15"/>
  <c r="M103" i="67"/>
  <c r="O110" i="15"/>
  <c r="O103" i="67"/>
  <c r="Q110" i="27"/>
  <c r="BN103" i="67"/>
  <c r="BL103" i="67"/>
  <c r="J110" i="27"/>
  <c r="V103" i="67"/>
  <c r="BJ110" i="15"/>
  <c r="BI103" i="67"/>
  <c r="AS110" i="15"/>
  <c r="AS103" i="67"/>
  <c r="BY103" i="67"/>
  <c r="D109" i="15"/>
  <c r="D109" i="27"/>
  <c r="M109" i="27"/>
  <c r="F109" i="15"/>
  <c r="F109" i="27"/>
  <c r="O109" i="27"/>
  <c r="H109" i="15"/>
  <c r="T109" i="15"/>
  <c r="J109" i="15"/>
  <c r="V109" i="15"/>
  <c r="AQ109" i="15"/>
  <c r="AU109" i="15"/>
  <c r="M109" i="15"/>
  <c r="M102" i="67"/>
  <c r="H109" i="27"/>
  <c r="Q110" i="15"/>
  <c r="O109" i="15"/>
  <c r="Q109" i="15"/>
  <c r="J109" i="27"/>
  <c r="Q109" i="27"/>
  <c r="BN102" i="67"/>
  <c r="AS109" i="15"/>
  <c r="AS102" i="67"/>
  <c r="BY102" i="67"/>
  <c r="BJ109" i="15"/>
  <c r="BI102" i="67"/>
  <c r="N102" i="67"/>
  <c r="P102" i="67"/>
  <c r="R102" i="67"/>
  <c r="S102" i="67"/>
  <c r="T102" i="67"/>
  <c r="U102" i="67"/>
  <c r="V102" i="67"/>
  <c r="W102" i="67"/>
  <c r="Y102" i="67"/>
  <c r="AA102" i="67"/>
  <c r="AC102" i="67"/>
  <c r="AE102" i="67"/>
  <c r="AJ102" i="67"/>
  <c r="AL102" i="67"/>
  <c r="AN102" i="67"/>
  <c r="AO102" i="67"/>
  <c r="AP102" i="67"/>
  <c r="AQ102" i="67"/>
  <c r="AR102" i="67"/>
  <c r="AT102" i="67"/>
  <c r="AU102" i="67"/>
  <c r="AV102" i="67"/>
  <c r="AW102" i="67"/>
  <c r="AY102" i="67"/>
  <c r="BA102" i="67"/>
  <c r="BD102" i="67"/>
  <c r="BF102" i="67"/>
  <c r="BH102" i="67"/>
  <c r="BB109" i="27"/>
  <c r="BL102" i="67"/>
  <c r="Q103" i="67"/>
  <c r="Q102" i="67"/>
  <c r="O102" i="67"/>
  <c r="BU101" i="67"/>
  <c r="BT101" i="67"/>
  <c r="BS101" i="67"/>
  <c r="BQ101" i="67"/>
  <c r="BO101" i="67"/>
  <c r="BM101" i="67"/>
  <c r="BH101" i="67"/>
  <c r="BF101" i="67"/>
  <c r="BD101" i="67"/>
  <c r="BA101" i="67"/>
  <c r="AY101" i="67"/>
  <c r="AW101" i="67"/>
  <c r="AV101" i="67"/>
  <c r="AT101" i="67"/>
  <c r="AR101" i="67"/>
  <c r="AP101" i="67"/>
  <c r="AO101" i="67"/>
  <c r="AN101" i="67"/>
  <c r="AL101" i="67"/>
  <c r="AJ101" i="67"/>
  <c r="AE101" i="67"/>
  <c r="AC101" i="67"/>
  <c r="AA101" i="67"/>
  <c r="Y101" i="67"/>
  <c r="W101" i="67"/>
  <c r="U101" i="67"/>
  <c r="S101" i="67"/>
  <c r="R101" i="67"/>
  <c r="P101" i="67"/>
  <c r="N101" i="67"/>
  <c r="D108" i="15"/>
  <c r="D108" i="27"/>
  <c r="M108" i="27"/>
  <c r="F108" i="15"/>
  <c r="O108" i="15"/>
  <c r="O101" i="67"/>
  <c r="H108" i="15"/>
  <c r="T108" i="15"/>
  <c r="T101" i="67"/>
  <c r="J108" i="15"/>
  <c r="V108" i="15"/>
  <c r="V101" i="67"/>
  <c r="AQ108" i="15"/>
  <c r="AQ101" i="67"/>
  <c r="AU108" i="15"/>
  <c r="AU101" i="67"/>
  <c r="H108" i="27"/>
  <c r="BL101" i="67"/>
  <c r="BJ108" i="15"/>
  <c r="BI101" i="67"/>
  <c r="J108" i="27"/>
  <c r="M108" i="15"/>
  <c r="M101" i="67"/>
  <c r="F108" i="27"/>
  <c r="O108" i="27"/>
  <c r="Q108" i="27"/>
  <c r="AS108" i="15"/>
  <c r="AS101" i="67"/>
  <c r="BY101" i="67"/>
  <c r="D107" i="15"/>
  <c r="D107" i="27"/>
  <c r="M107" i="27"/>
  <c r="F107" i="15"/>
  <c r="F107" i="27"/>
  <c r="O107" i="27"/>
  <c r="H107" i="15"/>
  <c r="H107" i="27"/>
  <c r="J107" i="15"/>
  <c r="V107" i="15"/>
  <c r="V100" i="67"/>
  <c r="M107" i="15"/>
  <c r="AQ107" i="15"/>
  <c r="AQ100" i="67"/>
  <c r="AU107" i="15"/>
  <c r="N100" i="67"/>
  <c r="P100" i="67"/>
  <c r="R100" i="67"/>
  <c r="S100" i="67"/>
  <c r="U100" i="67"/>
  <c r="W100" i="67"/>
  <c r="Y100" i="67"/>
  <c r="AA100" i="67"/>
  <c r="AC100" i="67"/>
  <c r="AE100" i="67"/>
  <c r="AJ100" i="67"/>
  <c r="AL100" i="67"/>
  <c r="AN100" i="67"/>
  <c r="AO100" i="67"/>
  <c r="AP100" i="67"/>
  <c r="AR100" i="67"/>
  <c r="AT100" i="67"/>
  <c r="AV100" i="67"/>
  <c r="AW100" i="67"/>
  <c r="AY100" i="67"/>
  <c r="BA100" i="67"/>
  <c r="BD100" i="67"/>
  <c r="BF100" i="67"/>
  <c r="BH100" i="67"/>
  <c r="BM100" i="67"/>
  <c r="BO100" i="67"/>
  <c r="BQ100" i="67"/>
  <c r="BS100" i="67"/>
  <c r="BT100" i="67"/>
  <c r="BU100" i="67"/>
  <c r="D106" i="15"/>
  <c r="M106" i="15"/>
  <c r="F106" i="15"/>
  <c r="O106" i="15"/>
  <c r="H106" i="15"/>
  <c r="T106" i="15"/>
  <c r="J106" i="15"/>
  <c r="V106" i="15"/>
  <c r="AQ106" i="15"/>
  <c r="AU106" i="15"/>
  <c r="BB108" i="27"/>
  <c r="O107" i="15"/>
  <c r="O100" i="67"/>
  <c r="Q108" i="15"/>
  <c r="Q101" i="67"/>
  <c r="AS106" i="15"/>
  <c r="AS99" i="67"/>
  <c r="BY99" i="67"/>
  <c r="M100" i="67"/>
  <c r="BB107" i="27"/>
  <c r="BL100" i="67"/>
  <c r="Q106" i="15"/>
  <c r="Q99" i="67"/>
  <c r="T107" i="15"/>
  <c r="BJ107" i="15"/>
  <c r="BI100" i="67"/>
  <c r="BN101" i="67"/>
  <c r="Q107" i="27"/>
  <c r="BN100" i="67"/>
  <c r="J107" i="27"/>
  <c r="AS107" i="15"/>
  <c r="AS100" i="67"/>
  <c r="BY100" i="67"/>
  <c r="AU100" i="67"/>
  <c r="BJ106" i="15"/>
  <c r="BI99" i="67"/>
  <c r="M99" i="67"/>
  <c r="N99" i="67"/>
  <c r="O99" i="67"/>
  <c r="P99" i="67"/>
  <c r="R99" i="67"/>
  <c r="S99" i="67"/>
  <c r="T99" i="67"/>
  <c r="U99" i="67"/>
  <c r="V99" i="67"/>
  <c r="W99" i="67"/>
  <c r="Y99" i="67"/>
  <c r="AA99" i="67"/>
  <c r="AC99" i="67"/>
  <c r="AE99" i="67"/>
  <c r="AJ99" i="67"/>
  <c r="AL99" i="67"/>
  <c r="AN99" i="67"/>
  <c r="AO99" i="67"/>
  <c r="AP99" i="67"/>
  <c r="AQ99" i="67"/>
  <c r="AR99" i="67"/>
  <c r="AT99" i="67"/>
  <c r="AU99" i="67"/>
  <c r="AV99" i="67"/>
  <c r="AW99" i="67"/>
  <c r="AY99" i="67"/>
  <c r="BA99" i="67"/>
  <c r="BD99" i="67"/>
  <c r="BF99" i="67"/>
  <c r="BH99" i="67"/>
  <c r="BM99" i="67"/>
  <c r="BO99" i="67"/>
  <c r="BQ99" i="67"/>
  <c r="BS99" i="67"/>
  <c r="BT99" i="67"/>
  <c r="BU99" i="67"/>
  <c r="Q107" i="15"/>
  <c r="Q100" i="67"/>
  <c r="T100" i="67"/>
  <c r="D106" i="27"/>
  <c r="F106" i="27"/>
  <c r="O106" i="27"/>
  <c r="H106" i="27"/>
  <c r="BL99" i="67"/>
  <c r="J106" i="27"/>
  <c r="M106" i="27"/>
  <c r="AL112" i="27"/>
  <c r="AL111" i="27"/>
  <c r="AL110" i="27"/>
  <c r="AL109" i="27"/>
  <c r="AL108" i="27"/>
  <c r="AL107" i="27"/>
  <c r="AL106" i="27"/>
  <c r="BB106" i="27"/>
  <c r="Q106" i="27"/>
  <c r="BN99" i="67"/>
  <c r="D105" i="15"/>
  <c r="D105" i="27"/>
  <c r="M105" i="27"/>
  <c r="F105" i="15"/>
  <c r="F105" i="27"/>
  <c r="O105" i="27"/>
  <c r="H105" i="15"/>
  <c r="H105" i="27"/>
  <c r="J105" i="15"/>
  <c r="V105" i="15"/>
  <c r="V98" i="67"/>
  <c r="AQ105" i="15"/>
  <c r="AQ98" i="67"/>
  <c r="AU105" i="15"/>
  <c r="AU98" i="67"/>
  <c r="AL105" i="27"/>
  <c r="N98" i="67"/>
  <c r="P98" i="67"/>
  <c r="R98" i="67"/>
  <c r="S98" i="67"/>
  <c r="U98" i="67"/>
  <c r="W98" i="67"/>
  <c r="Y98" i="67"/>
  <c r="AA98" i="67"/>
  <c r="AC98" i="67"/>
  <c r="AE98" i="67"/>
  <c r="AJ98" i="67"/>
  <c r="AL98" i="67"/>
  <c r="AN98" i="67"/>
  <c r="AO98" i="67"/>
  <c r="AP98" i="67"/>
  <c r="AR98" i="67"/>
  <c r="AT98" i="67"/>
  <c r="AV98" i="67"/>
  <c r="AW98" i="67"/>
  <c r="AY98" i="67"/>
  <c r="BA98" i="67"/>
  <c r="BD98" i="67"/>
  <c r="BF98" i="67"/>
  <c r="BH98" i="67"/>
  <c r="BM98" i="67"/>
  <c r="BO98" i="67"/>
  <c r="BQ98" i="67"/>
  <c r="BS98" i="67"/>
  <c r="BT98" i="67"/>
  <c r="BU98" i="67"/>
  <c r="O105" i="15"/>
  <c r="O98" i="67"/>
  <c r="M105" i="15"/>
  <c r="M98" i="67"/>
  <c r="T105" i="15"/>
  <c r="T98" i="67"/>
  <c r="Q105" i="27"/>
  <c r="BN98" i="67"/>
  <c r="BB105" i="27"/>
  <c r="BL98" i="67"/>
  <c r="AS105" i="15"/>
  <c r="AS98" i="67"/>
  <c r="BY98" i="67"/>
  <c r="J105" i="27"/>
  <c r="AL104" i="27"/>
  <c r="D104" i="15"/>
  <c r="D104" i="27"/>
  <c r="M104" i="27"/>
  <c r="F104" i="15"/>
  <c r="O104" i="15"/>
  <c r="O97" i="67"/>
  <c r="H104" i="15"/>
  <c r="T104" i="15"/>
  <c r="T97" i="67"/>
  <c r="J104" i="15"/>
  <c r="V104" i="15"/>
  <c r="V97" i="67"/>
  <c r="AQ104" i="15"/>
  <c r="AQ97" i="67"/>
  <c r="AU104" i="15"/>
  <c r="AU97" i="67"/>
  <c r="N97" i="67"/>
  <c r="P97" i="67"/>
  <c r="R97" i="67"/>
  <c r="S97" i="67"/>
  <c r="U97" i="67"/>
  <c r="W97" i="67"/>
  <c r="Y97" i="67"/>
  <c r="AA97" i="67"/>
  <c r="AC97" i="67"/>
  <c r="AE97" i="67"/>
  <c r="AJ97" i="67"/>
  <c r="AL97" i="67"/>
  <c r="AN97" i="67"/>
  <c r="AO97" i="67"/>
  <c r="AP97" i="67"/>
  <c r="AR97" i="67"/>
  <c r="AT97" i="67"/>
  <c r="AV97" i="67"/>
  <c r="AW97" i="67"/>
  <c r="AY97" i="67"/>
  <c r="BA97" i="67"/>
  <c r="BD97" i="67"/>
  <c r="BF97" i="67"/>
  <c r="BH97" i="67"/>
  <c r="BM97" i="67"/>
  <c r="BO97" i="67"/>
  <c r="BQ97" i="67"/>
  <c r="BS97" i="67"/>
  <c r="BT97" i="67"/>
  <c r="BU97" i="67"/>
  <c r="M104" i="15"/>
  <c r="M97" i="67"/>
  <c r="Q105" i="15"/>
  <c r="Q98" i="67"/>
  <c r="H104" i="27"/>
  <c r="BL97" i="67"/>
  <c r="BJ105" i="15"/>
  <c r="BI98" i="67"/>
  <c r="F104" i="27"/>
  <c r="O104" i="27"/>
  <c r="Q104" i="27"/>
  <c r="BJ104" i="15"/>
  <c r="BI97" i="67"/>
  <c r="AS104" i="15"/>
  <c r="AS97" i="67"/>
  <c r="BY97" i="67"/>
  <c r="J104" i="27"/>
  <c r="AL103" i="27"/>
  <c r="AQ103" i="15"/>
  <c r="AQ96" i="67"/>
  <c r="AU103" i="15"/>
  <c r="D103" i="15"/>
  <c r="D103" i="27"/>
  <c r="M103" i="27"/>
  <c r="F103" i="15"/>
  <c r="F103" i="27"/>
  <c r="O103" i="27"/>
  <c r="H103" i="15"/>
  <c r="H103" i="27"/>
  <c r="BL96" i="67"/>
  <c r="J103" i="15"/>
  <c r="V103" i="15"/>
  <c r="V96" i="67"/>
  <c r="N96" i="67"/>
  <c r="P96" i="67"/>
  <c r="R96" i="67"/>
  <c r="S96" i="67"/>
  <c r="U96" i="67"/>
  <c r="W96" i="67"/>
  <c r="Y96" i="67"/>
  <c r="AA96" i="67"/>
  <c r="AC96" i="67"/>
  <c r="AE96" i="67"/>
  <c r="AJ96" i="67"/>
  <c r="AL96" i="67"/>
  <c r="AN96" i="67"/>
  <c r="AO96" i="67"/>
  <c r="AP96" i="67"/>
  <c r="AR96" i="67"/>
  <c r="AT96" i="67"/>
  <c r="AV96" i="67"/>
  <c r="AW96" i="67"/>
  <c r="AY96" i="67"/>
  <c r="BA96" i="67"/>
  <c r="BD96" i="67"/>
  <c r="BF96" i="67"/>
  <c r="BH96" i="67"/>
  <c r="BM96" i="67"/>
  <c r="BO96" i="67"/>
  <c r="BQ96" i="67"/>
  <c r="BS96" i="67"/>
  <c r="BT96" i="67"/>
  <c r="BU96" i="67"/>
  <c r="Q104" i="15"/>
  <c r="Q97" i="67"/>
  <c r="BB104" i="27"/>
  <c r="T103" i="15"/>
  <c r="T96" i="67"/>
  <c r="BN97" i="67"/>
  <c r="M103" i="15"/>
  <c r="M96" i="67"/>
  <c r="O103" i="15"/>
  <c r="J103" i="27"/>
  <c r="Q103" i="27"/>
  <c r="BN96" i="67"/>
  <c r="BB103" i="27"/>
  <c r="AS103" i="15"/>
  <c r="AS96" i="67"/>
  <c r="BY96" i="67"/>
  <c r="AU96" i="67"/>
  <c r="D33" i="55"/>
  <c r="BJ103" i="15"/>
  <c r="BI96" i="67"/>
  <c r="Q103" i="15"/>
  <c r="O96" i="67"/>
  <c r="AL102" i="27"/>
  <c r="D102" i="15"/>
  <c r="D102" i="27"/>
  <c r="M102" i="27"/>
  <c r="F102" i="15"/>
  <c r="O102" i="15"/>
  <c r="H102" i="15"/>
  <c r="T102" i="15"/>
  <c r="J102" i="15"/>
  <c r="J102" i="27"/>
  <c r="M102" i="15"/>
  <c r="M95" i="67"/>
  <c r="AQ102" i="15"/>
  <c r="AQ95" i="67"/>
  <c r="AU102" i="15"/>
  <c r="AU95" i="67"/>
  <c r="N95" i="67"/>
  <c r="P95" i="67"/>
  <c r="R95" i="67"/>
  <c r="S95" i="67"/>
  <c r="U95" i="67"/>
  <c r="W95" i="67"/>
  <c r="Y95" i="67"/>
  <c r="AA95" i="67"/>
  <c r="AC95" i="67"/>
  <c r="AE95" i="67"/>
  <c r="AJ95" i="67"/>
  <c r="AL95" i="67"/>
  <c r="AN95" i="67"/>
  <c r="AO95" i="67"/>
  <c r="AP95" i="67"/>
  <c r="AR95" i="67"/>
  <c r="AT95" i="67"/>
  <c r="AV95" i="67"/>
  <c r="AW95" i="67"/>
  <c r="AY95" i="67"/>
  <c r="BA95" i="67"/>
  <c r="BD95" i="67"/>
  <c r="BF95" i="67"/>
  <c r="BH95" i="67"/>
  <c r="BM95" i="67"/>
  <c r="BO95" i="67"/>
  <c r="BQ95" i="67"/>
  <c r="BS95" i="67"/>
  <c r="BT95" i="67"/>
  <c r="BU95" i="67"/>
  <c r="D34" i="55"/>
  <c r="H102" i="27"/>
  <c r="BB102" i="27"/>
  <c r="Q96" i="67"/>
  <c r="F102" i="27"/>
  <c r="O102" i="27"/>
  <c r="Q102" i="27"/>
  <c r="AS102" i="15"/>
  <c r="AS95" i="67"/>
  <c r="BY95" i="67"/>
  <c r="V102" i="15"/>
  <c r="V95" i="67"/>
  <c r="BJ102" i="15"/>
  <c r="BI95" i="67"/>
  <c r="T95" i="67"/>
  <c r="O95" i="67"/>
  <c r="Q102" i="15"/>
  <c r="N94" i="67"/>
  <c r="P94" i="67"/>
  <c r="R94" i="67"/>
  <c r="S94" i="67"/>
  <c r="U94" i="67"/>
  <c r="W94" i="67"/>
  <c r="Y94" i="67"/>
  <c r="AA94" i="67"/>
  <c r="AC94" i="67"/>
  <c r="AE94" i="67"/>
  <c r="AJ94" i="67"/>
  <c r="AL94" i="67"/>
  <c r="AN94" i="67"/>
  <c r="AO94" i="67"/>
  <c r="AP94" i="67"/>
  <c r="AR94" i="67"/>
  <c r="AT94" i="67"/>
  <c r="AV94" i="67"/>
  <c r="AW94" i="67"/>
  <c r="AY94" i="67"/>
  <c r="BA94" i="67"/>
  <c r="BD94" i="67"/>
  <c r="BF94" i="67"/>
  <c r="BH94" i="67"/>
  <c r="BM94" i="67"/>
  <c r="BO94" i="67"/>
  <c r="BQ94" i="67"/>
  <c r="BS94" i="67"/>
  <c r="BT94" i="67"/>
  <c r="BU94" i="67"/>
  <c r="AL101" i="27"/>
  <c r="AQ101" i="15"/>
  <c r="AQ94" i="67"/>
  <c r="AU101" i="15"/>
  <c r="AU94" i="67"/>
  <c r="D101" i="15"/>
  <c r="D101" i="27"/>
  <c r="M101" i="27"/>
  <c r="F101" i="15"/>
  <c r="O101" i="15"/>
  <c r="O94" i="67"/>
  <c r="H101" i="15"/>
  <c r="H101" i="27"/>
  <c r="BL94" i="67"/>
  <c r="J101" i="15"/>
  <c r="J101" i="27"/>
  <c r="BL95" i="67"/>
  <c r="BN95" i="67"/>
  <c r="T101" i="15"/>
  <c r="T94" i="67"/>
  <c r="F101" i="27"/>
  <c r="O101" i="27"/>
  <c r="Q101" i="27"/>
  <c r="BN94" i="67"/>
  <c r="Q95" i="67"/>
  <c r="M101" i="15"/>
  <c r="BB101" i="27"/>
  <c r="V101" i="15"/>
  <c r="V94" i="67"/>
  <c r="AS101" i="15"/>
  <c r="AS94" i="67"/>
  <c r="BY94" i="67"/>
  <c r="BJ101" i="15"/>
  <c r="BI94" i="67"/>
  <c r="M94" i="67"/>
  <c r="Q101" i="15"/>
  <c r="N93" i="67"/>
  <c r="P93" i="67"/>
  <c r="R93" i="67"/>
  <c r="S93" i="67"/>
  <c r="U93" i="67"/>
  <c r="W93" i="67"/>
  <c r="Y93" i="67"/>
  <c r="AA93" i="67"/>
  <c r="AC93" i="67"/>
  <c r="AE93" i="67"/>
  <c r="AJ93" i="67"/>
  <c r="AL93" i="67"/>
  <c r="AN93" i="67"/>
  <c r="AO93" i="67"/>
  <c r="AP93" i="67"/>
  <c r="AR93" i="67"/>
  <c r="AT93" i="67"/>
  <c r="AV93" i="67"/>
  <c r="AW93" i="67"/>
  <c r="AY93" i="67"/>
  <c r="BA93" i="67"/>
  <c r="BD93" i="67"/>
  <c r="BF93" i="67"/>
  <c r="BH93" i="67"/>
  <c r="BM93" i="67"/>
  <c r="BO93" i="67"/>
  <c r="BQ93" i="67"/>
  <c r="BS93" i="67"/>
  <c r="BT93" i="67"/>
  <c r="BU93" i="67"/>
  <c r="Q94" i="67"/>
  <c r="BT92" i="67"/>
  <c r="AL99" i="27"/>
  <c r="N92" i="67"/>
  <c r="P92" i="67"/>
  <c r="R92" i="67"/>
  <c r="S92" i="67"/>
  <c r="U92" i="67"/>
  <c r="W92" i="67"/>
  <c r="Y92" i="67"/>
  <c r="AA92" i="67"/>
  <c r="AC92" i="67"/>
  <c r="AE92" i="67"/>
  <c r="AJ92" i="67"/>
  <c r="AL92" i="67"/>
  <c r="AN92" i="67"/>
  <c r="AO92" i="67"/>
  <c r="AP92" i="67"/>
  <c r="AR92" i="67"/>
  <c r="AT92" i="67"/>
  <c r="AV92" i="67"/>
  <c r="AW92" i="67"/>
  <c r="AY92" i="67"/>
  <c r="BA92" i="67"/>
  <c r="BD92" i="67"/>
  <c r="BF92" i="67"/>
  <c r="BH92" i="67"/>
  <c r="BM92" i="67"/>
  <c r="BO92" i="67"/>
  <c r="BQ92" i="67"/>
  <c r="BS92" i="67"/>
  <c r="BU92" i="67"/>
  <c r="AL98" i="27"/>
  <c r="N91" i="67"/>
  <c r="P91" i="67"/>
  <c r="R91" i="67"/>
  <c r="S91" i="67"/>
  <c r="U91" i="67"/>
  <c r="W91" i="67"/>
  <c r="Y91" i="67"/>
  <c r="AA91" i="67"/>
  <c r="AC91" i="67"/>
  <c r="AE91" i="67"/>
  <c r="AJ91" i="67"/>
  <c r="AL91" i="67"/>
  <c r="AN91" i="67"/>
  <c r="AO91" i="67"/>
  <c r="AP91" i="67"/>
  <c r="AR91" i="67"/>
  <c r="AT91" i="67"/>
  <c r="AV91" i="67"/>
  <c r="AW91" i="67"/>
  <c r="AY91" i="67"/>
  <c r="BA91" i="67"/>
  <c r="BD91" i="67"/>
  <c r="BF91" i="67"/>
  <c r="BH91" i="67"/>
  <c r="BM91" i="67"/>
  <c r="BO91" i="67"/>
  <c r="BQ91" i="67"/>
  <c r="BS91" i="67"/>
  <c r="BT91" i="67"/>
  <c r="BU91" i="67"/>
  <c r="AL97" i="27"/>
  <c r="N90" i="67"/>
  <c r="P90" i="67"/>
  <c r="R90" i="67"/>
  <c r="S90" i="67"/>
  <c r="U90" i="67"/>
  <c r="W90" i="67"/>
  <c r="Y90" i="67"/>
  <c r="AA90" i="67"/>
  <c r="AC90" i="67"/>
  <c r="AE90" i="67"/>
  <c r="AJ90" i="67"/>
  <c r="AL90" i="67"/>
  <c r="AN90" i="67"/>
  <c r="AO90" i="67"/>
  <c r="AP90" i="67"/>
  <c r="AR90" i="67"/>
  <c r="AT90" i="67"/>
  <c r="AV90" i="67"/>
  <c r="AW90" i="67"/>
  <c r="AY90" i="67"/>
  <c r="BA90" i="67"/>
  <c r="BD90" i="67"/>
  <c r="BF90" i="67"/>
  <c r="BH90" i="67"/>
  <c r="BM90" i="67"/>
  <c r="BO90" i="67"/>
  <c r="BQ90" i="67"/>
  <c r="BS90" i="67"/>
  <c r="BT90" i="67"/>
  <c r="BU90" i="67"/>
  <c r="AL96" i="27"/>
  <c r="N89" i="67"/>
  <c r="P89" i="67"/>
  <c r="R89" i="67"/>
  <c r="S89" i="67"/>
  <c r="U89" i="67"/>
  <c r="W89" i="67"/>
  <c r="Y89" i="67"/>
  <c r="AA89" i="67"/>
  <c r="AC89" i="67"/>
  <c r="AE89" i="67"/>
  <c r="AJ89" i="67"/>
  <c r="AL89" i="67"/>
  <c r="AN89" i="67"/>
  <c r="AO89" i="67"/>
  <c r="AP89" i="67"/>
  <c r="AR89" i="67"/>
  <c r="AT89" i="67"/>
  <c r="AV89" i="67"/>
  <c r="AW89" i="67"/>
  <c r="AY89" i="67"/>
  <c r="BA89" i="67"/>
  <c r="BD89" i="67"/>
  <c r="BF89" i="67"/>
  <c r="BH89" i="67"/>
  <c r="BM89" i="67"/>
  <c r="BO89" i="67"/>
  <c r="BQ89" i="67"/>
  <c r="BS89" i="67"/>
  <c r="BT89" i="67"/>
  <c r="BU89" i="67"/>
  <c r="AL95" i="27"/>
  <c r="N88" i="67"/>
  <c r="P88" i="67"/>
  <c r="R88" i="67"/>
  <c r="S88" i="67"/>
  <c r="U88" i="67"/>
  <c r="W88" i="67"/>
  <c r="Y88" i="67"/>
  <c r="AA88" i="67"/>
  <c r="AC88" i="67"/>
  <c r="AE88" i="67"/>
  <c r="AJ88" i="67"/>
  <c r="AL88" i="67"/>
  <c r="AN88" i="67"/>
  <c r="AO88" i="67"/>
  <c r="AP88" i="67"/>
  <c r="AR88" i="67"/>
  <c r="AT88" i="67"/>
  <c r="AV88" i="67"/>
  <c r="AW88" i="67"/>
  <c r="AY88" i="67"/>
  <c r="BA88" i="67"/>
  <c r="BD88" i="67"/>
  <c r="BF88" i="67"/>
  <c r="BH88" i="67"/>
  <c r="BM88" i="67"/>
  <c r="BO88" i="67"/>
  <c r="BQ88" i="67"/>
  <c r="BS88" i="67"/>
  <c r="BT88" i="67"/>
  <c r="BU88" i="67"/>
  <c r="AL94" i="27"/>
  <c r="N87" i="67"/>
  <c r="P87" i="67"/>
  <c r="R87" i="67"/>
  <c r="S87" i="67"/>
  <c r="U87" i="67"/>
  <c r="W87" i="67"/>
  <c r="Y87" i="67"/>
  <c r="AA87" i="67"/>
  <c r="AC87" i="67"/>
  <c r="AE87" i="67"/>
  <c r="AJ87" i="67"/>
  <c r="AL87" i="67"/>
  <c r="AN87" i="67"/>
  <c r="AO87" i="67"/>
  <c r="AP87" i="67"/>
  <c r="AR87" i="67"/>
  <c r="AT87" i="67"/>
  <c r="AV87" i="67"/>
  <c r="AW87" i="67"/>
  <c r="AY87" i="67"/>
  <c r="BA87" i="67"/>
  <c r="BD87" i="67"/>
  <c r="BF87" i="67"/>
  <c r="BH87" i="67"/>
  <c r="BM87" i="67"/>
  <c r="BO87" i="67"/>
  <c r="BQ87" i="67"/>
  <c r="BS87" i="67"/>
  <c r="BT87" i="67"/>
  <c r="BU87" i="67"/>
  <c r="AL93" i="27"/>
  <c r="N86" i="67"/>
  <c r="P86" i="67"/>
  <c r="R86" i="67"/>
  <c r="S86" i="67"/>
  <c r="U86" i="67"/>
  <c r="W86" i="67"/>
  <c r="Y86" i="67"/>
  <c r="AA86" i="67"/>
  <c r="AC86" i="67"/>
  <c r="AE86" i="67"/>
  <c r="AJ86" i="67"/>
  <c r="AL86" i="67"/>
  <c r="AN86" i="67"/>
  <c r="AO86" i="67"/>
  <c r="AP86" i="67"/>
  <c r="AR86" i="67"/>
  <c r="AT86" i="67"/>
  <c r="AV86" i="67"/>
  <c r="AW86" i="67"/>
  <c r="AY86" i="67"/>
  <c r="BA86" i="67"/>
  <c r="BD86" i="67"/>
  <c r="BF86" i="67"/>
  <c r="BH86" i="67"/>
  <c r="BM86" i="67"/>
  <c r="BO86" i="67"/>
  <c r="BQ86" i="67"/>
  <c r="BS86" i="67"/>
  <c r="BT86" i="67"/>
  <c r="BU86" i="67"/>
  <c r="AL92" i="27"/>
  <c r="N85" i="67"/>
  <c r="P85" i="67"/>
  <c r="R85" i="67"/>
  <c r="S85" i="67"/>
  <c r="U85" i="67"/>
  <c r="W85" i="67"/>
  <c r="Y85" i="67"/>
  <c r="AA85" i="67"/>
  <c r="AC85" i="67"/>
  <c r="AE85" i="67"/>
  <c r="AJ85" i="67"/>
  <c r="AL85" i="67"/>
  <c r="AN85" i="67"/>
  <c r="AO85" i="67"/>
  <c r="AP85" i="67"/>
  <c r="AR85" i="67"/>
  <c r="AT85" i="67"/>
  <c r="AV85" i="67"/>
  <c r="AW85" i="67"/>
  <c r="AY85" i="67"/>
  <c r="BA85" i="67"/>
  <c r="BD85" i="67"/>
  <c r="BF85" i="67"/>
  <c r="BH85" i="67"/>
  <c r="BM85" i="67"/>
  <c r="BO85" i="67"/>
  <c r="BQ85" i="67"/>
  <c r="BS85" i="67"/>
  <c r="BT85" i="67"/>
  <c r="BU85" i="67"/>
  <c r="AL91" i="27"/>
  <c r="N84" i="67"/>
  <c r="P84" i="67"/>
  <c r="R84" i="67"/>
  <c r="S84" i="67"/>
  <c r="U84" i="67"/>
  <c r="W84" i="67"/>
  <c r="Y84" i="67"/>
  <c r="AA84" i="67"/>
  <c r="AC84" i="67"/>
  <c r="AE84" i="67"/>
  <c r="AJ84" i="67"/>
  <c r="AL84" i="67"/>
  <c r="AN84" i="67"/>
  <c r="AO84" i="67"/>
  <c r="AP84" i="67"/>
  <c r="AR84" i="67"/>
  <c r="AT84" i="67"/>
  <c r="AV84" i="67"/>
  <c r="AW84" i="67"/>
  <c r="AY84" i="67"/>
  <c r="BA84" i="67"/>
  <c r="BD84" i="67"/>
  <c r="BF84" i="67"/>
  <c r="BH84" i="67"/>
  <c r="BM84" i="67"/>
  <c r="BO84" i="67"/>
  <c r="BQ84" i="67"/>
  <c r="BS84" i="67"/>
  <c r="BT84" i="67"/>
  <c r="BU84" i="67"/>
  <c r="AL90" i="27"/>
  <c r="N83" i="67"/>
  <c r="P83" i="67"/>
  <c r="R83" i="67"/>
  <c r="S83" i="67"/>
  <c r="U83" i="67"/>
  <c r="W83" i="67"/>
  <c r="Y83" i="67"/>
  <c r="AA83" i="67"/>
  <c r="AC83" i="67"/>
  <c r="AE83" i="67"/>
  <c r="AJ83" i="67"/>
  <c r="AL83" i="67"/>
  <c r="AN83" i="67"/>
  <c r="AO83" i="67"/>
  <c r="AP83" i="67"/>
  <c r="AR83" i="67"/>
  <c r="AT83" i="67"/>
  <c r="AV83" i="67"/>
  <c r="AW83" i="67"/>
  <c r="AY83" i="67"/>
  <c r="BA83" i="67"/>
  <c r="BD83" i="67"/>
  <c r="BF83" i="67"/>
  <c r="BH83" i="67"/>
  <c r="BM83" i="67"/>
  <c r="BO83" i="67"/>
  <c r="BQ83" i="67"/>
  <c r="BS83" i="67"/>
  <c r="BT83" i="67"/>
  <c r="BU83" i="67"/>
  <c r="J100" i="15"/>
  <c r="H100" i="15"/>
  <c r="F100" i="15"/>
  <c r="D100" i="15"/>
  <c r="J99" i="15"/>
  <c r="H99" i="15"/>
  <c r="F99" i="15"/>
  <c r="D99" i="15"/>
  <c r="J98" i="15"/>
  <c r="H98" i="15"/>
  <c r="F98" i="15"/>
  <c r="D98" i="15"/>
  <c r="D98" i="27"/>
  <c r="M98" i="27"/>
  <c r="J97" i="15"/>
  <c r="H97" i="15"/>
  <c r="F97" i="15"/>
  <c r="D97" i="15"/>
  <c r="D97" i="27"/>
  <c r="M97" i="27"/>
  <c r="J96" i="15"/>
  <c r="H96" i="15"/>
  <c r="F96" i="15"/>
  <c r="D96" i="15"/>
  <c r="J95" i="15"/>
  <c r="H95" i="15"/>
  <c r="F95" i="15"/>
  <c r="D95" i="15"/>
  <c r="J94" i="15"/>
  <c r="V94" i="15"/>
  <c r="V87" i="67"/>
  <c r="H94" i="15"/>
  <c r="H94" i="27"/>
  <c r="F94" i="15"/>
  <c r="O94" i="15"/>
  <c r="O87" i="67"/>
  <c r="D94" i="15"/>
  <c r="J93" i="15"/>
  <c r="J93" i="27"/>
  <c r="H93" i="15"/>
  <c r="T93" i="15"/>
  <c r="T86" i="67"/>
  <c r="F93" i="15"/>
  <c r="D93" i="15"/>
  <c r="D93" i="27"/>
  <c r="J92" i="15"/>
  <c r="V92" i="15"/>
  <c r="V85" i="67"/>
  <c r="H92" i="15"/>
  <c r="F92" i="15"/>
  <c r="D92" i="15"/>
  <c r="J91" i="15"/>
  <c r="J91" i="27"/>
  <c r="H91" i="15"/>
  <c r="H91" i="27"/>
  <c r="BL84" i="67"/>
  <c r="F91" i="15"/>
  <c r="O91" i="15"/>
  <c r="D91" i="15"/>
  <c r="M91" i="15"/>
  <c r="M84" i="67"/>
  <c r="J90" i="15"/>
  <c r="V90" i="15"/>
  <c r="V83" i="67"/>
  <c r="H90" i="15"/>
  <c r="T90" i="15"/>
  <c r="T83" i="67"/>
  <c r="F90" i="15"/>
  <c r="F90" i="27"/>
  <c r="O90" i="27"/>
  <c r="D90" i="15"/>
  <c r="D90" i="27"/>
  <c r="M90" i="27"/>
  <c r="AU100" i="15"/>
  <c r="AU93" i="67"/>
  <c r="AQ100" i="15"/>
  <c r="AQ93" i="67"/>
  <c r="AU99" i="15"/>
  <c r="AU92" i="67"/>
  <c r="AQ99" i="15"/>
  <c r="AQ92" i="67"/>
  <c r="AU98" i="15"/>
  <c r="AU91" i="67"/>
  <c r="AQ98" i="15"/>
  <c r="AQ91" i="67"/>
  <c r="AU97" i="15"/>
  <c r="AU90" i="67"/>
  <c r="AQ97" i="15"/>
  <c r="AQ90" i="67"/>
  <c r="AU96" i="15"/>
  <c r="AU89" i="67"/>
  <c r="AQ96" i="15"/>
  <c r="AQ89" i="67"/>
  <c r="AU95" i="15"/>
  <c r="AU88" i="67"/>
  <c r="AQ95" i="15"/>
  <c r="AQ88" i="67"/>
  <c r="AU94" i="15"/>
  <c r="AU87" i="67"/>
  <c r="AQ94" i="15"/>
  <c r="AQ87" i="67"/>
  <c r="AU93" i="15"/>
  <c r="AQ93" i="15"/>
  <c r="AQ86" i="67"/>
  <c r="AU92" i="15"/>
  <c r="AU85" i="67"/>
  <c r="AQ92" i="15"/>
  <c r="AQ85" i="67"/>
  <c r="AU91" i="15"/>
  <c r="AQ91" i="15"/>
  <c r="AQ84" i="67"/>
  <c r="AU90" i="15"/>
  <c r="AU83" i="67"/>
  <c r="AQ90" i="15"/>
  <c r="AL89" i="27"/>
  <c r="D89" i="15"/>
  <c r="F89" i="15"/>
  <c r="H89" i="15"/>
  <c r="T89" i="15"/>
  <c r="T82" i="67"/>
  <c r="J89" i="15"/>
  <c r="J89" i="27"/>
  <c r="AQ89" i="15"/>
  <c r="AQ82" i="67"/>
  <c r="AU89" i="15"/>
  <c r="N82" i="67"/>
  <c r="P82" i="67"/>
  <c r="R82" i="67"/>
  <c r="S82" i="67"/>
  <c r="U82" i="67"/>
  <c r="W82" i="67"/>
  <c r="Y82" i="67"/>
  <c r="AA82" i="67"/>
  <c r="AC82" i="67"/>
  <c r="AE82" i="67"/>
  <c r="AJ82" i="67"/>
  <c r="AL82" i="67"/>
  <c r="AN82" i="67"/>
  <c r="AO82" i="67"/>
  <c r="AP82" i="67"/>
  <c r="AR82" i="67"/>
  <c r="AT82" i="67"/>
  <c r="AV82" i="67"/>
  <c r="AW82" i="67"/>
  <c r="AY82" i="67"/>
  <c r="BA82" i="67"/>
  <c r="BD82" i="67"/>
  <c r="BF82" i="67"/>
  <c r="BH82" i="67"/>
  <c r="BM82" i="67"/>
  <c r="BO82" i="67"/>
  <c r="BQ82" i="67"/>
  <c r="BS82" i="67"/>
  <c r="BT82" i="67"/>
  <c r="BU82" i="67"/>
  <c r="AL88" i="27"/>
  <c r="N81" i="67"/>
  <c r="P81" i="67"/>
  <c r="R81" i="67"/>
  <c r="S81" i="67"/>
  <c r="U81" i="67"/>
  <c r="W81" i="67"/>
  <c r="Y81" i="67"/>
  <c r="AA81" i="67"/>
  <c r="AC81" i="67"/>
  <c r="AE81" i="67"/>
  <c r="AJ81" i="67"/>
  <c r="AL81" i="67"/>
  <c r="AN81" i="67"/>
  <c r="AO81" i="67"/>
  <c r="AP81" i="67"/>
  <c r="AR81" i="67"/>
  <c r="AT81" i="67"/>
  <c r="AV81" i="67"/>
  <c r="AW81" i="67"/>
  <c r="AY81" i="67"/>
  <c r="BA81" i="67"/>
  <c r="BD81" i="67"/>
  <c r="BF81" i="67"/>
  <c r="BH81" i="67"/>
  <c r="BM81" i="67"/>
  <c r="BO81" i="67"/>
  <c r="BQ81" i="67"/>
  <c r="BS81" i="67"/>
  <c r="BT81" i="67"/>
  <c r="BU81" i="67"/>
  <c r="AL87" i="27"/>
  <c r="N80" i="67"/>
  <c r="P80" i="67"/>
  <c r="R80" i="67"/>
  <c r="S80" i="67"/>
  <c r="U80" i="67"/>
  <c r="W80" i="67"/>
  <c r="Y80" i="67"/>
  <c r="AA80" i="67"/>
  <c r="AC80" i="67"/>
  <c r="AE80" i="67"/>
  <c r="AJ80" i="67"/>
  <c r="AL80" i="67"/>
  <c r="AN80" i="67"/>
  <c r="AO80" i="67"/>
  <c r="AP80" i="67"/>
  <c r="AR80" i="67"/>
  <c r="AT80" i="67"/>
  <c r="AV80" i="67"/>
  <c r="AW80" i="67"/>
  <c r="AY80" i="67"/>
  <c r="BA80" i="67"/>
  <c r="BD80" i="67"/>
  <c r="BF80" i="67"/>
  <c r="BH80" i="67"/>
  <c r="BM80" i="67"/>
  <c r="BO80" i="67"/>
  <c r="BQ80" i="67"/>
  <c r="BS80" i="67"/>
  <c r="BT80" i="67"/>
  <c r="BU80" i="67"/>
  <c r="AL86" i="27"/>
  <c r="N79" i="67"/>
  <c r="P79" i="67"/>
  <c r="R79" i="67"/>
  <c r="S79" i="67"/>
  <c r="U79" i="67"/>
  <c r="W79" i="67"/>
  <c r="Y79" i="67"/>
  <c r="AA79" i="67"/>
  <c r="AC79" i="67"/>
  <c r="AE79" i="67"/>
  <c r="AJ79" i="67"/>
  <c r="AL79" i="67"/>
  <c r="AN79" i="67"/>
  <c r="AO79" i="67"/>
  <c r="AP79" i="67"/>
  <c r="AR79" i="67"/>
  <c r="AT79" i="67"/>
  <c r="AV79" i="67"/>
  <c r="AW79" i="67"/>
  <c r="AY79" i="67"/>
  <c r="BA79" i="67"/>
  <c r="BD79" i="67"/>
  <c r="BF79" i="67"/>
  <c r="BH79" i="67"/>
  <c r="BM79" i="67"/>
  <c r="BO79" i="67"/>
  <c r="BQ79" i="67"/>
  <c r="BS79" i="67"/>
  <c r="BT79" i="67"/>
  <c r="BU79" i="67"/>
  <c r="AL85" i="27"/>
  <c r="N78" i="67"/>
  <c r="P78" i="67"/>
  <c r="R78" i="67"/>
  <c r="S78" i="67"/>
  <c r="U78" i="67"/>
  <c r="W78" i="67"/>
  <c r="Y78" i="67"/>
  <c r="AA78" i="67"/>
  <c r="AC78" i="67"/>
  <c r="AE78" i="67"/>
  <c r="AJ78" i="67"/>
  <c r="AL78" i="67"/>
  <c r="AN78" i="67"/>
  <c r="AO78" i="67"/>
  <c r="AP78" i="67"/>
  <c r="AR78" i="67"/>
  <c r="AT78" i="67"/>
  <c r="AV78" i="67"/>
  <c r="AW78" i="67"/>
  <c r="AY78" i="67"/>
  <c r="BA78" i="67"/>
  <c r="BD78" i="67"/>
  <c r="BF78" i="67"/>
  <c r="BH78" i="67"/>
  <c r="BM78" i="67"/>
  <c r="BO78" i="67"/>
  <c r="BQ78" i="67"/>
  <c r="BS78" i="67"/>
  <c r="BT78" i="67"/>
  <c r="BU78" i="67"/>
  <c r="AL84" i="27"/>
  <c r="N77" i="67"/>
  <c r="P77" i="67"/>
  <c r="R77" i="67"/>
  <c r="S77" i="67"/>
  <c r="U77" i="67"/>
  <c r="W77" i="67"/>
  <c r="Y77" i="67"/>
  <c r="AA77" i="67"/>
  <c r="AC77" i="67"/>
  <c r="AE77" i="67"/>
  <c r="AJ77" i="67"/>
  <c r="AL77" i="67"/>
  <c r="AN77" i="67"/>
  <c r="AO77" i="67"/>
  <c r="AP77" i="67"/>
  <c r="AR77" i="67"/>
  <c r="AT77" i="67"/>
  <c r="AV77" i="67"/>
  <c r="AW77" i="67"/>
  <c r="AY77" i="67"/>
  <c r="BA77" i="67"/>
  <c r="BD77" i="67"/>
  <c r="BF77" i="67"/>
  <c r="BH77" i="67"/>
  <c r="BM77" i="67"/>
  <c r="BO77" i="67"/>
  <c r="BQ77" i="67"/>
  <c r="BS77" i="67"/>
  <c r="BT77" i="67"/>
  <c r="BU77" i="67"/>
  <c r="AL83" i="27"/>
  <c r="N76" i="67"/>
  <c r="P76" i="67"/>
  <c r="R76" i="67"/>
  <c r="S76" i="67"/>
  <c r="U76" i="67"/>
  <c r="W76" i="67"/>
  <c r="Y76" i="67"/>
  <c r="AA76" i="67"/>
  <c r="AC76" i="67"/>
  <c r="AE76" i="67"/>
  <c r="AJ76" i="67"/>
  <c r="AL76" i="67"/>
  <c r="AN76" i="67"/>
  <c r="AO76" i="67"/>
  <c r="AP76" i="67"/>
  <c r="AR76" i="67"/>
  <c r="AT76" i="67"/>
  <c r="AV76" i="67"/>
  <c r="AW76" i="67"/>
  <c r="AY76" i="67"/>
  <c r="BA76" i="67"/>
  <c r="BD76" i="67"/>
  <c r="BF76" i="67"/>
  <c r="BH76" i="67"/>
  <c r="BM76" i="67"/>
  <c r="BO76" i="67"/>
  <c r="BQ76" i="67"/>
  <c r="BS76" i="67"/>
  <c r="BT76" i="67"/>
  <c r="BU76" i="67"/>
  <c r="AL82" i="27"/>
  <c r="N75" i="67"/>
  <c r="P75" i="67"/>
  <c r="R75" i="67"/>
  <c r="S75" i="67"/>
  <c r="U75" i="67"/>
  <c r="W75" i="67"/>
  <c r="Y75" i="67"/>
  <c r="AA75" i="67"/>
  <c r="AC75" i="67"/>
  <c r="AE75" i="67"/>
  <c r="AJ75" i="67"/>
  <c r="AL75" i="67"/>
  <c r="AN75" i="67"/>
  <c r="AO75" i="67"/>
  <c r="AP75" i="67"/>
  <c r="AR75" i="67"/>
  <c r="AT75" i="67"/>
  <c r="AV75" i="67"/>
  <c r="AW75" i="67"/>
  <c r="AY75" i="67"/>
  <c r="BA75" i="67"/>
  <c r="BD75" i="67"/>
  <c r="BF75" i="67"/>
  <c r="BH75" i="67"/>
  <c r="BM75" i="67"/>
  <c r="BO75" i="67"/>
  <c r="BQ75" i="67"/>
  <c r="BS75" i="67"/>
  <c r="BT75" i="67"/>
  <c r="BU75" i="67"/>
  <c r="AL81" i="27"/>
  <c r="D81" i="15"/>
  <c r="M81" i="15"/>
  <c r="F81" i="15"/>
  <c r="F81" i="27"/>
  <c r="H81" i="15"/>
  <c r="H81" i="27"/>
  <c r="J81" i="15"/>
  <c r="V81" i="15"/>
  <c r="V74" i="67"/>
  <c r="AQ81" i="15"/>
  <c r="AQ74" i="67"/>
  <c r="AU81" i="15"/>
  <c r="D82" i="15"/>
  <c r="D82" i="27"/>
  <c r="M82" i="27"/>
  <c r="F82" i="15"/>
  <c r="O82" i="15"/>
  <c r="O75" i="67"/>
  <c r="H82" i="15"/>
  <c r="T82" i="15"/>
  <c r="J82" i="15"/>
  <c r="J82" i="27"/>
  <c r="AQ82" i="15"/>
  <c r="AQ75" i="67"/>
  <c r="AU82" i="15"/>
  <c r="AU75" i="67"/>
  <c r="D83" i="15"/>
  <c r="F83" i="15"/>
  <c r="H83" i="15"/>
  <c r="H83" i="27"/>
  <c r="BB83" i="27"/>
  <c r="J83" i="15"/>
  <c r="J83" i="27"/>
  <c r="AQ83" i="15"/>
  <c r="AQ76" i="67"/>
  <c r="AU83" i="15"/>
  <c r="AU76" i="67"/>
  <c r="D84" i="15"/>
  <c r="M84" i="15"/>
  <c r="F84" i="15"/>
  <c r="F84" i="27"/>
  <c r="O84" i="27"/>
  <c r="H84" i="15"/>
  <c r="H84" i="27"/>
  <c r="J84" i="15"/>
  <c r="J84" i="27"/>
  <c r="AQ84" i="15"/>
  <c r="AQ77" i="67"/>
  <c r="AU84" i="15"/>
  <c r="D85" i="15"/>
  <c r="M85" i="15"/>
  <c r="M78" i="67"/>
  <c r="F85" i="15"/>
  <c r="H85" i="15"/>
  <c r="J85" i="15"/>
  <c r="J85" i="27"/>
  <c r="AQ85" i="15"/>
  <c r="AQ78" i="67"/>
  <c r="AU85" i="15"/>
  <c r="AU78" i="67"/>
  <c r="D86" i="15"/>
  <c r="F86" i="15"/>
  <c r="H86" i="15"/>
  <c r="T86" i="15"/>
  <c r="T79" i="67"/>
  <c r="J86" i="15"/>
  <c r="V86" i="15"/>
  <c r="V79" i="67"/>
  <c r="AQ86" i="15"/>
  <c r="AQ79" i="67"/>
  <c r="AU86" i="15"/>
  <c r="D87" i="15"/>
  <c r="M87" i="15"/>
  <c r="M80" i="67"/>
  <c r="F87" i="15"/>
  <c r="O87" i="15"/>
  <c r="O80" i="67"/>
  <c r="H87" i="15"/>
  <c r="H87" i="27"/>
  <c r="J87" i="15"/>
  <c r="V87" i="15"/>
  <c r="V80" i="67"/>
  <c r="AQ87" i="15"/>
  <c r="AU87" i="15"/>
  <c r="AU80" i="67"/>
  <c r="D88" i="15"/>
  <c r="F88" i="15"/>
  <c r="H88" i="15"/>
  <c r="J88" i="15"/>
  <c r="J88" i="27"/>
  <c r="AQ88" i="15"/>
  <c r="AQ81" i="67"/>
  <c r="AU88" i="15"/>
  <c r="N74" i="67"/>
  <c r="P74" i="67"/>
  <c r="R74" i="67"/>
  <c r="S74" i="67"/>
  <c r="U74" i="67"/>
  <c r="W74" i="67"/>
  <c r="Y74" i="67"/>
  <c r="AA74" i="67"/>
  <c r="AC74" i="67"/>
  <c r="AE74" i="67"/>
  <c r="AJ74" i="67"/>
  <c r="AL74" i="67"/>
  <c r="AN74" i="67"/>
  <c r="AO74" i="67"/>
  <c r="AP74" i="67"/>
  <c r="AR74" i="67"/>
  <c r="AT74" i="67"/>
  <c r="AV74" i="67"/>
  <c r="AW74" i="67"/>
  <c r="AY74" i="67"/>
  <c r="BA74" i="67"/>
  <c r="BD74" i="67"/>
  <c r="BF74" i="67"/>
  <c r="BH74" i="67"/>
  <c r="BM74" i="67"/>
  <c r="BO74" i="67"/>
  <c r="BQ74" i="67"/>
  <c r="BS74" i="67"/>
  <c r="BT74" i="67"/>
  <c r="BU74" i="67"/>
  <c r="AL80" i="27"/>
  <c r="K73" i="67"/>
  <c r="N73" i="67"/>
  <c r="P73" i="67"/>
  <c r="U73" i="67"/>
  <c r="W73" i="67"/>
  <c r="Y73" i="67"/>
  <c r="AA73" i="67"/>
  <c r="AC73" i="67"/>
  <c r="AE73" i="67"/>
  <c r="AL73" i="67"/>
  <c r="AN73" i="67"/>
  <c r="AO73" i="67"/>
  <c r="AP73" i="67"/>
  <c r="AR73" i="67"/>
  <c r="AT73" i="67"/>
  <c r="AV73" i="67"/>
  <c r="AW73" i="67"/>
  <c r="AY73" i="67"/>
  <c r="BA73" i="67"/>
  <c r="BD73" i="67"/>
  <c r="BF73" i="67"/>
  <c r="BH73" i="67"/>
  <c r="BM73" i="67"/>
  <c r="BO73" i="67"/>
  <c r="BQ73" i="67"/>
  <c r="BS73" i="67"/>
  <c r="BT73" i="67"/>
  <c r="BU73" i="67"/>
  <c r="H80" i="15"/>
  <c r="AU80" i="15"/>
  <c r="AU73" i="67"/>
  <c r="D80" i="15"/>
  <c r="M80" i="15"/>
  <c r="M73" i="67"/>
  <c r="F80" i="15"/>
  <c r="O80" i="15"/>
  <c r="O73" i="67"/>
  <c r="J80" i="15"/>
  <c r="AQ80" i="15"/>
  <c r="AQ73" i="67"/>
  <c r="H79" i="15"/>
  <c r="T79" i="15"/>
  <c r="T72" i="67"/>
  <c r="AU79" i="15"/>
  <c r="D79" i="15"/>
  <c r="F79" i="15"/>
  <c r="O79" i="15"/>
  <c r="O72" i="67"/>
  <c r="J79" i="15"/>
  <c r="AQ79" i="15"/>
  <c r="AQ72" i="67"/>
  <c r="AL79" i="27"/>
  <c r="K72" i="67"/>
  <c r="N72" i="67"/>
  <c r="P72" i="67"/>
  <c r="U72" i="67"/>
  <c r="W72" i="67"/>
  <c r="Y72" i="67"/>
  <c r="AA72" i="67"/>
  <c r="AC72" i="67"/>
  <c r="AE72" i="67"/>
  <c r="AL72" i="67"/>
  <c r="AN72" i="67"/>
  <c r="AO72" i="67"/>
  <c r="AP72" i="67"/>
  <c r="AR72" i="67"/>
  <c r="AT72" i="67"/>
  <c r="AV72" i="67"/>
  <c r="AW72" i="67"/>
  <c r="AY72" i="67"/>
  <c r="BA72" i="67"/>
  <c r="BD72" i="67"/>
  <c r="BF72" i="67"/>
  <c r="BH72" i="67"/>
  <c r="BM72" i="67"/>
  <c r="BO72" i="67"/>
  <c r="BQ72" i="67"/>
  <c r="BS72" i="67"/>
  <c r="BT72" i="67"/>
  <c r="BU72" i="67"/>
  <c r="AL77" i="27"/>
  <c r="AL78" i="27"/>
  <c r="D78" i="15"/>
  <c r="N71" i="67"/>
  <c r="F78" i="15"/>
  <c r="P71" i="67"/>
  <c r="H78" i="15"/>
  <c r="U71" i="67"/>
  <c r="J78" i="15"/>
  <c r="W71" i="67"/>
  <c r="Y71" i="67"/>
  <c r="AA71" i="67"/>
  <c r="AC71" i="67"/>
  <c r="AE71" i="67"/>
  <c r="AL71" i="67"/>
  <c r="AN71" i="67"/>
  <c r="AO71" i="67"/>
  <c r="AP71" i="67"/>
  <c r="AR71" i="67"/>
  <c r="AT71" i="67"/>
  <c r="AV71" i="67"/>
  <c r="AW71" i="67"/>
  <c r="AY71" i="67"/>
  <c r="BA71" i="67"/>
  <c r="BD71" i="67"/>
  <c r="BF71" i="67"/>
  <c r="BH71" i="67"/>
  <c r="AQ78" i="15"/>
  <c r="AU78" i="15"/>
  <c r="AU71" i="67"/>
  <c r="K71" i="67"/>
  <c r="BM71" i="67"/>
  <c r="BO71" i="67"/>
  <c r="BQ71" i="67"/>
  <c r="BS71" i="67"/>
  <c r="BT71" i="67"/>
  <c r="BU71" i="67"/>
  <c r="E70" i="67"/>
  <c r="G70" i="67"/>
  <c r="I70" i="67"/>
  <c r="BM70" i="67"/>
  <c r="BO70" i="67"/>
  <c r="BQ70" i="67"/>
  <c r="BS70" i="67"/>
  <c r="BT70" i="67"/>
  <c r="BU70" i="67"/>
  <c r="D77" i="15"/>
  <c r="M77" i="15"/>
  <c r="M70" i="67"/>
  <c r="F77" i="15"/>
  <c r="H77" i="15"/>
  <c r="H77" i="27"/>
  <c r="BB77" i="27"/>
  <c r="J77" i="15"/>
  <c r="J77" i="27"/>
  <c r="AQ77" i="15"/>
  <c r="AQ70" i="67"/>
  <c r="AU77" i="15"/>
  <c r="AU70" i="67"/>
  <c r="U70" i="67"/>
  <c r="W70" i="67"/>
  <c r="Y70" i="67"/>
  <c r="AA70" i="67"/>
  <c r="AC70" i="67"/>
  <c r="AE70" i="67"/>
  <c r="AL70" i="67"/>
  <c r="AN70" i="67"/>
  <c r="AO70" i="67"/>
  <c r="AP70" i="67"/>
  <c r="AR70" i="67"/>
  <c r="AT70" i="67"/>
  <c r="AV70" i="67"/>
  <c r="AW70" i="67"/>
  <c r="AY70" i="67"/>
  <c r="BA70" i="67"/>
  <c r="BD70" i="67"/>
  <c r="BF70" i="67"/>
  <c r="BH70" i="67"/>
  <c r="N70" i="67"/>
  <c r="P70" i="67"/>
  <c r="K70" i="67"/>
  <c r="BM68" i="67"/>
  <c r="BO68" i="67"/>
  <c r="BQ68" i="67"/>
  <c r="BS68" i="67"/>
  <c r="BT68" i="67"/>
  <c r="BU68" i="67"/>
  <c r="BM69" i="67"/>
  <c r="BO69" i="67"/>
  <c r="BQ69" i="67"/>
  <c r="BS69" i="67"/>
  <c r="BT69" i="67"/>
  <c r="BU69" i="67"/>
  <c r="H76" i="15"/>
  <c r="D75" i="15"/>
  <c r="F75" i="15"/>
  <c r="H75" i="15"/>
  <c r="J75" i="15"/>
  <c r="D76" i="15"/>
  <c r="M76" i="15"/>
  <c r="M69" i="67"/>
  <c r="F76" i="15"/>
  <c r="F76" i="27"/>
  <c r="O76" i="27"/>
  <c r="J76" i="15"/>
  <c r="AY68" i="67"/>
  <c r="BA68" i="67"/>
  <c r="BD68" i="67"/>
  <c r="BF68" i="67"/>
  <c r="BH68" i="67"/>
  <c r="AY69" i="67"/>
  <c r="BA69" i="67"/>
  <c r="BD69" i="67"/>
  <c r="BF69" i="67"/>
  <c r="BH69" i="67"/>
  <c r="N68" i="67"/>
  <c r="P68" i="67"/>
  <c r="U68" i="67"/>
  <c r="W68" i="67"/>
  <c r="Y68" i="67"/>
  <c r="AA68" i="67"/>
  <c r="AC68" i="67"/>
  <c r="AE68" i="67"/>
  <c r="AL68" i="67"/>
  <c r="N69" i="67"/>
  <c r="P69" i="67"/>
  <c r="U69" i="67"/>
  <c r="W69" i="67"/>
  <c r="Y69" i="67"/>
  <c r="AA69" i="67"/>
  <c r="AC69" i="67"/>
  <c r="AE69" i="67"/>
  <c r="AL69" i="67"/>
  <c r="D74" i="15"/>
  <c r="M74" i="15"/>
  <c r="M67" i="67"/>
  <c r="F74" i="15"/>
  <c r="F74" i="27"/>
  <c r="O74" i="27"/>
  <c r="H74" i="15"/>
  <c r="H74" i="27"/>
  <c r="J74" i="15"/>
  <c r="J74" i="27"/>
  <c r="BM67" i="67"/>
  <c r="BO67" i="67"/>
  <c r="BQ67" i="67"/>
  <c r="BS67" i="67"/>
  <c r="BT67" i="67"/>
  <c r="BU67" i="67"/>
  <c r="AY67" i="67"/>
  <c r="BA67" i="67"/>
  <c r="BD67" i="67"/>
  <c r="BF67" i="67"/>
  <c r="BH67" i="67"/>
  <c r="N67" i="67"/>
  <c r="P67" i="67"/>
  <c r="U67" i="67"/>
  <c r="W67" i="67"/>
  <c r="Y67" i="67"/>
  <c r="AA67" i="67"/>
  <c r="AC67" i="67"/>
  <c r="AE67" i="67"/>
  <c r="AL67" i="67"/>
  <c r="H9" i="1"/>
  <c r="J73" i="15"/>
  <c r="AY66" i="67"/>
  <c r="BA66" i="67"/>
  <c r="BD66" i="67"/>
  <c r="BF66" i="67"/>
  <c r="BH66" i="67"/>
  <c r="BM66" i="67"/>
  <c r="BO66" i="67"/>
  <c r="BQ66" i="67"/>
  <c r="BS66" i="67"/>
  <c r="BT66" i="67"/>
  <c r="BU66" i="67"/>
  <c r="U66" i="67"/>
  <c r="W66" i="67"/>
  <c r="Y66" i="67"/>
  <c r="AA66" i="67"/>
  <c r="AC66" i="67"/>
  <c r="AE66" i="67"/>
  <c r="AL66" i="67"/>
  <c r="N66" i="67"/>
  <c r="P66" i="67"/>
  <c r="D73" i="15"/>
  <c r="F73" i="15"/>
  <c r="H73" i="15"/>
  <c r="H27" i="1"/>
  <c r="D72" i="15"/>
  <c r="M72" i="15"/>
  <c r="F72" i="15"/>
  <c r="F72" i="27"/>
  <c r="O72" i="27"/>
  <c r="H72" i="15"/>
  <c r="J72" i="15"/>
  <c r="D71" i="15"/>
  <c r="M71" i="15"/>
  <c r="M64" i="67"/>
  <c r="F71" i="15"/>
  <c r="H71" i="15"/>
  <c r="J71" i="15"/>
  <c r="D70" i="15"/>
  <c r="F70" i="15"/>
  <c r="H70" i="15"/>
  <c r="T70" i="15"/>
  <c r="T63" i="67"/>
  <c r="J70" i="15"/>
  <c r="D69" i="15"/>
  <c r="F69" i="15"/>
  <c r="H69" i="15"/>
  <c r="T69" i="15"/>
  <c r="J69" i="15"/>
  <c r="D68" i="15"/>
  <c r="F68" i="15"/>
  <c r="F68" i="27"/>
  <c r="O68" i="27"/>
  <c r="H68" i="15"/>
  <c r="H68" i="27"/>
  <c r="J68" i="15"/>
  <c r="J68" i="27"/>
  <c r="D67" i="15"/>
  <c r="D67" i="27"/>
  <c r="M67" i="27"/>
  <c r="F67" i="15"/>
  <c r="H67" i="15"/>
  <c r="J67" i="15"/>
  <c r="J67" i="27"/>
  <c r="D66" i="15"/>
  <c r="F66" i="15"/>
  <c r="H66" i="15"/>
  <c r="T66" i="15"/>
  <c r="J66" i="15"/>
  <c r="D65" i="15"/>
  <c r="D65" i="27"/>
  <c r="M65" i="27"/>
  <c r="F65" i="15"/>
  <c r="O65" i="15"/>
  <c r="O58" i="67"/>
  <c r="H65" i="15"/>
  <c r="T65" i="15"/>
  <c r="J65" i="15"/>
  <c r="V65" i="15"/>
  <c r="V58" i="67"/>
  <c r="D64" i="15"/>
  <c r="D64" i="27"/>
  <c r="M64" i="27"/>
  <c r="F64" i="15"/>
  <c r="O64" i="15"/>
  <c r="O57" i="67"/>
  <c r="H64" i="15"/>
  <c r="J64" i="15"/>
  <c r="D63" i="15"/>
  <c r="D63" i="27"/>
  <c r="M63" i="27"/>
  <c r="F63" i="15"/>
  <c r="F63" i="27"/>
  <c r="O63" i="27"/>
  <c r="H63" i="15"/>
  <c r="J63" i="15"/>
  <c r="D62" i="15"/>
  <c r="F62" i="15"/>
  <c r="O62" i="15"/>
  <c r="O55" i="67"/>
  <c r="H62" i="15"/>
  <c r="H62" i="27"/>
  <c r="J62" i="15"/>
  <c r="V62" i="15"/>
  <c r="V55" i="67"/>
  <c r="D61" i="15"/>
  <c r="F61" i="15"/>
  <c r="F61" i="27"/>
  <c r="O61" i="27"/>
  <c r="H61" i="15"/>
  <c r="J61" i="15"/>
  <c r="V61" i="15"/>
  <c r="V54" i="67"/>
  <c r="D60" i="15"/>
  <c r="D60" i="27"/>
  <c r="M60" i="27"/>
  <c r="F60" i="15"/>
  <c r="O60" i="15"/>
  <c r="O53" i="67"/>
  <c r="H60" i="15"/>
  <c r="J60" i="15"/>
  <c r="D59" i="15"/>
  <c r="F59" i="15"/>
  <c r="O59" i="15"/>
  <c r="O52" i="67"/>
  <c r="H59" i="15"/>
  <c r="T59" i="15"/>
  <c r="J59" i="15"/>
  <c r="D58" i="15"/>
  <c r="M58" i="15"/>
  <c r="M51" i="67"/>
  <c r="F58" i="15"/>
  <c r="O58" i="15"/>
  <c r="H58" i="15"/>
  <c r="T58" i="15"/>
  <c r="T51" i="67"/>
  <c r="J58" i="15"/>
  <c r="D57" i="15"/>
  <c r="D57" i="27"/>
  <c r="M57" i="27"/>
  <c r="F57" i="15"/>
  <c r="F57" i="27"/>
  <c r="O57" i="27"/>
  <c r="H57" i="15"/>
  <c r="T57" i="15"/>
  <c r="T50" i="67"/>
  <c r="J57" i="15"/>
  <c r="V57" i="15"/>
  <c r="V50" i="67"/>
  <c r="D56" i="15"/>
  <c r="M56" i="15"/>
  <c r="F56" i="15"/>
  <c r="H56" i="15"/>
  <c r="J56" i="15"/>
  <c r="J56" i="27"/>
  <c r="D55" i="15"/>
  <c r="F55" i="15"/>
  <c r="H55" i="15"/>
  <c r="H55" i="27"/>
  <c r="BL48" i="67"/>
  <c r="J55" i="15"/>
  <c r="V55" i="15"/>
  <c r="V48" i="67"/>
  <c r="D54" i="15"/>
  <c r="D54" i="27"/>
  <c r="M54" i="27"/>
  <c r="F54" i="15"/>
  <c r="O54" i="15"/>
  <c r="O47" i="67"/>
  <c r="H54" i="15"/>
  <c r="H54" i="27"/>
  <c r="BB54" i="27"/>
  <c r="J54" i="15"/>
  <c r="D53" i="15"/>
  <c r="F53" i="15"/>
  <c r="H53" i="15"/>
  <c r="H53" i="27"/>
  <c r="BB53" i="27"/>
  <c r="J53" i="15"/>
  <c r="D52" i="15"/>
  <c r="F52" i="15"/>
  <c r="H52" i="15"/>
  <c r="H52" i="27"/>
  <c r="BB52" i="27"/>
  <c r="J52" i="15"/>
  <c r="D51" i="15"/>
  <c r="F51" i="15"/>
  <c r="H51" i="15"/>
  <c r="J51" i="15"/>
  <c r="D50" i="15"/>
  <c r="M50" i="15"/>
  <c r="M43" i="67"/>
  <c r="F50" i="15"/>
  <c r="H50" i="15"/>
  <c r="H50" i="27"/>
  <c r="J50" i="15"/>
  <c r="D49" i="15"/>
  <c r="F49" i="15"/>
  <c r="H49" i="15"/>
  <c r="J49" i="15"/>
  <c r="V49" i="15"/>
  <c r="D48" i="15"/>
  <c r="D48" i="27"/>
  <c r="M48" i="27"/>
  <c r="F48" i="15"/>
  <c r="H48" i="15"/>
  <c r="J48" i="15"/>
  <c r="J48" i="27"/>
  <c r="D47" i="15"/>
  <c r="M47" i="15"/>
  <c r="F47" i="15"/>
  <c r="H47" i="15"/>
  <c r="T47" i="15"/>
  <c r="J47" i="15"/>
  <c r="V47" i="15"/>
  <c r="V40" i="67"/>
  <c r="D46" i="15"/>
  <c r="F46" i="15"/>
  <c r="F46" i="27"/>
  <c r="O46" i="27"/>
  <c r="H46" i="15"/>
  <c r="T46" i="15"/>
  <c r="T39" i="67"/>
  <c r="J46" i="15"/>
  <c r="V46" i="15"/>
  <c r="V39" i="67"/>
  <c r="D45" i="15"/>
  <c r="M45" i="15"/>
  <c r="M38" i="67"/>
  <c r="F45" i="15"/>
  <c r="F45" i="27"/>
  <c r="O45" i="27"/>
  <c r="H45" i="15"/>
  <c r="J45" i="15"/>
  <c r="V45" i="15"/>
  <c r="V38" i="67"/>
  <c r="D44" i="15"/>
  <c r="F44" i="15"/>
  <c r="F44" i="27"/>
  <c r="O44" i="27"/>
  <c r="H44" i="15"/>
  <c r="J44" i="15"/>
  <c r="J44" i="27"/>
  <c r="D43" i="15"/>
  <c r="D43" i="27"/>
  <c r="M43" i="27"/>
  <c r="F43" i="15"/>
  <c r="H43" i="15"/>
  <c r="H43" i="27"/>
  <c r="J43" i="15"/>
  <c r="V43" i="15"/>
  <c r="V36" i="67"/>
  <c r="D42" i="15"/>
  <c r="M42" i="15"/>
  <c r="F42" i="15"/>
  <c r="O42" i="15"/>
  <c r="O35" i="67"/>
  <c r="H42" i="15"/>
  <c r="H42" i="27"/>
  <c r="J42" i="15"/>
  <c r="V42" i="15"/>
  <c r="V35" i="67"/>
  <c r="D41" i="15"/>
  <c r="M41" i="15"/>
  <c r="M34" i="67"/>
  <c r="F41" i="15"/>
  <c r="H41" i="15"/>
  <c r="T41" i="15"/>
  <c r="T34" i="67"/>
  <c r="J41" i="15"/>
  <c r="J41" i="27"/>
  <c r="D40" i="15"/>
  <c r="D40" i="27"/>
  <c r="M40" i="27"/>
  <c r="F40" i="15"/>
  <c r="H40" i="15"/>
  <c r="J40" i="15"/>
  <c r="D39" i="15"/>
  <c r="F39" i="15"/>
  <c r="O39" i="15"/>
  <c r="O32" i="67"/>
  <c r="H39" i="15"/>
  <c r="J39" i="15"/>
  <c r="D38" i="15"/>
  <c r="D38" i="27"/>
  <c r="M38" i="27"/>
  <c r="F38" i="15"/>
  <c r="H38" i="15"/>
  <c r="H38" i="27"/>
  <c r="BL31" i="67"/>
  <c r="J38" i="15"/>
  <c r="D37" i="15"/>
  <c r="F37" i="15"/>
  <c r="O37" i="15"/>
  <c r="H37" i="15"/>
  <c r="J37" i="15"/>
  <c r="J37" i="27"/>
  <c r="D36" i="15"/>
  <c r="M36" i="15"/>
  <c r="F36" i="15"/>
  <c r="O36" i="15"/>
  <c r="O29" i="67"/>
  <c r="H36" i="15"/>
  <c r="T36" i="15"/>
  <c r="J36" i="15"/>
  <c r="D35" i="15"/>
  <c r="F35" i="15"/>
  <c r="O35" i="15"/>
  <c r="O28" i="67"/>
  <c r="H35" i="15"/>
  <c r="J35" i="15"/>
  <c r="J35" i="27"/>
  <c r="D34" i="15"/>
  <c r="F34" i="15"/>
  <c r="F34" i="27"/>
  <c r="O34" i="27"/>
  <c r="H34" i="15"/>
  <c r="J34" i="15"/>
  <c r="V34" i="15"/>
  <c r="V27" i="67"/>
  <c r="D33" i="15"/>
  <c r="F33" i="15"/>
  <c r="O33" i="15"/>
  <c r="H33" i="15"/>
  <c r="T33" i="15"/>
  <c r="J33" i="15"/>
  <c r="V33" i="15"/>
  <c r="D32" i="15"/>
  <c r="F32" i="15"/>
  <c r="O32" i="15"/>
  <c r="H32" i="15"/>
  <c r="J32" i="15"/>
  <c r="D31" i="15"/>
  <c r="M31" i="15"/>
  <c r="M24" i="67"/>
  <c r="F31" i="15"/>
  <c r="F31" i="27"/>
  <c r="O31" i="27"/>
  <c r="H31" i="15"/>
  <c r="J31" i="15"/>
  <c r="V31" i="15"/>
  <c r="V24" i="67"/>
  <c r="D30" i="15"/>
  <c r="M30" i="15"/>
  <c r="F30" i="15"/>
  <c r="O30" i="15"/>
  <c r="O23" i="67"/>
  <c r="H30" i="15"/>
  <c r="J30" i="15"/>
  <c r="D29" i="15"/>
  <c r="M29" i="15"/>
  <c r="M22" i="67"/>
  <c r="F29" i="15"/>
  <c r="H29" i="15"/>
  <c r="T29" i="15"/>
  <c r="J29" i="15"/>
  <c r="J29" i="27"/>
  <c r="D28" i="15"/>
  <c r="M28" i="15"/>
  <c r="M21" i="67"/>
  <c r="F28" i="15"/>
  <c r="H28" i="15"/>
  <c r="J28" i="15"/>
  <c r="D27" i="15"/>
  <c r="M27" i="15"/>
  <c r="F27" i="15"/>
  <c r="H27" i="15"/>
  <c r="H27" i="27"/>
  <c r="J27" i="15"/>
  <c r="V27" i="15"/>
  <c r="V20" i="67"/>
  <c r="D26" i="15"/>
  <c r="D26" i="27"/>
  <c r="M26" i="27"/>
  <c r="F26" i="15"/>
  <c r="H26" i="15"/>
  <c r="H26" i="27"/>
  <c r="BB26" i="27"/>
  <c r="J26" i="15"/>
  <c r="V26" i="15"/>
  <c r="V19" i="67"/>
  <c r="D25" i="15"/>
  <c r="F25" i="15"/>
  <c r="O25" i="15"/>
  <c r="O18" i="67"/>
  <c r="H25" i="15"/>
  <c r="J25" i="15"/>
  <c r="V25" i="15"/>
  <c r="V18" i="67"/>
  <c r="D24" i="15"/>
  <c r="F24" i="15"/>
  <c r="O24" i="15"/>
  <c r="H24" i="15"/>
  <c r="T24" i="15"/>
  <c r="T17" i="67"/>
  <c r="J24" i="15"/>
  <c r="V24" i="15"/>
  <c r="V17" i="67"/>
  <c r="D23" i="15"/>
  <c r="F23" i="15"/>
  <c r="H23" i="15"/>
  <c r="J23" i="15"/>
  <c r="J23" i="27"/>
  <c r="D22" i="15"/>
  <c r="M22" i="15"/>
  <c r="M15" i="67"/>
  <c r="F22" i="15"/>
  <c r="O22" i="15"/>
  <c r="O15" i="67"/>
  <c r="H22" i="15"/>
  <c r="T22" i="15"/>
  <c r="J22" i="15"/>
  <c r="J22" i="27"/>
  <c r="D21" i="15"/>
  <c r="M21" i="15"/>
  <c r="M14" i="67"/>
  <c r="F21" i="15"/>
  <c r="O21" i="15"/>
  <c r="O14" i="67"/>
  <c r="H21" i="15"/>
  <c r="T21" i="15"/>
  <c r="J21" i="15"/>
  <c r="V21" i="15"/>
  <c r="V14" i="67"/>
  <c r="D20" i="15"/>
  <c r="D20" i="27"/>
  <c r="M20" i="27"/>
  <c r="F20" i="15"/>
  <c r="F20" i="27"/>
  <c r="O20" i="27"/>
  <c r="H20" i="15"/>
  <c r="T20" i="15"/>
  <c r="J20" i="15"/>
  <c r="V20" i="15"/>
  <c r="V13" i="67"/>
  <c r="D19" i="15"/>
  <c r="D19" i="27"/>
  <c r="M19" i="27"/>
  <c r="F19" i="15"/>
  <c r="F19" i="27"/>
  <c r="O19" i="27"/>
  <c r="H19" i="15"/>
  <c r="J19" i="15"/>
  <c r="D18" i="15"/>
  <c r="M18" i="15"/>
  <c r="F18" i="15"/>
  <c r="O18" i="15"/>
  <c r="O11" i="67"/>
  <c r="H18" i="15"/>
  <c r="T18" i="15"/>
  <c r="J18" i="15"/>
  <c r="V18" i="15"/>
  <c r="V11" i="67"/>
  <c r="D17" i="15"/>
  <c r="M17" i="15"/>
  <c r="M10" i="67"/>
  <c r="F17" i="15"/>
  <c r="H17" i="15"/>
  <c r="J17" i="15"/>
  <c r="D16" i="15"/>
  <c r="F16" i="15"/>
  <c r="H16" i="15"/>
  <c r="T16" i="15"/>
  <c r="J16" i="15"/>
  <c r="D15" i="15"/>
  <c r="M15" i="15"/>
  <c r="M8" i="67"/>
  <c r="F15" i="15"/>
  <c r="F15" i="27"/>
  <c r="O15" i="27"/>
  <c r="H15" i="15"/>
  <c r="J15" i="15"/>
  <c r="J15" i="27"/>
  <c r="D14" i="15"/>
  <c r="M14" i="15"/>
  <c r="M7" i="67"/>
  <c r="F14" i="15"/>
  <c r="H14" i="15"/>
  <c r="J14" i="15"/>
  <c r="J14" i="27"/>
  <c r="D13" i="15"/>
  <c r="F13" i="15"/>
  <c r="H13" i="15"/>
  <c r="T13" i="15"/>
  <c r="T6" i="67"/>
  <c r="J13" i="15"/>
  <c r="D12" i="15"/>
  <c r="D12" i="27"/>
  <c r="M12" i="27"/>
  <c r="F12" i="15"/>
  <c r="H12" i="15"/>
  <c r="H12" i="27"/>
  <c r="BL5" i="67"/>
  <c r="J12" i="15"/>
  <c r="D11" i="15"/>
  <c r="F11" i="15"/>
  <c r="H11" i="15"/>
  <c r="J11" i="15"/>
  <c r="D10" i="15"/>
  <c r="F10" i="15"/>
  <c r="F10" i="27"/>
  <c r="O10" i="27"/>
  <c r="H10" i="15"/>
  <c r="T10" i="15"/>
  <c r="T3" i="67"/>
  <c r="J10" i="15"/>
  <c r="J10" i="27"/>
  <c r="D9" i="15"/>
  <c r="F9" i="15"/>
  <c r="H9" i="15"/>
  <c r="J9" i="15"/>
  <c r="J9" i="27"/>
  <c r="BM65" i="67"/>
  <c r="BO65" i="67"/>
  <c r="BQ65" i="67"/>
  <c r="BS65" i="67"/>
  <c r="BT65" i="67"/>
  <c r="BU65" i="67"/>
  <c r="AY65" i="67"/>
  <c r="BA65" i="67"/>
  <c r="BD65" i="67"/>
  <c r="BF65" i="67"/>
  <c r="BH65" i="67"/>
  <c r="AL65" i="67"/>
  <c r="N65" i="67"/>
  <c r="P65" i="67"/>
  <c r="R65" i="67"/>
  <c r="S65" i="67"/>
  <c r="U65" i="67"/>
  <c r="W65" i="67"/>
  <c r="Y65" i="67"/>
  <c r="AA65" i="67"/>
  <c r="AC65" i="67"/>
  <c r="AE65" i="67"/>
  <c r="AU71" i="15"/>
  <c r="AU64" i="67"/>
  <c r="AQ71" i="15"/>
  <c r="BM64" i="67"/>
  <c r="BO64" i="67"/>
  <c r="BQ64" i="67"/>
  <c r="BS64" i="67"/>
  <c r="BT64" i="67"/>
  <c r="BU64" i="67"/>
  <c r="AY64" i="67"/>
  <c r="BA64" i="67"/>
  <c r="BD64" i="67"/>
  <c r="BF64" i="67"/>
  <c r="BH64" i="67"/>
  <c r="N64" i="67"/>
  <c r="P64" i="67"/>
  <c r="R64" i="67"/>
  <c r="S64" i="67"/>
  <c r="U64" i="67"/>
  <c r="W64" i="67"/>
  <c r="Y64" i="67"/>
  <c r="AA64" i="67"/>
  <c r="AC64" i="67"/>
  <c r="AE64" i="67"/>
  <c r="AJ64" i="67"/>
  <c r="AL64" i="67"/>
  <c r="AU63" i="67"/>
  <c r="AQ70" i="15"/>
  <c r="AS70" i="15"/>
  <c r="BM62" i="67"/>
  <c r="BO62" i="67"/>
  <c r="BQ62" i="67"/>
  <c r="BS62" i="67"/>
  <c r="BT62" i="67"/>
  <c r="BU62" i="67"/>
  <c r="BM63" i="67"/>
  <c r="BO63" i="67"/>
  <c r="BQ63" i="67"/>
  <c r="BS63" i="67"/>
  <c r="BT63" i="67"/>
  <c r="BU63" i="67"/>
  <c r="N62" i="67"/>
  <c r="P62" i="67"/>
  <c r="R62" i="67"/>
  <c r="S62" i="67"/>
  <c r="U62" i="67"/>
  <c r="W62" i="67"/>
  <c r="Y62" i="67"/>
  <c r="AA62" i="67"/>
  <c r="AC62" i="67"/>
  <c r="AE62" i="67"/>
  <c r="AJ62" i="67"/>
  <c r="AL62" i="67"/>
  <c r="AN62" i="67"/>
  <c r="AO62" i="67"/>
  <c r="AP62" i="67"/>
  <c r="AQ69" i="15"/>
  <c r="AQ62" i="67"/>
  <c r="AR62" i="67"/>
  <c r="AT62" i="67"/>
  <c r="AV62" i="67"/>
  <c r="AW62" i="67"/>
  <c r="AY62" i="67"/>
  <c r="BA62" i="67"/>
  <c r="BD62" i="67"/>
  <c r="BF62" i="67"/>
  <c r="BH62" i="67"/>
  <c r="N63" i="67"/>
  <c r="P63" i="67"/>
  <c r="R63" i="67"/>
  <c r="S63" i="67"/>
  <c r="U63" i="67"/>
  <c r="W63" i="67"/>
  <c r="Y63" i="67"/>
  <c r="AA63" i="67"/>
  <c r="AC63" i="67"/>
  <c r="AE63" i="67"/>
  <c r="AJ63" i="67"/>
  <c r="AL63" i="67"/>
  <c r="AN63" i="67"/>
  <c r="AO63" i="67"/>
  <c r="AP63" i="67"/>
  <c r="AR63" i="67"/>
  <c r="AT63" i="67"/>
  <c r="AV63" i="67"/>
  <c r="AW63" i="67"/>
  <c r="AY63" i="67"/>
  <c r="BA63" i="67"/>
  <c r="BD63" i="67"/>
  <c r="BF63" i="67"/>
  <c r="BH63" i="67"/>
  <c r="AU68" i="15"/>
  <c r="AU61" i="67"/>
  <c r="AQ68" i="15"/>
  <c r="AQ61" i="67"/>
  <c r="BM61" i="67"/>
  <c r="BO61" i="67"/>
  <c r="BQ61" i="67"/>
  <c r="BS61" i="67"/>
  <c r="BT61" i="67"/>
  <c r="BU61" i="67"/>
  <c r="AY61" i="67"/>
  <c r="BA61" i="67"/>
  <c r="BD61" i="67"/>
  <c r="BF61" i="67"/>
  <c r="BH61" i="67"/>
  <c r="N61" i="67"/>
  <c r="P61" i="67"/>
  <c r="R61" i="67"/>
  <c r="S61" i="67"/>
  <c r="U61" i="67"/>
  <c r="W61" i="67"/>
  <c r="Y61" i="67"/>
  <c r="AA61" i="67"/>
  <c r="AC61" i="67"/>
  <c r="AE61" i="67"/>
  <c r="AJ61" i="67"/>
  <c r="AL61" i="67"/>
  <c r="B48" i="37"/>
  <c r="AQ10" i="15"/>
  <c r="AQ3" i="67"/>
  <c r="AU10" i="15"/>
  <c r="AQ11" i="15"/>
  <c r="AQ4" i="67"/>
  <c r="AU11" i="15"/>
  <c r="AU4" i="67"/>
  <c r="AQ12" i="15"/>
  <c r="AQ5" i="67"/>
  <c r="AU12" i="15"/>
  <c r="AQ13" i="15"/>
  <c r="AU13" i="15"/>
  <c r="AQ14" i="15"/>
  <c r="AQ7" i="67"/>
  <c r="AU14" i="15"/>
  <c r="AQ15" i="15"/>
  <c r="AQ8" i="67"/>
  <c r="AU15" i="15"/>
  <c r="AU8" i="67"/>
  <c r="AQ16" i="15"/>
  <c r="AU16" i="15"/>
  <c r="AU9" i="67"/>
  <c r="AQ17" i="15"/>
  <c r="AQ10" i="67"/>
  <c r="AU17" i="15"/>
  <c r="AQ18" i="15"/>
  <c r="AQ11" i="67"/>
  <c r="AU18" i="15"/>
  <c r="AU11" i="67"/>
  <c r="AQ19" i="15"/>
  <c r="AQ12" i="67"/>
  <c r="AU19" i="15"/>
  <c r="AQ20" i="15"/>
  <c r="AU20" i="15"/>
  <c r="AU13" i="67"/>
  <c r="AQ21" i="15"/>
  <c r="AQ14" i="67"/>
  <c r="AU21" i="15"/>
  <c r="AU14" i="67"/>
  <c r="AQ22" i="15"/>
  <c r="AU22" i="15"/>
  <c r="AU15" i="67"/>
  <c r="AQ23" i="15"/>
  <c r="AQ16" i="67"/>
  <c r="AU23" i="15"/>
  <c r="AQ24" i="15"/>
  <c r="AU24" i="15"/>
  <c r="AU17" i="67"/>
  <c r="AQ25" i="15"/>
  <c r="AQ18" i="67"/>
  <c r="AU25" i="15"/>
  <c r="AQ26" i="15"/>
  <c r="AQ19" i="67"/>
  <c r="AU26" i="15"/>
  <c r="AU19" i="67"/>
  <c r="AQ27" i="15"/>
  <c r="AQ20" i="67"/>
  <c r="AU27" i="15"/>
  <c r="AQ28" i="15"/>
  <c r="AQ21" i="67"/>
  <c r="AU28" i="15"/>
  <c r="AU21" i="67"/>
  <c r="AQ29" i="15"/>
  <c r="AQ22" i="67"/>
  <c r="AU29" i="15"/>
  <c r="AU22" i="67"/>
  <c r="AQ30" i="15"/>
  <c r="AQ23" i="67"/>
  <c r="AU30" i="15"/>
  <c r="AU23" i="67"/>
  <c r="AQ31" i="15"/>
  <c r="AQ24" i="67"/>
  <c r="AU31" i="15"/>
  <c r="AU24" i="67"/>
  <c r="AQ32" i="15"/>
  <c r="AQ25" i="67"/>
  <c r="AU32" i="15"/>
  <c r="AQ33" i="15"/>
  <c r="AQ26" i="67"/>
  <c r="AU33" i="15"/>
  <c r="AU26" i="67"/>
  <c r="AQ34" i="15"/>
  <c r="AU34" i="15"/>
  <c r="AU27" i="67"/>
  <c r="AQ35" i="15"/>
  <c r="AQ28" i="67"/>
  <c r="AU35" i="15"/>
  <c r="AQ36" i="15"/>
  <c r="AQ29" i="67"/>
  <c r="AU36" i="15"/>
  <c r="AU29" i="67"/>
  <c r="AQ37" i="15"/>
  <c r="AQ30" i="67"/>
  <c r="AU37" i="15"/>
  <c r="AU30" i="67"/>
  <c r="AQ38" i="15"/>
  <c r="AQ31" i="67"/>
  <c r="AU38" i="15"/>
  <c r="AU31" i="67"/>
  <c r="AQ39" i="15"/>
  <c r="AQ32" i="67"/>
  <c r="AU39" i="15"/>
  <c r="AQ40" i="15"/>
  <c r="AQ33" i="67"/>
  <c r="AU40" i="15"/>
  <c r="AQ41" i="15"/>
  <c r="AQ34" i="67"/>
  <c r="AU41" i="15"/>
  <c r="AQ42" i="15"/>
  <c r="AQ35" i="67"/>
  <c r="AU42" i="15"/>
  <c r="AQ43" i="15"/>
  <c r="AQ36" i="67"/>
  <c r="AU43" i="15"/>
  <c r="AU36" i="67"/>
  <c r="AQ44" i="15"/>
  <c r="AQ37" i="67"/>
  <c r="AU44" i="15"/>
  <c r="AU37" i="67"/>
  <c r="AQ45" i="15"/>
  <c r="AQ38" i="67"/>
  <c r="AU45" i="15"/>
  <c r="AQ46" i="15"/>
  <c r="AU46" i="15"/>
  <c r="AQ47" i="15"/>
  <c r="AQ40" i="67"/>
  <c r="AU47" i="15"/>
  <c r="AU40" i="67"/>
  <c r="AQ48" i="15"/>
  <c r="AQ41" i="67"/>
  <c r="AU48" i="15"/>
  <c r="AU41" i="67"/>
  <c r="AQ49" i="15"/>
  <c r="AQ42" i="67"/>
  <c r="AU49" i="15"/>
  <c r="AQ50" i="15"/>
  <c r="AU50" i="15"/>
  <c r="AU43" i="67"/>
  <c r="AQ51" i="15"/>
  <c r="AQ44" i="67"/>
  <c r="AU51" i="15"/>
  <c r="AU44" i="67"/>
  <c r="AQ52" i="15"/>
  <c r="AQ45" i="67"/>
  <c r="AU52" i="15"/>
  <c r="AU45" i="67"/>
  <c r="AQ53" i="15"/>
  <c r="AQ46" i="67"/>
  <c r="AU53" i="15"/>
  <c r="AQ54" i="15"/>
  <c r="AU54" i="15"/>
  <c r="AU47" i="67"/>
  <c r="AQ55" i="15"/>
  <c r="AQ48" i="67"/>
  <c r="AU55" i="15"/>
  <c r="AQ56" i="15"/>
  <c r="AQ49" i="67"/>
  <c r="AU56" i="15"/>
  <c r="AU49" i="67"/>
  <c r="AQ57" i="15"/>
  <c r="AQ50" i="67"/>
  <c r="AU57" i="15"/>
  <c r="AQ58" i="15"/>
  <c r="AQ51" i="67"/>
  <c r="AU58" i="15"/>
  <c r="AQ59" i="15"/>
  <c r="AQ52" i="67"/>
  <c r="AU59" i="15"/>
  <c r="AQ60" i="15"/>
  <c r="AQ53" i="67"/>
  <c r="AU60" i="15"/>
  <c r="AU53" i="67"/>
  <c r="AQ61" i="15"/>
  <c r="AQ54" i="67"/>
  <c r="AU61" i="15"/>
  <c r="AU54" i="67"/>
  <c r="AQ62" i="15"/>
  <c r="AQ55" i="67"/>
  <c r="AU62" i="15"/>
  <c r="AQ63" i="15"/>
  <c r="AU63" i="15"/>
  <c r="AU56" i="67"/>
  <c r="AQ64" i="15"/>
  <c r="AU64" i="15"/>
  <c r="AU57" i="67"/>
  <c r="AQ65" i="15"/>
  <c r="AU65" i="15"/>
  <c r="AU58" i="67"/>
  <c r="AQ66" i="15"/>
  <c r="AQ59" i="67"/>
  <c r="AU66" i="15"/>
  <c r="AQ67" i="15"/>
  <c r="AQ60" i="67"/>
  <c r="AU67" i="15"/>
  <c r="AU9" i="15"/>
  <c r="AU2" i="67"/>
  <c r="AQ9" i="15"/>
  <c r="AQ2" i="67"/>
  <c r="BW2" i="67"/>
  <c r="AW69" i="67"/>
  <c r="AV69" i="67"/>
  <c r="AU76" i="15"/>
  <c r="AU69" i="67"/>
  <c r="AT69" i="67"/>
  <c r="AQ76" i="15"/>
  <c r="AQ69" i="67"/>
  <c r="AR69" i="67"/>
  <c r="AP69" i="67"/>
  <c r="AO69" i="67"/>
  <c r="AN69" i="67"/>
  <c r="AW68" i="67"/>
  <c r="AV68" i="67"/>
  <c r="AU75" i="15"/>
  <c r="AT68" i="67"/>
  <c r="AQ75" i="15"/>
  <c r="AQ68" i="67"/>
  <c r="AR68" i="67"/>
  <c r="AP68" i="67"/>
  <c r="AO68" i="67"/>
  <c r="AN68" i="67"/>
  <c r="AW67" i="67"/>
  <c r="AV67" i="67"/>
  <c r="AU74" i="15"/>
  <c r="AT67" i="67"/>
  <c r="AQ74" i="15"/>
  <c r="AQ67" i="67"/>
  <c r="AR67" i="67"/>
  <c r="AP67" i="67"/>
  <c r="AO67" i="67"/>
  <c r="AN67" i="67"/>
  <c r="AW66" i="67"/>
  <c r="AV66" i="67"/>
  <c r="AU73" i="15"/>
  <c r="AT66" i="67"/>
  <c r="AQ73" i="15"/>
  <c r="AQ66" i="67"/>
  <c r="AR66" i="67"/>
  <c r="AP66" i="67"/>
  <c r="AO66" i="67"/>
  <c r="AN66" i="67"/>
  <c r="AW65" i="67"/>
  <c r="AV65" i="67"/>
  <c r="AU72" i="15"/>
  <c r="AT65" i="67"/>
  <c r="AQ72" i="15"/>
  <c r="AQ65" i="67"/>
  <c r="AR65" i="67"/>
  <c r="AP65" i="67"/>
  <c r="AO65" i="67"/>
  <c r="AN65" i="67"/>
  <c r="AW64" i="67"/>
  <c r="AV64" i="67"/>
  <c r="AT64" i="67"/>
  <c r="AR64" i="67"/>
  <c r="AP64" i="67"/>
  <c r="AO64" i="67"/>
  <c r="AN64" i="67"/>
  <c r="AW61" i="67"/>
  <c r="AV61" i="67"/>
  <c r="AT61" i="67"/>
  <c r="AR61" i="67"/>
  <c r="AP61" i="67"/>
  <c r="AO61" i="67"/>
  <c r="AN61" i="67"/>
  <c r="BH60" i="67"/>
  <c r="BF60" i="67"/>
  <c r="BD60" i="67"/>
  <c r="BA60" i="67"/>
  <c r="AY60" i="67"/>
  <c r="AW60" i="67"/>
  <c r="AV60" i="67"/>
  <c r="AT60" i="67"/>
  <c r="AR60" i="67"/>
  <c r="AP60" i="67"/>
  <c r="AO60" i="67"/>
  <c r="AN60" i="67"/>
  <c r="AL60" i="67"/>
  <c r="AJ60" i="67"/>
  <c r="AE60" i="67"/>
  <c r="AC60" i="67"/>
  <c r="AA60" i="67"/>
  <c r="Y60" i="67"/>
  <c r="W60" i="67"/>
  <c r="U60" i="67"/>
  <c r="S60" i="67"/>
  <c r="R60" i="67"/>
  <c r="P60" i="67"/>
  <c r="N60" i="67"/>
  <c r="K60" i="67"/>
  <c r="I60" i="67"/>
  <c r="G60" i="67"/>
  <c r="E60" i="67"/>
  <c r="BH59" i="67"/>
  <c r="BF59" i="67"/>
  <c r="BD59" i="67"/>
  <c r="BA59" i="67"/>
  <c r="AY59" i="67"/>
  <c r="AW59" i="67"/>
  <c r="AV59" i="67"/>
  <c r="AT59" i="67"/>
  <c r="AR59" i="67"/>
  <c r="AP59" i="67"/>
  <c r="AO59" i="67"/>
  <c r="AN59" i="67"/>
  <c r="AL59" i="67"/>
  <c r="AJ59" i="67"/>
  <c r="AE59" i="67"/>
  <c r="AC59" i="67"/>
  <c r="AA59" i="67"/>
  <c r="Y59" i="67"/>
  <c r="W59" i="67"/>
  <c r="U59" i="67"/>
  <c r="S59" i="67"/>
  <c r="R59" i="67"/>
  <c r="P59" i="67"/>
  <c r="N59" i="67"/>
  <c r="K59" i="67"/>
  <c r="I59" i="67"/>
  <c r="G59" i="67"/>
  <c r="E59" i="67"/>
  <c r="BH58" i="67"/>
  <c r="BF58" i="67"/>
  <c r="BD58" i="67"/>
  <c r="BA58" i="67"/>
  <c r="AY58" i="67"/>
  <c r="AW58" i="67"/>
  <c r="AV58" i="67"/>
  <c r="AT58" i="67"/>
  <c r="AR58" i="67"/>
  <c r="AP58" i="67"/>
  <c r="AO58" i="67"/>
  <c r="AN58" i="67"/>
  <c r="AL58" i="67"/>
  <c r="AJ58" i="67"/>
  <c r="AE58" i="67"/>
  <c r="AC58" i="67"/>
  <c r="AA58" i="67"/>
  <c r="Y58" i="67"/>
  <c r="W58" i="67"/>
  <c r="U58" i="67"/>
  <c r="S58" i="67"/>
  <c r="R58" i="67"/>
  <c r="P58" i="67"/>
  <c r="N58" i="67"/>
  <c r="K58" i="67"/>
  <c r="I58" i="67"/>
  <c r="G58" i="67"/>
  <c r="E58" i="67"/>
  <c r="BH57" i="67"/>
  <c r="BF57" i="67"/>
  <c r="BD57" i="67"/>
  <c r="BA57" i="67"/>
  <c r="AY57" i="67"/>
  <c r="AW57" i="67"/>
  <c r="AV57" i="67"/>
  <c r="AT57" i="67"/>
  <c r="AR57" i="67"/>
  <c r="AP57" i="67"/>
  <c r="AO57" i="67"/>
  <c r="AN57" i="67"/>
  <c r="AL57" i="67"/>
  <c r="AJ57" i="67"/>
  <c r="AE57" i="67"/>
  <c r="AC57" i="67"/>
  <c r="AA57" i="67"/>
  <c r="Y57" i="67"/>
  <c r="W57" i="67"/>
  <c r="U57" i="67"/>
  <c r="S57" i="67"/>
  <c r="R57" i="67"/>
  <c r="P57" i="67"/>
  <c r="N57" i="67"/>
  <c r="K57" i="67"/>
  <c r="I57" i="67"/>
  <c r="G57" i="67"/>
  <c r="E57" i="67"/>
  <c r="BH56" i="67"/>
  <c r="BF56" i="67"/>
  <c r="BD56" i="67"/>
  <c r="BA56" i="67"/>
  <c r="AY56" i="67"/>
  <c r="AW56" i="67"/>
  <c r="AV56" i="67"/>
  <c r="AT56" i="67"/>
  <c r="AR56" i="67"/>
  <c r="AP56" i="67"/>
  <c r="AO56" i="67"/>
  <c r="AN56" i="67"/>
  <c r="AL56" i="67"/>
  <c r="AJ56" i="67"/>
  <c r="AE56" i="67"/>
  <c r="AC56" i="67"/>
  <c r="AA56" i="67"/>
  <c r="Y56" i="67"/>
  <c r="W56" i="67"/>
  <c r="U56" i="67"/>
  <c r="S56" i="67"/>
  <c r="R56" i="67"/>
  <c r="P56" i="67"/>
  <c r="N56" i="67"/>
  <c r="K56" i="67"/>
  <c r="I56" i="67"/>
  <c r="G56" i="67"/>
  <c r="E56" i="67"/>
  <c r="BH55" i="67"/>
  <c r="BF55" i="67"/>
  <c r="BD55" i="67"/>
  <c r="BA55" i="67"/>
  <c r="AY55" i="67"/>
  <c r="AW55" i="67"/>
  <c r="AV55" i="67"/>
  <c r="AT55" i="67"/>
  <c r="AR55" i="67"/>
  <c r="AP55" i="67"/>
  <c r="AO55" i="67"/>
  <c r="AN55" i="67"/>
  <c r="AL55" i="67"/>
  <c r="AJ55" i="67"/>
  <c r="AE55" i="67"/>
  <c r="AC55" i="67"/>
  <c r="AA55" i="67"/>
  <c r="Y55" i="67"/>
  <c r="W55" i="67"/>
  <c r="U55" i="67"/>
  <c r="S55" i="67"/>
  <c r="R55" i="67"/>
  <c r="P55" i="67"/>
  <c r="N55" i="67"/>
  <c r="K55" i="67"/>
  <c r="I55" i="67"/>
  <c r="G55" i="67"/>
  <c r="E55" i="67"/>
  <c r="BH54" i="67"/>
  <c r="BF54" i="67"/>
  <c r="BD54" i="67"/>
  <c r="BA54" i="67"/>
  <c r="AY54" i="67"/>
  <c r="AW54" i="67"/>
  <c r="AV54" i="67"/>
  <c r="AT54" i="67"/>
  <c r="AR54" i="67"/>
  <c r="AP54" i="67"/>
  <c r="AO54" i="67"/>
  <c r="AN54" i="67"/>
  <c r="AL54" i="67"/>
  <c r="AJ54" i="67"/>
  <c r="AE54" i="67"/>
  <c r="AC54" i="67"/>
  <c r="AA54" i="67"/>
  <c r="Y54" i="67"/>
  <c r="W54" i="67"/>
  <c r="U54" i="67"/>
  <c r="S54" i="67"/>
  <c r="R54" i="67"/>
  <c r="P54" i="67"/>
  <c r="N54" i="67"/>
  <c r="K54" i="67"/>
  <c r="I54" i="67"/>
  <c r="G54" i="67"/>
  <c r="E54" i="67"/>
  <c r="BH53" i="67"/>
  <c r="BF53" i="67"/>
  <c r="BD53" i="67"/>
  <c r="BA53" i="67"/>
  <c r="AY53" i="67"/>
  <c r="AW53" i="67"/>
  <c r="AV53" i="67"/>
  <c r="AT53" i="67"/>
  <c r="AR53" i="67"/>
  <c r="AP53" i="67"/>
  <c r="AO53" i="67"/>
  <c r="AN53" i="67"/>
  <c r="AL53" i="67"/>
  <c r="AJ53" i="67"/>
  <c r="AE53" i="67"/>
  <c r="AC53" i="67"/>
  <c r="AA53" i="67"/>
  <c r="Y53" i="67"/>
  <c r="W53" i="67"/>
  <c r="U53" i="67"/>
  <c r="S53" i="67"/>
  <c r="R53" i="67"/>
  <c r="P53" i="67"/>
  <c r="N53" i="67"/>
  <c r="K53" i="67"/>
  <c r="I53" i="67"/>
  <c r="G53" i="67"/>
  <c r="E53" i="67"/>
  <c r="BH52" i="67"/>
  <c r="BF52" i="67"/>
  <c r="BD52" i="67"/>
  <c r="BA52" i="67"/>
  <c r="AY52" i="67"/>
  <c r="AW52" i="67"/>
  <c r="AV52" i="67"/>
  <c r="AT52" i="67"/>
  <c r="AR52" i="67"/>
  <c r="AP52" i="67"/>
  <c r="AO52" i="67"/>
  <c r="AN52" i="67"/>
  <c r="AL52" i="67"/>
  <c r="AJ52" i="67"/>
  <c r="AE52" i="67"/>
  <c r="AC52" i="67"/>
  <c r="AA52" i="67"/>
  <c r="Y52" i="67"/>
  <c r="W52" i="67"/>
  <c r="U52" i="67"/>
  <c r="S52" i="67"/>
  <c r="R52" i="67"/>
  <c r="P52" i="67"/>
  <c r="N52" i="67"/>
  <c r="K52" i="67"/>
  <c r="I52" i="67"/>
  <c r="G52" i="67"/>
  <c r="E52" i="67"/>
  <c r="BH51" i="67"/>
  <c r="BF51" i="67"/>
  <c r="BD51" i="67"/>
  <c r="BA51" i="67"/>
  <c r="AY51" i="67"/>
  <c r="AW51" i="67"/>
  <c r="AV51" i="67"/>
  <c r="AT51" i="67"/>
  <c r="AR51" i="67"/>
  <c r="AP51" i="67"/>
  <c r="AO51" i="67"/>
  <c r="AN51" i="67"/>
  <c r="AL51" i="67"/>
  <c r="AJ51" i="67"/>
  <c r="AE51" i="67"/>
  <c r="AC51" i="67"/>
  <c r="AA51" i="67"/>
  <c r="Y51" i="67"/>
  <c r="W51" i="67"/>
  <c r="U51" i="67"/>
  <c r="S51" i="67"/>
  <c r="R51" i="67"/>
  <c r="P51" i="67"/>
  <c r="N51" i="67"/>
  <c r="K51" i="67"/>
  <c r="I51" i="67"/>
  <c r="G51" i="67"/>
  <c r="E51" i="67"/>
  <c r="BH50" i="67"/>
  <c r="BF50" i="67"/>
  <c r="BD50" i="67"/>
  <c r="BA50" i="67"/>
  <c r="AY50" i="67"/>
  <c r="AW50" i="67"/>
  <c r="AV50" i="67"/>
  <c r="AT50" i="67"/>
  <c r="AR50" i="67"/>
  <c r="AP50" i="67"/>
  <c r="AO50" i="67"/>
  <c r="AN50" i="67"/>
  <c r="AL50" i="67"/>
  <c r="AJ50" i="67"/>
  <c r="AE50" i="67"/>
  <c r="AC50" i="67"/>
  <c r="AA50" i="67"/>
  <c r="Y50" i="67"/>
  <c r="W50" i="67"/>
  <c r="U50" i="67"/>
  <c r="S50" i="67"/>
  <c r="R50" i="67"/>
  <c r="P50" i="67"/>
  <c r="N50" i="67"/>
  <c r="K50" i="67"/>
  <c r="I50" i="67"/>
  <c r="G50" i="67"/>
  <c r="E50" i="67"/>
  <c r="BH49" i="67"/>
  <c r="BF49" i="67"/>
  <c r="BD49" i="67"/>
  <c r="BA49" i="67"/>
  <c r="AY49" i="67"/>
  <c r="AW49" i="67"/>
  <c r="AV49" i="67"/>
  <c r="AT49" i="67"/>
  <c r="AR49" i="67"/>
  <c r="AP49" i="67"/>
  <c r="AO49" i="67"/>
  <c r="AN49" i="67"/>
  <c r="AL49" i="67"/>
  <c r="AJ49" i="67"/>
  <c r="AE49" i="67"/>
  <c r="AC49" i="67"/>
  <c r="AA49" i="67"/>
  <c r="Y49" i="67"/>
  <c r="W49" i="67"/>
  <c r="U49" i="67"/>
  <c r="S49" i="67"/>
  <c r="R49" i="67"/>
  <c r="P49" i="67"/>
  <c r="N49" i="67"/>
  <c r="K49" i="67"/>
  <c r="I49" i="67"/>
  <c r="G49" i="67"/>
  <c r="E49" i="67"/>
  <c r="BH48" i="67"/>
  <c r="BF48" i="67"/>
  <c r="BD48" i="67"/>
  <c r="BA48" i="67"/>
  <c r="AY48" i="67"/>
  <c r="AW48" i="67"/>
  <c r="AV48" i="67"/>
  <c r="AT48" i="67"/>
  <c r="AR48" i="67"/>
  <c r="AP48" i="67"/>
  <c r="AO48" i="67"/>
  <c r="AN48" i="67"/>
  <c r="AL48" i="67"/>
  <c r="AJ48" i="67"/>
  <c r="AE48" i="67"/>
  <c r="AC48" i="67"/>
  <c r="AA48" i="67"/>
  <c r="Y48" i="67"/>
  <c r="W48" i="67"/>
  <c r="U48" i="67"/>
  <c r="S48" i="67"/>
  <c r="R48" i="67"/>
  <c r="P48" i="67"/>
  <c r="N48" i="67"/>
  <c r="K48" i="67"/>
  <c r="I48" i="67"/>
  <c r="G48" i="67"/>
  <c r="E48" i="67"/>
  <c r="BH47" i="67"/>
  <c r="BF47" i="67"/>
  <c r="BD47" i="67"/>
  <c r="BA47" i="67"/>
  <c r="AY47" i="67"/>
  <c r="AW47" i="67"/>
  <c r="AV47" i="67"/>
  <c r="AT47" i="67"/>
  <c r="AR47" i="67"/>
  <c r="AP47" i="67"/>
  <c r="AO47" i="67"/>
  <c r="AN47" i="67"/>
  <c r="AL47" i="67"/>
  <c r="AJ47" i="67"/>
  <c r="AE47" i="67"/>
  <c r="AC47" i="67"/>
  <c r="AA47" i="67"/>
  <c r="Y47" i="67"/>
  <c r="W47" i="67"/>
  <c r="U47" i="67"/>
  <c r="S47" i="67"/>
  <c r="R47" i="67"/>
  <c r="P47" i="67"/>
  <c r="N47" i="67"/>
  <c r="K47" i="67"/>
  <c r="I47" i="67"/>
  <c r="G47" i="67"/>
  <c r="E47" i="67"/>
  <c r="BH46" i="67"/>
  <c r="BF46" i="67"/>
  <c r="BD46" i="67"/>
  <c r="BA46" i="67"/>
  <c r="AY46" i="67"/>
  <c r="AW46" i="67"/>
  <c r="AV46" i="67"/>
  <c r="AT46" i="67"/>
  <c r="AR46" i="67"/>
  <c r="AP46" i="67"/>
  <c r="AO46" i="67"/>
  <c r="AN46" i="67"/>
  <c r="AL46" i="67"/>
  <c r="AJ46" i="67"/>
  <c r="AE46" i="67"/>
  <c r="AC46" i="67"/>
  <c r="AA46" i="67"/>
  <c r="Y46" i="67"/>
  <c r="W46" i="67"/>
  <c r="U46" i="67"/>
  <c r="S46" i="67"/>
  <c r="R46" i="67"/>
  <c r="P46" i="67"/>
  <c r="N46" i="67"/>
  <c r="K46" i="67"/>
  <c r="I46" i="67"/>
  <c r="G46" i="67"/>
  <c r="E46" i="67"/>
  <c r="BH45" i="67"/>
  <c r="BF45" i="67"/>
  <c r="BD45" i="67"/>
  <c r="BA45" i="67"/>
  <c r="AY45" i="67"/>
  <c r="AW45" i="67"/>
  <c r="AV45" i="67"/>
  <c r="AT45" i="67"/>
  <c r="AR45" i="67"/>
  <c r="AP45" i="67"/>
  <c r="AO45" i="67"/>
  <c r="AN45" i="67"/>
  <c r="AL45" i="67"/>
  <c r="AJ45" i="67"/>
  <c r="AE45" i="67"/>
  <c r="AC45" i="67"/>
  <c r="AA45" i="67"/>
  <c r="Y45" i="67"/>
  <c r="W45" i="67"/>
  <c r="U45" i="67"/>
  <c r="S45" i="67"/>
  <c r="R45" i="67"/>
  <c r="P45" i="67"/>
  <c r="N45" i="67"/>
  <c r="K45" i="67"/>
  <c r="I45" i="67"/>
  <c r="G45" i="67"/>
  <c r="E45" i="67"/>
  <c r="BH44" i="67"/>
  <c r="BF44" i="67"/>
  <c r="BD44" i="67"/>
  <c r="BA44" i="67"/>
  <c r="AY44" i="67"/>
  <c r="AW44" i="67"/>
  <c r="AV44" i="67"/>
  <c r="AT44" i="67"/>
  <c r="AR44" i="67"/>
  <c r="AP44" i="67"/>
  <c r="AO44" i="67"/>
  <c r="AN44" i="67"/>
  <c r="AL44" i="67"/>
  <c r="AJ44" i="67"/>
  <c r="AE44" i="67"/>
  <c r="AC44" i="67"/>
  <c r="AA44" i="67"/>
  <c r="Y44" i="67"/>
  <c r="W44" i="67"/>
  <c r="U44" i="67"/>
  <c r="S44" i="67"/>
  <c r="R44" i="67"/>
  <c r="P44" i="67"/>
  <c r="N44" i="67"/>
  <c r="K44" i="67"/>
  <c r="I44" i="67"/>
  <c r="G44" i="67"/>
  <c r="E44" i="67"/>
  <c r="BH43" i="67"/>
  <c r="BF43" i="67"/>
  <c r="BD43" i="67"/>
  <c r="BA43" i="67"/>
  <c r="AY43" i="67"/>
  <c r="AW43" i="67"/>
  <c r="AV43" i="67"/>
  <c r="AT43" i="67"/>
  <c r="AR43" i="67"/>
  <c r="AP43" i="67"/>
  <c r="AO43" i="67"/>
  <c r="AN43" i="67"/>
  <c r="AL43" i="67"/>
  <c r="AJ43" i="67"/>
  <c r="AE43" i="67"/>
  <c r="AC43" i="67"/>
  <c r="AA43" i="67"/>
  <c r="Y43" i="67"/>
  <c r="W43" i="67"/>
  <c r="U43" i="67"/>
  <c r="S43" i="67"/>
  <c r="R43" i="67"/>
  <c r="P43" i="67"/>
  <c r="N43" i="67"/>
  <c r="K43" i="67"/>
  <c r="I43" i="67"/>
  <c r="G43" i="67"/>
  <c r="E43" i="67"/>
  <c r="BH42" i="67"/>
  <c r="BF42" i="67"/>
  <c r="BD42" i="67"/>
  <c r="BA42" i="67"/>
  <c r="AY42" i="67"/>
  <c r="AW42" i="67"/>
  <c r="AV42" i="67"/>
  <c r="AT42" i="67"/>
  <c r="AR42" i="67"/>
  <c r="AP42" i="67"/>
  <c r="AO42" i="67"/>
  <c r="AN42" i="67"/>
  <c r="AL42" i="67"/>
  <c r="AJ42" i="67"/>
  <c r="AE42" i="67"/>
  <c r="AC42" i="67"/>
  <c r="AA42" i="67"/>
  <c r="Y42" i="67"/>
  <c r="W42" i="67"/>
  <c r="U42" i="67"/>
  <c r="S42" i="67"/>
  <c r="R42" i="67"/>
  <c r="P42" i="67"/>
  <c r="N42" i="67"/>
  <c r="K42" i="67"/>
  <c r="I42" i="67"/>
  <c r="G42" i="67"/>
  <c r="E42" i="67"/>
  <c r="BH41" i="67"/>
  <c r="BF41" i="67"/>
  <c r="BD41" i="67"/>
  <c r="BA41" i="67"/>
  <c r="AY41" i="67"/>
  <c r="AW41" i="67"/>
  <c r="AV41" i="67"/>
  <c r="AT41" i="67"/>
  <c r="AR41" i="67"/>
  <c r="AP41" i="67"/>
  <c r="AO41" i="67"/>
  <c r="AN41" i="67"/>
  <c r="AL41" i="67"/>
  <c r="AJ41" i="67"/>
  <c r="AE41" i="67"/>
  <c r="AC41" i="67"/>
  <c r="AA41" i="67"/>
  <c r="Y41" i="67"/>
  <c r="W41" i="67"/>
  <c r="U41" i="67"/>
  <c r="S41" i="67"/>
  <c r="R41" i="67"/>
  <c r="P41" i="67"/>
  <c r="N41" i="67"/>
  <c r="K41" i="67"/>
  <c r="I41" i="67"/>
  <c r="G41" i="67"/>
  <c r="E41" i="67"/>
  <c r="BH40" i="67"/>
  <c r="BF40" i="67"/>
  <c r="BD40" i="67"/>
  <c r="BA40" i="67"/>
  <c r="AY40" i="67"/>
  <c r="AW40" i="67"/>
  <c r="AV40" i="67"/>
  <c r="AT40" i="67"/>
  <c r="AR40" i="67"/>
  <c r="AP40" i="67"/>
  <c r="AO40" i="67"/>
  <c r="AN40" i="67"/>
  <c r="AL40" i="67"/>
  <c r="AJ40" i="67"/>
  <c r="AE40" i="67"/>
  <c r="AC40" i="67"/>
  <c r="AA40" i="67"/>
  <c r="Y40" i="67"/>
  <c r="W40" i="67"/>
  <c r="U40" i="67"/>
  <c r="S40" i="67"/>
  <c r="R40" i="67"/>
  <c r="P40" i="67"/>
  <c r="N40" i="67"/>
  <c r="K40" i="67"/>
  <c r="I40" i="67"/>
  <c r="G40" i="67"/>
  <c r="E40" i="67"/>
  <c r="BH39" i="67"/>
  <c r="BF39" i="67"/>
  <c r="BD39" i="67"/>
  <c r="BA39" i="67"/>
  <c r="AY39" i="67"/>
  <c r="AW39" i="67"/>
  <c r="AV39" i="67"/>
  <c r="AT39" i="67"/>
  <c r="AR39" i="67"/>
  <c r="AP39" i="67"/>
  <c r="AO39" i="67"/>
  <c r="AN39" i="67"/>
  <c r="AL39" i="67"/>
  <c r="AJ39" i="67"/>
  <c r="AE39" i="67"/>
  <c r="AC39" i="67"/>
  <c r="AA39" i="67"/>
  <c r="Y39" i="67"/>
  <c r="W39" i="67"/>
  <c r="U39" i="67"/>
  <c r="S39" i="67"/>
  <c r="R39" i="67"/>
  <c r="P39" i="67"/>
  <c r="N39" i="67"/>
  <c r="K39" i="67"/>
  <c r="I39" i="67"/>
  <c r="G39" i="67"/>
  <c r="E39" i="67"/>
  <c r="BH38" i="67"/>
  <c r="BF38" i="67"/>
  <c r="BD38" i="67"/>
  <c r="BA38" i="67"/>
  <c r="AY38" i="67"/>
  <c r="AW38" i="67"/>
  <c r="AV38" i="67"/>
  <c r="AT38" i="67"/>
  <c r="AR38" i="67"/>
  <c r="AP38" i="67"/>
  <c r="AO38" i="67"/>
  <c r="AN38" i="67"/>
  <c r="AL38" i="67"/>
  <c r="AJ38" i="67"/>
  <c r="AE38" i="67"/>
  <c r="AC38" i="67"/>
  <c r="AA38" i="67"/>
  <c r="Y38" i="67"/>
  <c r="W38" i="67"/>
  <c r="U38" i="67"/>
  <c r="S38" i="67"/>
  <c r="R38" i="67"/>
  <c r="P38" i="67"/>
  <c r="N38" i="67"/>
  <c r="K38" i="67"/>
  <c r="I38" i="67"/>
  <c r="G38" i="67"/>
  <c r="E38" i="67"/>
  <c r="BH37" i="67"/>
  <c r="BF37" i="67"/>
  <c r="BD37" i="67"/>
  <c r="BA37" i="67"/>
  <c r="AY37" i="67"/>
  <c r="AW37" i="67"/>
  <c r="AV37" i="67"/>
  <c r="AT37" i="67"/>
  <c r="AR37" i="67"/>
  <c r="AP37" i="67"/>
  <c r="AO37" i="67"/>
  <c r="AN37" i="67"/>
  <c r="AL37" i="67"/>
  <c r="AJ37" i="67"/>
  <c r="AE37" i="67"/>
  <c r="AC37" i="67"/>
  <c r="AA37" i="67"/>
  <c r="Y37" i="67"/>
  <c r="W37" i="67"/>
  <c r="U37" i="67"/>
  <c r="S37" i="67"/>
  <c r="R37" i="67"/>
  <c r="P37" i="67"/>
  <c r="N37" i="67"/>
  <c r="K37" i="67"/>
  <c r="I37" i="67"/>
  <c r="G37" i="67"/>
  <c r="E37" i="67"/>
  <c r="BH36" i="67"/>
  <c r="BF36" i="67"/>
  <c r="BD36" i="67"/>
  <c r="BA36" i="67"/>
  <c r="AY36" i="67"/>
  <c r="AW36" i="67"/>
  <c r="AV36" i="67"/>
  <c r="AT36" i="67"/>
  <c r="AR36" i="67"/>
  <c r="AP36" i="67"/>
  <c r="AO36" i="67"/>
  <c r="AN36" i="67"/>
  <c r="AL36" i="67"/>
  <c r="AJ36" i="67"/>
  <c r="AE36" i="67"/>
  <c r="AC36" i="67"/>
  <c r="AA36" i="67"/>
  <c r="Y36" i="67"/>
  <c r="W36" i="67"/>
  <c r="U36" i="67"/>
  <c r="S36" i="67"/>
  <c r="R36" i="67"/>
  <c r="P36" i="67"/>
  <c r="N36" i="67"/>
  <c r="K36" i="67"/>
  <c r="I36" i="67"/>
  <c r="G36" i="67"/>
  <c r="E36" i="67"/>
  <c r="BH35" i="67"/>
  <c r="BF35" i="67"/>
  <c r="BD35" i="67"/>
  <c r="BA35" i="67"/>
  <c r="AY35" i="67"/>
  <c r="AW35" i="67"/>
  <c r="AV35" i="67"/>
  <c r="AT35" i="67"/>
  <c r="AR35" i="67"/>
  <c r="AP35" i="67"/>
  <c r="AO35" i="67"/>
  <c r="AN35" i="67"/>
  <c r="AL35" i="67"/>
  <c r="AJ35" i="67"/>
  <c r="AE35" i="67"/>
  <c r="AC35" i="67"/>
  <c r="AA35" i="67"/>
  <c r="Y35" i="67"/>
  <c r="W35" i="67"/>
  <c r="U35" i="67"/>
  <c r="S35" i="67"/>
  <c r="R35" i="67"/>
  <c r="P35" i="67"/>
  <c r="N35" i="67"/>
  <c r="K35" i="67"/>
  <c r="I35" i="67"/>
  <c r="G35" i="67"/>
  <c r="E35" i="67"/>
  <c r="BH34" i="67"/>
  <c r="BF34" i="67"/>
  <c r="BD34" i="67"/>
  <c r="BA34" i="67"/>
  <c r="AY34" i="67"/>
  <c r="AW34" i="67"/>
  <c r="AV34" i="67"/>
  <c r="AT34" i="67"/>
  <c r="AR34" i="67"/>
  <c r="AP34" i="67"/>
  <c r="AO34" i="67"/>
  <c r="AN34" i="67"/>
  <c r="AL34" i="67"/>
  <c r="AJ34" i="67"/>
  <c r="AE34" i="67"/>
  <c r="AC34" i="67"/>
  <c r="AA34" i="67"/>
  <c r="Y34" i="67"/>
  <c r="W34" i="67"/>
  <c r="U34" i="67"/>
  <c r="S34" i="67"/>
  <c r="R34" i="67"/>
  <c r="P34" i="67"/>
  <c r="N34" i="67"/>
  <c r="K34" i="67"/>
  <c r="I34" i="67"/>
  <c r="G34" i="67"/>
  <c r="E34" i="67"/>
  <c r="BH33" i="67"/>
  <c r="BF33" i="67"/>
  <c r="BD33" i="67"/>
  <c r="BA33" i="67"/>
  <c r="AY33" i="67"/>
  <c r="AW33" i="67"/>
  <c r="AV33" i="67"/>
  <c r="AT33" i="67"/>
  <c r="AR33" i="67"/>
  <c r="AP33" i="67"/>
  <c r="AO33" i="67"/>
  <c r="AN33" i="67"/>
  <c r="AL33" i="67"/>
  <c r="AJ33" i="67"/>
  <c r="AE33" i="67"/>
  <c r="AC33" i="67"/>
  <c r="AA33" i="67"/>
  <c r="Y33" i="67"/>
  <c r="W33" i="67"/>
  <c r="U33" i="67"/>
  <c r="S33" i="67"/>
  <c r="R33" i="67"/>
  <c r="P33" i="67"/>
  <c r="N33" i="67"/>
  <c r="K33" i="67"/>
  <c r="I33" i="67"/>
  <c r="G33" i="67"/>
  <c r="E33" i="67"/>
  <c r="BH32" i="67"/>
  <c r="BF32" i="67"/>
  <c r="BD32" i="67"/>
  <c r="BA32" i="67"/>
  <c r="AY32" i="67"/>
  <c r="AW32" i="67"/>
  <c r="AV32" i="67"/>
  <c r="AT32" i="67"/>
  <c r="AR32" i="67"/>
  <c r="AP32" i="67"/>
  <c r="AO32" i="67"/>
  <c r="AN32" i="67"/>
  <c r="AL32" i="67"/>
  <c r="AJ32" i="67"/>
  <c r="AE32" i="67"/>
  <c r="AC32" i="67"/>
  <c r="AA32" i="67"/>
  <c r="Y32" i="67"/>
  <c r="W32" i="67"/>
  <c r="U32" i="67"/>
  <c r="S32" i="67"/>
  <c r="R32" i="67"/>
  <c r="P32" i="67"/>
  <c r="N32" i="67"/>
  <c r="K32" i="67"/>
  <c r="I32" i="67"/>
  <c r="G32" i="67"/>
  <c r="E32" i="67"/>
  <c r="BH31" i="67"/>
  <c r="BF31" i="67"/>
  <c r="BD31" i="67"/>
  <c r="BA31" i="67"/>
  <c r="AY31" i="67"/>
  <c r="AW31" i="67"/>
  <c r="AV31" i="67"/>
  <c r="AT31" i="67"/>
  <c r="AR31" i="67"/>
  <c r="AP31" i="67"/>
  <c r="AO31" i="67"/>
  <c r="AN31" i="67"/>
  <c r="AL31" i="67"/>
  <c r="AJ31" i="67"/>
  <c r="AE31" i="67"/>
  <c r="AC31" i="67"/>
  <c r="AA31" i="67"/>
  <c r="Y31" i="67"/>
  <c r="W31" i="67"/>
  <c r="U31" i="67"/>
  <c r="S31" i="67"/>
  <c r="R31" i="67"/>
  <c r="P31" i="67"/>
  <c r="N31" i="67"/>
  <c r="K31" i="67"/>
  <c r="I31" i="67"/>
  <c r="G31" i="67"/>
  <c r="E31" i="67"/>
  <c r="BH30" i="67"/>
  <c r="BF30" i="67"/>
  <c r="BD30" i="67"/>
  <c r="BA30" i="67"/>
  <c r="AY30" i="67"/>
  <c r="AW30" i="67"/>
  <c r="AV30" i="67"/>
  <c r="AT30" i="67"/>
  <c r="AR30" i="67"/>
  <c r="AP30" i="67"/>
  <c r="AO30" i="67"/>
  <c r="AN30" i="67"/>
  <c r="AL30" i="67"/>
  <c r="AJ30" i="67"/>
  <c r="AE30" i="67"/>
  <c r="AC30" i="67"/>
  <c r="AA30" i="67"/>
  <c r="Y30" i="67"/>
  <c r="W30" i="67"/>
  <c r="U30" i="67"/>
  <c r="S30" i="67"/>
  <c r="R30" i="67"/>
  <c r="P30" i="67"/>
  <c r="N30" i="67"/>
  <c r="K30" i="67"/>
  <c r="I30" i="67"/>
  <c r="G30" i="67"/>
  <c r="E30" i="67"/>
  <c r="BH29" i="67"/>
  <c r="BF29" i="67"/>
  <c r="BD29" i="67"/>
  <c r="BA29" i="67"/>
  <c r="AY29" i="67"/>
  <c r="AW29" i="67"/>
  <c r="AV29" i="67"/>
  <c r="AT29" i="67"/>
  <c r="AR29" i="67"/>
  <c r="AP29" i="67"/>
  <c r="AO29" i="67"/>
  <c r="AN29" i="67"/>
  <c r="AL29" i="67"/>
  <c r="AJ29" i="67"/>
  <c r="AE29" i="67"/>
  <c r="AC29" i="67"/>
  <c r="AA29" i="67"/>
  <c r="Y29" i="67"/>
  <c r="W29" i="67"/>
  <c r="U29" i="67"/>
  <c r="S29" i="67"/>
  <c r="R29" i="67"/>
  <c r="P29" i="67"/>
  <c r="N29" i="67"/>
  <c r="K29" i="67"/>
  <c r="I29" i="67"/>
  <c r="G29" i="67"/>
  <c r="E29" i="67"/>
  <c r="BH28" i="67"/>
  <c r="BF28" i="67"/>
  <c r="BD28" i="67"/>
  <c r="BA28" i="67"/>
  <c r="AY28" i="67"/>
  <c r="AW28" i="67"/>
  <c r="AV28" i="67"/>
  <c r="AT28" i="67"/>
  <c r="AR28" i="67"/>
  <c r="AP28" i="67"/>
  <c r="AO28" i="67"/>
  <c r="AN28" i="67"/>
  <c r="AL28" i="67"/>
  <c r="AJ28" i="67"/>
  <c r="AE28" i="67"/>
  <c r="AC28" i="67"/>
  <c r="AA28" i="67"/>
  <c r="Y28" i="67"/>
  <c r="W28" i="67"/>
  <c r="U28" i="67"/>
  <c r="S28" i="67"/>
  <c r="R28" i="67"/>
  <c r="P28" i="67"/>
  <c r="N28" i="67"/>
  <c r="K28" i="67"/>
  <c r="I28" i="67"/>
  <c r="G28" i="67"/>
  <c r="E28" i="67"/>
  <c r="BH27" i="67"/>
  <c r="BF27" i="67"/>
  <c r="BD27" i="67"/>
  <c r="BA27" i="67"/>
  <c r="AY27" i="67"/>
  <c r="AW27" i="67"/>
  <c r="AV27" i="67"/>
  <c r="AT27" i="67"/>
  <c r="AR27" i="67"/>
  <c r="AP27" i="67"/>
  <c r="AO27" i="67"/>
  <c r="AN27" i="67"/>
  <c r="AL27" i="67"/>
  <c r="AJ27" i="67"/>
  <c r="AE27" i="67"/>
  <c r="AC27" i="67"/>
  <c r="AA27" i="67"/>
  <c r="Y27" i="67"/>
  <c r="W27" i="67"/>
  <c r="U27" i="67"/>
  <c r="S27" i="67"/>
  <c r="R27" i="67"/>
  <c r="P27" i="67"/>
  <c r="N27" i="67"/>
  <c r="K27" i="67"/>
  <c r="I27" i="67"/>
  <c r="G27" i="67"/>
  <c r="E27" i="67"/>
  <c r="BH26" i="67"/>
  <c r="BF26" i="67"/>
  <c r="BD26" i="67"/>
  <c r="BA26" i="67"/>
  <c r="AY26" i="67"/>
  <c r="AW26" i="67"/>
  <c r="AV26" i="67"/>
  <c r="AT26" i="67"/>
  <c r="AR26" i="67"/>
  <c r="AP26" i="67"/>
  <c r="AO26" i="67"/>
  <c r="AN26" i="67"/>
  <c r="AL26" i="67"/>
  <c r="AJ26" i="67"/>
  <c r="AE26" i="67"/>
  <c r="AC26" i="67"/>
  <c r="AA26" i="67"/>
  <c r="Y26" i="67"/>
  <c r="W26" i="67"/>
  <c r="U26" i="67"/>
  <c r="S26" i="67"/>
  <c r="R26" i="67"/>
  <c r="P26" i="67"/>
  <c r="N26" i="67"/>
  <c r="K26" i="67"/>
  <c r="I26" i="67"/>
  <c r="G26" i="67"/>
  <c r="E26" i="67"/>
  <c r="BH25" i="67"/>
  <c r="BF25" i="67"/>
  <c r="BD25" i="67"/>
  <c r="BA25" i="67"/>
  <c r="AY25" i="67"/>
  <c r="AW25" i="67"/>
  <c r="AV25" i="67"/>
  <c r="AT25" i="67"/>
  <c r="AR25" i="67"/>
  <c r="AP25" i="67"/>
  <c r="AO25" i="67"/>
  <c r="AN25" i="67"/>
  <c r="AL25" i="67"/>
  <c r="AJ25" i="67"/>
  <c r="AE25" i="67"/>
  <c r="AC25" i="67"/>
  <c r="AA25" i="67"/>
  <c r="Y25" i="67"/>
  <c r="W25" i="67"/>
  <c r="U25" i="67"/>
  <c r="S25" i="67"/>
  <c r="R25" i="67"/>
  <c r="P25" i="67"/>
  <c r="N25" i="67"/>
  <c r="K25" i="67"/>
  <c r="I25" i="67"/>
  <c r="G25" i="67"/>
  <c r="E25" i="67"/>
  <c r="BH24" i="67"/>
  <c r="BF24" i="67"/>
  <c r="BD24" i="67"/>
  <c r="BA24" i="67"/>
  <c r="AY24" i="67"/>
  <c r="AW24" i="67"/>
  <c r="AV24" i="67"/>
  <c r="AT24" i="67"/>
  <c r="AR24" i="67"/>
  <c r="AP24" i="67"/>
  <c r="AO24" i="67"/>
  <c r="AN24" i="67"/>
  <c r="AL24" i="67"/>
  <c r="AJ24" i="67"/>
  <c r="AE24" i="67"/>
  <c r="AC24" i="67"/>
  <c r="AA24" i="67"/>
  <c r="Y24" i="67"/>
  <c r="W24" i="67"/>
  <c r="U24" i="67"/>
  <c r="S24" i="67"/>
  <c r="R24" i="67"/>
  <c r="P24" i="67"/>
  <c r="N24" i="67"/>
  <c r="K24" i="67"/>
  <c r="I24" i="67"/>
  <c r="G24" i="67"/>
  <c r="E24" i="67"/>
  <c r="BH23" i="67"/>
  <c r="BF23" i="67"/>
  <c r="BD23" i="67"/>
  <c r="BA23" i="67"/>
  <c r="AY23" i="67"/>
  <c r="AW23" i="67"/>
  <c r="AV23" i="67"/>
  <c r="AT23" i="67"/>
  <c r="AR23" i="67"/>
  <c r="AP23" i="67"/>
  <c r="AO23" i="67"/>
  <c r="AN23" i="67"/>
  <c r="AL23" i="67"/>
  <c r="AJ23" i="67"/>
  <c r="AE23" i="67"/>
  <c r="AC23" i="67"/>
  <c r="AA23" i="67"/>
  <c r="Y23" i="67"/>
  <c r="W23" i="67"/>
  <c r="U23" i="67"/>
  <c r="S23" i="67"/>
  <c r="R23" i="67"/>
  <c r="P23" i="67"/>
  <c r="N23" i="67"/>
  <c r="K23" i="67"/>
  <c r="I23" i="67"/>
  <c r="G23" i="67"/>
  <c r="E23" i="67"/>
  <c r="BH22" i="67"/>
  <c r="BF22" i="67"/>
  <c r="BD22" i="67"/>
  <c r="BA22" i="67"/>
  <c r="AY22" i="67"/>
  <c r="AW22" i="67"/>
  <c r="AV22" i="67"/>
  <c r="AT22" i="67"/>
  <c r="AR22" i="67"/>
  <c r="AP22" i="67"/>
  <c r="AO22" i="67"/>
  <c r="AN22" i="67"/>
  <c r="AL22" i="67"/>
  <c r="AJ22" i="67"/>
  <c r="AE22" i="67"/>
  <c r="AC22" i="67"/>
  <c r="AA22" i="67"/>
  <c r="Y22" i="67"/>
  <c r="W22" i="67"/>
  <c r="U22" i="67"/>
  <c r="S22" i="67"/>
  <c r="R22" i="67"/>
  <c r="P22" i="67"/>
  <c r="N22" i="67"/>
  <c r="K22" i="67"/>
  <c r="I22" i="67"/>
  <c r="G22" i="67"/>
  <c r="E22" i="67"/>
  <c r="BH21" i="67"/>
  <c r="BF21" i="67"/>
  <c r="BD21" i="67"/>
  <c r="BA21" i="67"/>
  <c r="AY21" i="67"/>
  <c r="AW21" i="67"/>
  <c r="AV21" i="67"/>
  <c r="AT21" i="67"/>
  <c r="AR21" i="67"/>
  <c r="AP21" i="67"/>
  <c r="AO21" i="67"/>
  <c r="AN21" i="67"/>
  <c r="AL21" i="67"/>
  <c r="AJ21" i="67"/>
  <c r="AE21" i="67"/>
  <c r="AC21" i="67"/>
  <c r="AA21" i="67"/>
  <c r="Y21" i="67"/>
  <c r="W21" i="67"/>
  <c r="U21" i="67"/>
  <c r="S21" i="67"/>
  <c r="R21" i="67"/>
  <c r="P21" i="67"/>
  <c r="N21" i="67"/>
  <c r="K21" i="67"/>
  <c r="I21" i="67"/>
  <c r="G21" i="67"/>
  <c r="E21" i="67"/>
  <c r="BH20" i="67"/>
  <c r="BF20" i="67"/>
  <c r="BD20" i="67"/>
  <c r="BA20" i="67"/>
  <c r="AY20" i="67"/>
  <c r="AW20" i="67"/>
  <c r="AV20" i="67"/>
  <c r="AT20" i="67"/>
  <c r="AR20" i="67"/>
  <c r="AP20" i="67"/>
  <c r="AO20" i="67"/>
  <c r="AN20" i="67"/>
  <c r="AL20" i="67"/>
  <c r="AJ20" i="67"/>
  <c r="AE20" i="67"/>
  <c r="AC20" i="67"/>
  <c r="AA20" i="67"/>
  <c r="Y20" i="67"/>
  <c r="W20" i="67"/>
  <c r="U20" i="67"/>
  <c r="S20" i="67"/>
  <c r="R20" i="67"/>
  <c r="P20" i="67"/>
  <c r="N20" i="67"/>
  <c r="K20" i="67"/>
  <c r="I20" i="67"/>
  <c r="G20" i="67"/>
  <c r="E20" i="67"/>
  <c r="BH19" i="67"/>
  <c r="BF19" i="67"/>
  <c r="BD19" i="67"/>
  <c r="BA19" i="67"/>
  <c r="AY19" i="67"/>
  <c r="AW19" i="67"/>
  <c r="AV19" i="67"/>
  <c r="AT19" i="67"/>
  <c r="AR19" i="67"/>
  <c r="AP19" i="67"/>
  <c r="AO19" i="67"/>
  <c r="AN19" i="67"/>
  <c r="AL19" i="67"/>
  <c r="AJ19" i="67"/>
  <c r="AE19" i="67"/>
  <c r="AC19" i="67"/>
  <c r="AA19" i="67"/>
  <c r="Y19" i="67"/>
  <c r="W19" i="67"/>
  <c r="U19" i="67"/>
  <c r="S19" i="67"/>
  <c r="R19" i="67"/>
  <c r="P19" i="67"/>
  <c r="N19" i="67"/>
  <c r="K19" i="67"/>
  <c r="I19" i="67"/>
  <c r="G19" i="67"/>
  <c r="E19" i="67"/>
  <c r="BH18" i="67"/>
  <c r="BF18" i="67"/>
  <c r="BD18" i="67"/>
  <c r="BA18" i="67"/>
  <c r="AY18" i="67"/>
  <c r="AW18" i="67"/>
  <c r="AV18" i="67"/>
  <c r="AT18" i="67"/>
  <c r="AR18" i="67"/>
  <c r="AP18" i="67"/>
  <c r="AO18" i="67"/>
  <c r="AN18" i="67"/>
  <c r="AL18" i="67"/>
  <c r="AJ18" i="67"/>
  <c r="AE18" i="67"/>
  <c r="AC18" i="67"/>
  <c r="AA18" i="67"/>
  <c r="Y18" i="67"/>
  <c r="W18" i="67"/>
  <c r="U18" i="67"/>
  <c r="S18" i="67"/>
  <c r="R18" i="67"/>
  <c r="P18" i="67"/>
  <c r="N18" i="67"/>
  <c r="K18" i="67"/>
  <c r="I18" i="67"/>
  <c r="G18" i="67"/>
  <c r="E18" i="67"/>
  <c r="BH17" i="67"/>
  <c r="BF17" i="67"/>
  <c r="BD17" i="67"/>
  <c r="BA17" i="67"/>
  <c r="AY17" i="67"/>
  <c r="AW17" i="67"/>
  <c r="AV17" i="67"/>
  <c r="AT17" i="67"/>
  <c r="AR17" i="67"/>
  <c r="AP17" i="67"/>
  <c r="AO17" i="67"/>
  <c r="AN17" i="67"/>
  <c r="AL17" i="67"/>
  <c r="AJ17" i="67"/>
  <c r="AE17" i="67"/>
  <c r="AC17" i="67"/>
  <c r="AA17" i="67"/>
  <c r="Y17" i="67"/>
  <c r="W17" i="67"/>
  <c r="U17" i="67"/>
  <c r="S17" i="67"/>
  <c r="R17" i="67"/>
  <c r="P17" i="67"/>
  <c r="N17" i="67"/>
  <c r="K17" i="67"/>
  <c r="I17" i="67"/>
  <c r="G17" i="67"/>
  <c r="E17" i="67"/>
  <c r="BH16" i="67"/>
  <c r="BF16" i="67"/>
  <c r="BD16" i="67"/>
  <c r="BA16" i="67"/>
  <c r="AY16" i="67"/>
  <c r="AW16" i="67"/>
  <c r="AV16" i="67"/>
  <c r="AT16" i="67"/>
  <c r="AR16" i="67"/>
  <c r="AP16" i="67"/>
  <c r="AO16" i="67"/>
  <c r="AN16" i="67"/>
  <c r="AL16" i="67"/>
  <c r="AJ16" i="67"/>
  <c r="AE16" i="67"/>
  <c r="AC16" i="67"/>
  <c r="AA16" i="67"/>
  <c r="Y16" i="67"/>
  <c r="W16" i="67"/>
  <c r="U16" i="67"/>
  <c r="S16" i="67"/>
  <c r="R16" i="67"/>
  <c r="P16" i="67"/>
  <c r="N16" i="67"/>
  <c r="K16" i="67"/>
  <c r="I16" i="67"/>
  <c r="G16" i="67"/>
  <c r="E16" i="67"/>
  <c r="BH15" i="67"/>
  <c r="BF15" i="67"/>
  <c r="BD15" i="67"/>
  <c r="BA15" i="67"/>
  <c r="AY15" i="67"/>
  <c r="AW15" i="67"/>
  <c r="AV15" i="67"/>
  <c r="AT15" i="67"/>
  <c r="AR15" i="67"/>
  <c r="AP15" i="67"/>
  <c r="AO15" i="67"/>
  <c r="AN15" i="67"/>
  <c r="AL15" i="67"/>
  <c r="AJ15" i="67"/>
  <c r="AE15" i="67"/>
  <c r="AC15" i="67"/>
  <c r="AA15" i="67"/>
  <c r="Y15" i="67"/>
  <c r="W15" i="67"/>
  <c r="U15" i="67"/>
  <c r="S15" i="67"/>
  <c r="R15" i="67"/>
  <c r="P15" i="67"/>
  <c r="N15" i="67"/>
  <c r="K15" i="67"/>
  <c r="I15" i="67"/>
  <c r="G15" i="67"/>
  <c r="E15" i="67"/>
  <c r="BH14" i="67"/>
  <c r="BF14" i="67"/>
  <c r="BD14" i="67"/>
  <c r="BA14" i="67"/>
  <c r="AY14" i="67"/>
  <c r="AW14" i="67"/>
  <c r="AV14" i="67"/>
  <c r="AT14" i="67"/>
  <c r="AR14" i="67"/>
  <c r="AP14" i="67"/>
  <c r="AO14" i="67"/>
  <c r="AN14" i="67"/>
  <c r="AL14" i="67"/>
  <c r="AJ14" i="67"/>
  <c r="AE14" i="67"/>
  <c r="AC14" i="67"/>
  <c r="AA14" i="67"/>
  <c r="Y14" i="67"/>
  <c r="W14" i="67"/>
  <c r="U14" i="67"/>
  <c r="S14" i="67"/>
  <c r="R14" i="67"/>
  <c r="P14" i="67"/>
  <c r="N14" i="67"/>
  <c r="K14" i="67"/>
  <c r="I14" i="67"/>
  <c r="G14" i="67"/>
  <c r="E14" i="67"/>
  <c r="BH13" i="67"/>
  <c r="BF13" i="67"/>
  <c r="BD13" i="67"/>
  <c r="BA13" i="67"/>
  <c r="AY13" i="67"/>
  <c r="AW13" i="67"/>
  <c r="AV13" i="67"/>
  <c r="AT13" i="67"/>
  <c r="AR13" i="67"/>
  <c r="AP13" i="67"/>
  <c r="AO13" i="67"/>
  <c r="AN13" i="67"/>
  <c r="AL13" i="67"/>
  <c r="AJ13" i="67"/>
  <c r="AE13" i="67"/>
  <c r="AC13" i="67"/>
  <c r="AA13" i="67"/>
  <c r="Y13" i="67"/>
  <c r="W13" i="67"/>
  <c r="U13" i="67"/>
  <c r="S13" i="67"/>
  <c r="R13" i="67"/>
  <c r="P13" i="67"/>
  <c r="N13" i="67"/>
  <c r="K13" i="67"/>
  <c r="I13" i="67"/>
  <c r="G13" i="67"/>
  <c r="E13" i="67"/>
  <c r="BH12" i="67"/>
  <c r="BF12" i="67"/>
  <c r="BD12" i="67"/>
  <c r="BA12" i="67"/>
  <c r="AY12" i="67"/>
  <c r="AW12" i="67"/>
  <c r="AV12" i="67"/>
  <c r="AT12" i="67"/>
  <c r="AR12" i="67"/>
  <c r="AP12" i="67"/>
  <c r="AO12" i="67"/>
  <c r="AN12" i="67"/>
  <c r="AL12" i="67"/>
  <c r="AJ12" i="67"/>
  <c r="AE12" i="67"/>
  <c r="AC12" i="67"/>
  <c r="AA12" i="67"/>
  <c r="Y12" i="67"/>
  <c r="W12" i="67"/>
  <c r="U12" i="67"/>
  <c r="S12" i="67"/>
  <c r="R12" i="67"/>
  <c r="P12" i="67"/>
  <c r="N12" i="67"/>
  <c r="K12" i="67"/>
  <c r="I12" i="67"/>
  <c r="G12" i="67"/>
  <c r="E12" i="67"/>
  <c r="BH11" i="67"/>
  <c r="BF11" i="67"/>
  <c r="BD11" i="67"/>
  <c r="BA11" i="67"/>
  <c r="AY11" i="67"/>
  <c r="AW11" i="67"/>
  <c r="AV11" i="67"/>
  <c r="AT11" i="67"/>
  <c r="AR11" i="67"/>
  <c r="AP11" i="67"/>
  <c r="AO11" i="67"/>
  <c r="AN11" i="67"/>
  <c r="AL11" i="67"/>
  <c r="AJ11" i="67"/>
  <c r="AE11" i="67"/>
  <c r="AC11" i="67"/>
  <c r="AA11" i="67"/>
  <c r="Y11" i="67"/>
  <c r="W11" i="67"/>
  <c r="U11" i="67"/>
  <c r="S11" i="67"/>
  <c r="R11" i="67"/>
  <c r="P11" i="67"/>
  <c r="N11" i="67"/>
  <c r="K11" i="67"/>
  <c r="I11" i="67"/>
  <c r="G11" i="67"/>
  <c r="E11" i="67"/>
  <c r="BH10" i="67"/>
  <c r="BF10" i="67"/>
  <c r="BD10" i="67"/>
  <c r="BA10" i="67"/>
  <c r="AY10" i="67"/>
  <c r="AW10" i="67"/>
  <c r="AV10" i="67"/>
  <c r="AT10" i="67"/>
  <c r="AR10" i="67"/>
  <c r="AP10" i="67"/>
  <c r="AO10" i="67"/>
  <c r="AN10" i="67"/>
  <c r="AL10" i="67"/>
  <c r="AJ10" i="67"/>
  <c r="AE10" i="67"/>
  <c r="AC10" i="67"/>
  <c r="AA10" i="67"/>
  <c r="Y10" i="67"/>
  <c r="W10" i="67"/>
  <c r="U10" i="67"/>
  <c r="S10" i="67"/>
  <c r="R10" i="67"/>
  <c r="P10" i="67"/>
  <c r="N10" i="67"/>
  <c r="K10" i="67"/>
  <c r="I10" i="67"/>
  <c r="G10" i="67"/>
  <c r="E10" i="67"/>
  <c r="BH9" i="67"/>
  <c r="BF9" i="67"/>
  <c r="BD9" i="67"/>
  <c r="BA9" i="67"/>
  <c r="AY9" i="67"/>
  <c r="AW9" i="67"/>
  <c r="AV9" i="67"/>
  <c r="AT9" i="67"/>
  <c r="AR9" i="67"/>
  <c r="AP9" i="67"/>
  <c r="AO9" i="67"/>
  <c r="AN9" i="67"/>
  <c r="AL9" i="67"/>
  <c r="AJ9" i="67"/>
  <c r="AE9" i="67"/>
  <c r="AC9" i="67"/>
  <c r="AA9" i="67"/>
  <c r="Y9" i="67"/>
  <c r="W9" i="67"/>
  <c r="U9" i="67"/>
  <c r="S9" i="67"/>
  <c r="R9" i="67"/>
  <c r="P9" i="67"/>
  <c r="N9" i="67"/>
  <c r="K9" i="67"/>
  <c r="I9" i="67"/>
  <c r="G9" i="67"/>
  <c r="E9" i="67"/>
  <c r="BH8" i="67"/>
  <c r="BF8" i="67"/>
  <c r="BD8" i="67"/>
  <c r="BA8" i="67"/>
  <c r="AY8" i="67"/>
  <c r="AW8" i="67"/>
  <c r="AV8" i="67"/>
  <c r="AT8" i="67"/>
  <c r="AR8" i="67"/>
  <c r="AP8" i="67"/>
  <c r="AO8" i="67"/>
  <c r="AN8" i="67"/>
  <c r="AL8" i="67"/>
  <c r="AJ8" i="67"/>
  <c r="AE8" i="67"/>
  <c r="AC8" i="67"/>
  <c r="AA8" i="67"/>
  <c r="Y8" i="67"/>
  <c r="W8" i="67"/>
  <c r="U8" i="67"/>
  <c r="S8" i="67"/>
  <c r="R8" i="67"/>
  <c r="P8" i="67"/>
  <c r="N8" i="67"/>
  <c r="K8" i="67"/>
  <c r="I8" i="67"/>
  <c r="G8" i="67"/>
  <c r="E8" i="67"/>
  <c r="BH7" i="67"/>
  <c r="BF7" i="67"/>
  <c r="BD7" i="67"/>
  <c r="BA7" i="67"/>
  <c r="AY7" i="67"/>
  <c r="AW7" i="67"/>
  <c r="AV7" i="67"/>
  <c r="AT7" i="67"/>
  <c r="AR7" i="67"/>
  <c r="AP7" i="67"/>
  <c r="AO7" i="67"/>
  <c r="AN7" i="67"/>
  <c r="AL7" i="67"/>
  <c r="AJ7" i="67"/>
  <c r="AE7" i="67"/>
  <c r="AC7" i="67"/>
  <c r="AA7" i="67"/>
  <c r="Y7" i="67"/>
  <c r="W7" i="67"/>
  <c r="U7" i="67"/>
  <c r="S7" i="67"/>
  <c r="R7" i="67"/>
  <c r="P7" i="67"/>
  <c r="N7" i="67"/>
  <c r="K7" i="67"/>
  <c r="I7" i="67"/>
  <c r="G7" i="67"/>
  <c r="E7" i="67"/>
  <c r="BH6" i="67"/>
  <c r="BF6" i="67"/>
  <c r="BD6" i="67"/>
  <c r="BA6" i="67"/>
  <c r="AY6" i="67"/>
  <c r="AW6" i="67"/>
  <c r="AV6" i="67"/>
  <c r="AT6" i="67"/>
  <c r="AR6" i="67"/>
  <c r="AP6" i="67"/>
  <c r="AO6" i="67"/>
  <c r="AN6" i="67"/>
  <c r="AL6" i="67"/>
  <c r="AJ6" i="67"/>
  <c r="AE6" i="67"/>
  <c r="AC6" i="67"/>
  <c r="AA6" i="67"/>
  <c r="Y6" i="67"/>
  <c r="W6" i="67"/>
  <c r="U6" i="67"/>
  <c r="S6" i="67"/>
  <c r="R6" i="67"/>
  <c r="P6" i="67"/>
  <c r="N6" i="67"/>
  <c r="K6" i="67"/>
  <c r="I6" i="67"/>
  <c r="G6" i="67"/>
  <c r="E6" i="67"/>
  <c r="BH5" i="67"/>
  <c r="BF5" i="67"/>
  <c r="BD5" i="67"/>
  <c r="BA5" i="67"/>
  <c r="AY5" i="67"/>
  <c r="AW5" i="67"/>
  <c r="AV5" i="67"/>
  <c r="AT5" i="67"/>
  <c r="AR5" i="67"/>
  <c r="AP5" i="67"/>
  <c r="AO5" i="67"/>
  <c r="AN5" i="67"/>
  <c r="AL5" i="67"/>
  <c r="AJ5" i="67"/>
  <c r="AE5" i="67"/>
  <c r="AC5" i="67"/>
  <c r="AA5" i="67"/>
  <c r="Y5" i="67"/>
  <c r="W5" i="67"/>
  <c r="U5" i="67"/>
  <c r="S5" i="67"/>
  <c r="R5" i="67"/>
  <c r="P5" i="67"/>
  <c r="N5" i="67"/>
  <c r="K5" i="67"/>
  <c r="I5" i="67"/>
  <c r="G5" i="67"/>
  <c r="E5" i="67"/>
  <c r="BH4" i="67"/>
  <c r="BF4" i="67"/>
  <c r="BD4" i="67"/>
  <c r="BA4" i="67"/>
  <c r="AY4" i="67"/>
  <c r="AW4" i="67"/>
  <c r="AV4" i="67"/>
  <c r="AT4" i="67"/>
  <c r="AR4" i="67"/>
  <c r="AP4" i="67"/>
  <c r="AO4" i="67"/>
  <c r="AN4" i="67"/>
  <c r="AL4" i="67"/>
  <c r="AJ4" i="67"/>
  <c r="AE4" i="67"/>
  <c r="AC4" i="67"/>
  <c r="AA4" i="67"/>
  <c r="Y4" i="67"/>
  <c r="W4" i="67"/>
  <c r="U4" i="67"/>
  <c r="S4" i="67"/>
  <c r="R4" i="67"/>
  <c r="P4" i="67"/>
  <c r="N4" i="67"/>
  <c r="K4" i="67"/>
  <c r="I4" i="67"/>
  <c r="G4" i="67"/>
  <c r="E4" i="67"/>
  <c r="BH3" i="67"/>
  <c r="BF3" i="67"/>
  <c r="BD3" i="67"/>
  <c r="BA3" i="67"/>
  <c r="AY3" i="67"/>
  <c r="AW3" i="67"/>
  <c r="AV3" i="67"/>
  <c r="AT3" i="67"/>
  <c r="AR3" i="67"/>
  <c r="AP3" i="67"/>
  <c r="AO3" i="67"/>
  <c r="AN3" i="67"/>
  <c r="AL3" i="67"/>
  <c r="AJ3" i="67"/>
  <c r="AE3" i="67"/>
  <c r="AC3" i="67"/>
  <c r="AA3" i="67"/>
  <c r="Y3" i="67"/>
  <c r="W3" i="67"/>
  <c r="U3" i="67"/>
  <c r="S3" i="67"/>
  <c r="R3" i="67"/>
  <c r="P3" i="67"/>
  <c r="N3" i="67"/>
  <c r="K3" i="67"/>
  <c r="I3" i="67"/>
  <c r="G3" i="67"/>
  <c r="E3" i="67"/>
  <c r="BH2" i="67"/>
  <c r="BF2" i="67"/>
  <c r="BD2" i="67"/>
  <c r="BA2" i="67"/>
  <c r="AY2" i="67"/>
  <c r="AW2" i="67"/>
  <c r="AV2" i="67"/>
  <c r="AT2" i="67"/>
  <c r="AR2" i="67"/>
  <c r="AP2" i="67"/>
  <c r="AO2" i="67"/>
  <c r="AN2" i="67"/>
  <c r="AL2" i="67"/>
  <c r="AJ2" i="67"/>
  <c r="AE2" i="67"/>
  <c r="AC2" i="67"/>
  <c r="AA2" i="67"/>
  <c r="Y2" i="67"/>
  <c r="W2" i="67"/>
  <c r="U2" i="67"/>
  <c r="S2" i="67"/>
  <c r="R2" i="67"/>
  <c r="P2" i="67"/>
  <c r="N2" i="67"/>
  <c r="K2" i="67"/>
  <c r="I2" i="67"/>
  <c r="G2" i="67"/>
  <c r="E2" i="67"/>
  <c r="BM2" i="67"/>
  <c r="BO2" i="67"/>
  <c r="BQ2" i="67"/>
  <c r="BS2" i="67"/>
  <c r="BT2" i="67"/>
  <c r="BU2" i="67"/>
  <c r="BM3" i="67"/>
  <c r="BO3" i="67"/>
  <c r="BQ3" i="67"/>
  <c r="BS3" i="67"/>
  <c r="BT3" i="67"/>
  <c r="BU3" i="67"/>
  <c r="BM4" i="67"/>
  <c r="BO4" i="67"/>
  <c r="BQ4" i="67"/>
  <c r="BS4" i="67"/>
  <c r="BT4" i="67"/>
  <c r="BU4" i="67"/>
  <c r="BM5" i="67"/>
  <c r="BO5" i="67"/>
  <c r="BQ5" i="67"/>
  <c r="BS5" i="67"/>
  <c r="BT5" i="67"/>
  <c r="BU5" i="67"/>
  <c r="BM6" i="67"/>
  <c r="BO6" i="67"/>
  <c r="BQ6" i="67"/>
  <c r="BS6" i="67"/>
  <c r="BT6" i="67"/>
  <c r="BU6" i="67"/>
  <c r="BM7" i="67"/>
  <c r="BO7" i="67"/>
  <c r="BQ7" i="67"/>
  <c r="BS7" i="67"/>
  <c r="BT7" i="67"/>
  <c r="BU7" i="67"/>
  <c r="BM8" i="67"/>
  <c r="BO8" i="67"/>
  <c r="BQ8" i="67"/>
  <c r="BS8" i="67"/>
  <c r="BT8" i="67"/>
  <c r="BU8" i="67"/>
  <c r="BM9" i="67"/>
  <c r="BO9" i="67"/>
  <c r="BQ9" i="67"/>
  <c r="BS9" i="67"/>
  <c r="BT9" i="67"/>
  <c r="BU9" i="67"/>
  <c r="BM10" i="67"/>
  <c r="BO10" i="67"/>
  <c r="BQ10" i="67"/>
  <c r="BS10" i="67"/>
  <c r="BT10" i="67"/>
  <c r="BU10" i="67"/>
  <c r="BM11" i="67"/>
  <c r="BO11" i="67"/>
  <c r="BQ11" i="67"/>
  <c r="BS11" i="67"/>
  <c r="BT11" i="67"/>
  <c r="BU11" i="67"/>
  <c r="BM12" i="67"/>
  <c r="BO12" i="67"/>
  <c r="BQ12" i="67"/>
  <c r="BS12" i="67"/>
  <c r="BT12" i="67"/>
  <c r="BU12" i="67"/>
  <c r="BM13" i="67"/>
  <c r="BO13" i="67"/>
  <c r="BQ13" i="67"/>
  <c r="BS13" i="67"/>
  <c r="BT13" i="67"/>
  <c r="BU13" i="67"/>
  <c r="BM14" i="67"/>
  <c r="BO14" i="67"/>
  <c r="BQ14" i="67"/>
  <c r="BS14" i="67"/>
  <c r="BT14" i="67"/>
  <c r="BU14" i="67"/>
  <c r="BM15" i="67"/>
  <c r="BO15" i="67"/>
  <c r="BQ15" i="67"/>
  <c r="BS15" i="67"/>
  <c r="BT15" i="67"/>
  <c r="BU15" i="67"/>
  <c r="BM16" i="67"/>
  <c r="BO16" i="67"/>
  <c r="BQ16" i="67"/>
  <c r="BS16" i="67"/>
  <c r="BT16" i="67"/>
  <c r="BU16" i="67"/>
  <c r="BM17" i="67"/>
  <c r="BO17" i="67"/>
  <c r="BQ17" i="67"/>
  <c r="BS17" i="67"/>
  <c r="BT17" i="67"/>
  <c r="BU17" i="67"/>
  <c r="BM18" i="67"/>
  <c r="BO18" i="67"/>
  <c r="BQ18" i="67"/>
  <c r="BS18" i="67"/>
  <c r="BT18" i="67"/>
  <c r="BU18" i="67"/>
  <c r="BM19" i="67"/>
  <c r="BO19" i="67"/>
  <c r="BQ19" i="67"/>
  <c r="BS19" i="67"/>
  <c r="BT19" i="67"/>
  <c r="BU19" i="67"/>
  <c r="BM20" i="67"/>
  <c r="BO20" i="67"/>
  <c r="BQ20" i="67"/>
  <c r="BS20" i="67"/>
  <c r="BT20" i="67"/>
  <c r="BU20" i="67"/>
  <c r="BM21" i="67"/>
  <c r="BO21" i="67"/>
  <c r="BQ21" i="67"/>
  <c r="BS21" i="67"/>
  <c r="BT21" i="67"/>
  <c r="BU21" i="67"/>
  <c r="BM22" i="67"/>
  <c r="BO22" i="67"/>
  <c r="BQ22" i="67"/>
  <c r="BS22" i="67"/>
  <c r="BT22" i="67"/>
  <c r="BU22" i="67"/>
  <c r="BM23" i="67"/>
  <c r="BO23" i="67"/>
  <c r="BQ23" i="67"/>
  <c r="BS23" i="67"/>
  <c r="BT23" i="67"/>
  <c r="BU23" i="67"/>
  <c r="BM24" i="67"/>
  <c r="BO24" i="67"/>
  <c r="BQ24" i="67"/>
  <c r="BS24" i="67"/>
  <c r="BT24" i="67"/>
  <c r="BU24" i="67"/>
  <c r="BM25" i="67"/>
  <c r="BO25" i="67"/>
  <c r="BQ25" i="67"/>
  <c r="BS25" i="67"/>
  <c r="BT25" i="67"/>
  <c r="BU25" i="67"/>
  <c r="BM26" i="67"/>
  <c r="BO26" i="67"/>
  <c r="BQ26" i="67"/>
  <c r="BS26" i="67"/>
  <c r="BT26" i="67"/>
  <c r="BU26" i="67"/>
  <c r="BM27" i="67"/>
  <c r="BO27" i="67"/>
  <c r="BQ27" i="67"/>
  <c r="BS27" i="67"/>
  <c r="BT27" i="67"/>
  <c r="BU27" i="67"/>
  <c r="BM28" i="67"/>
  <c r="BO28" i="67"/>
  <c r="BQ28" i="67"/>
  <c r="BS28" i="67"/>
  <c r="BT28" i="67"/>
  <c r="BU28" i="67"/>
  <c r="BM29" i="67"/>
  <c r="BO29" i="67"/>
  <c r="BQ29" i="67"/>
  <c r="BS29" i="67"/>
  <c r="BT29" i="67"/>
  <c r="BU29" i="67"/>
  <c r="BM30" i="67"/>
  <c r="BO30" i="67"/>
  <c r="BQ30" i="67"/>
  <c r="BS30" i="67"/>
  <c r="BT30" i="67"/>
  <c r="BU30" i="67"/>
  <c r="BM31" i="67"/>
  <c r="BO31" i="67"/>
  <c r="BQ31" i="67"/>
  <c r="BS31" i="67"/>
  <c r="BT31" i="67"/>
  <c r="BU31" i="67"/>
  <c r="BM32" i="67"/>
  <c r="BO32" i="67"/>
  <c r="BQ32" i="67"/>
  <c r="BS32" i="67"/>
  <c r="BT32" i="67"/>
  <c r="BU32" i="67"/>
  <c r="BM33" i="67"/>
  <c r="BO33" i="67"/>
  <c r="BQ33" i="67"/>
  <c r="BS33" i="67"/>
  <c r="BT33" i="67"/>
  <c r="BU33" i="67"/>
  <c r="BM34" i="67"/>
  <c r="BO34" i="67"/>
  <c r="BQ34" i="67"/>
  <c r="BS34" i="67"/>
  <c r="BT34" i="67"/>
  <c r="BU34" i="67"/>
  <c r="BM35" i="67"/>
  <c r="BO35" i="67"/>
  <c r="BQ35" i="67"/>
  <c r="BS35" i="67"/>
  <c r="BT35" i="67"/>
  <c r="BU35" i="67"/>
  <c r="BM36" i="67"/>
  <c r="BO36" i="67"/>
  <c r="BQ36" i="67"/>
  <c r="BS36" i="67"/>
  <c r="BT36" i="67"/>
  <c r="BU36" i="67"/>
  <c r="BM37" i="67"/>
  <c r="BO37" i="67"/>
  <c r="BQ37" i="67"/>
  <c r="BS37" i="67"/>
  <c r="BT37" i="67"/>
  <c r="BU37" i="67"/>
  <c r="BM38" i="67"/>
  <c r="BO38" i="67"/>
  <c r="BQ38" i="67"/>
  <c r="BS38" i="67"/>
  <c r="BT38" i="67"/>
  <c r="BU38" i="67"/>
  <c r="BM39" i="67"/>
  <c r="BO39" i="67"/>
  <c r="BQ39" i="67"/>
  <c r="BS39" i="67"/>
  <c r="BT39" i="67"/>
  <c r="BU39" i="67"/>
  <c r="BM40" i="67"/>
  <c r="BO40" i="67"/>
  <c r="BQ40" i="67"/>
  <c r="BS40" i="67"/>
  <c r="BT40" i="67"/>
  <c r="BU40" i="67"/>
  <c r="BM41" i="67"/>
  <c r="BO41" i="67"/>
  <c r="BQ41" i="67"/>
  <c r="BS41" i="67"/>
  <c r="BT41" i="67"/>
  <c r="BU41" i="67"/>
  <c r="BM42" i="67"/>
  <c r="BO42" i="67"/>
  <c r="BQ42" i="67"/>
  <c r="BS42" i="67"/>
  <c r="BT42" i="67"/>
  <c r="BU42" i="67"/>
  <c r="BM43" i="67"/>
  <c r="BO43" i="67"/>
  <c r="BQ43" i="67"/>
  <c r="BS43" i="67"/>
  <c r="BT43" i="67"/>
  <c r="BU43" i="67"/>
  <c r="BM44" i="67"/>
  <c r="BO44" i="67"/>
  <c r="BQ44" i="67"/>
  <c r="BS44" i="67"/>
  <c r="BT44" i="67"/>
  <c r="BU44" i="67"/>
  <c r="BM45" i="67"/>
  <c r="BO45" i="67"/>
  <c r="BQ45" i="67"/>
  <c r="BS45" i="67"/>
  <c r="BT45" i="67"/>
  <c r="BU45" i="67"/>
  <c r="BM46" i="67"/>
  <c r="BO46" i="67"/>
  <c r="BQ46" i="67"/>
  <c r="BS46" i="67"/>
  <c r="BT46" i="67"/>
  <c r="BU46" i="67"/>
  <c r="BM47" i="67"/>
  <c r="BO47" i="67"/>
  <c r="BQ47" i="67"/>
  <c r="BS47" i="67"/>
  <c r="BT47" i="67"/>
  <c r="BU47" i="67"/>
  <c r="BM48" i="67"/>
  <c r="BO48" i="67"/>
  <c r="BQ48" i="67"/>
  <c r="BS48" i="67"/>
  <c r="BT48" i="67"/>
  <c r="BU48" i="67"/>
  <c r="BM49" i="67"/>
  <c r="BO49" i="67"/>
  <c r="BQ49" i="67"/>
  <c r="BS49" i="67"/>
  <c r="BT49" i="67"/>
  <c r="BU49" i="67"/>
  <c r="BM50" i="67"/>
  <c r="BO50" i="67"/>
  <c r="BQ50" i="67"/>
  <c r="BS50" i="67"/>
  <c r="BT50" i="67"/>
  <c r="BU50" i="67"/>
  <c r="BM51" i="67"/>
  <c r="BO51" i="67"/>
  <c r="BQ51" i="67"/>
  <c r="BS51" i="67"/>
  <c r="BT51" i="67"/>
  <c r="BU51" i="67"/>
  <c r="BM52" i="67"/>
  <c r="BO52" i="67"/>
  <c r="BQ52" i="67"/>
  <c r="BS52" i="67"/>
  <c r="BT52" i="67"/>
  <c r="BU52" i="67"/>
  <c r="BM53" i="67"/>
  <c r="BO53" i="67"/>
  <c r="BQ53" i="67"/>
  <c r="BS53" i="67"/>
  <c r="BT53" i="67"/>
  <c r="BU53" i="67"/>
  <c r="BM54" i="67"/>
  <c r="BO54" i="67"/>
  <c r="BQ54" i="67"/>
  <c r="BS54" i="67"/>
  <c r="BT54" i="67"/>
  <c r="BU54" i="67"/>
  <c r="BM55" i="67"/>
  <c r="BO55" i="67"/>
  <c r="BQ55" i="67"/>
  <c r="BS55" i="67"/>
  <c r="BT55" i="67"/>
  <c r="BU55" i="67"/>
  <c r="BM56" i="67"/>
  <c r="BO56" i="67"/>
  <c r="BQ56" i="67"/>
  <c r="BS56" i="67"/>
  <c r="BT56" i="67"/>
  <c r="BU56" i="67"/>
  <c r="BM57" i="67"/>
  <c r="BO57" i="67"/>
  <c r="BQ57" i="67"/>
  <c r="BS57" i="67"/>
  <c r="BT57" i="67"/>
  <c r="BU57" i="67"/>
  <c r="BM58" i="67"/>
  <c r="BO58" i="67"/>
  <c r="BQ58" i="67"/>
  <c r="BS58" i="67"/>
  <c r="BT58" i="67"/>
  <c r="BU58" i="67"/>
  <c r="BM59" i="67"/>
  <c r="BO59" i="67"/>
  <c r="BQ59" i="67"/>
  <c r="BS59" i="67"/>
  <c r="BT59" i="67"/>
  <c r="BU59" i="67"/>
  <c r="BM60" i="67"/>
  <c r="BO60" i="67"/>
  <c r="BQ60" i="67"/>
  <c r="BS60" i="67"/>
  <c r="BT60" i="67"/>
  <c r="BU60" i="67"/>
  <c r="AL57" i="27"/>
  <c r="AL10" i="27"/>
  <c r="AL11" i="27"/>
  <c r="AL12" i="27"/>
  <c r="AL13" i="27"/>
  <c r="AL14" i="27"/>
  <c r="AL15" i="27"/>
  <c r="AL16" i="27"/>
  <c r="AL69" i="27"/>
  <c r="AL76" i="27"/>
  <c r="AL20" i="27"/>
  <c r="AL21" i="27"/>
  <c r="AL22" i="27"/>
  <c r="AL23" i="27"/>
  <c r="AL24" i="27"/>
  <c r="AL25" i="27"/>
  <c r="AL26" i="27"/>
  <c r="AL27" i="27"/>
  <c r="AL28" i="27"/>
  <c r="AL29" i="27"/>
  <c r="AL30" i="27"/>
  <c r="AL31" i="27"/>
  <c r="AL32" i="27"/>
  <c r="AL33" i="27"/>
  <c r="AL34" i="27"/>
  <c r="AL35" i="27"/>
  <c r="AL36" i="27"/>
  <c r="AL37" i="27"/>
  <c r="AL38" i="27"/>
  <c r="AL39" i="27"/>
  <c r="AL40" i="27"/>
  <c r="AL41" i="27"/>
  <c r="AL42" i="27"/>
  <c r="AL43" i="27"/>
  <c r="AL44" i="27"/>
  <c r="AL45" i="27"/>
  <c r="AL46" i="27"/>
  <c r="AL47" i="27"/>
  <c r="AL48" i="27"/>
  <c r="AL49" i="27"/>
  <c r="AL50" i="27"/>
  <c r="AL51" i="27"/>
  <c r="AL52" i="27"/>
  <c r="AL53" i="27"/>
  <c r="AL54" i="27"/>
  <c r="AL55" i="27"/>
  <c r="AL56" i="27"/>
  <c r="AL58" i="27"/>
  <c r="AL59" i="27"/>
  <c r="AL60" i="27"/>
  <c r="AL61" i="27"/>
  <c r="AL62" i="27"/>
  <c r="AL63" i="27"/>
  <c r="AL64" i="27"/>
  <c r="AL65" i="27"/>
  <c r="AL66" i="27"/>
  <c r="AL67" i="27"/>
  <c r="AL68" i="27"/>
  <c r="AL71" i="27"/>
  <c r="AL72" i="27"/>
  <c r="AL73" i="27"/>
  <c r="AL74" i="27"/>
  <c r="AL75" i="27"/>
  <c r="H48" i="1"/>
  <c r="K48" i="1"/>
  <c r="H39" i="1"/>
  <c r="K39" i="1"/>
  <c r="H40" i="1"/>
  <c r="K40" i="1"/>
  <c r="H41" i="1"/>
  <c r="K41" i="1"/>
  <c r="H42" i="1"/>
  <c r="K42" i="1"/>
  <c r="H46" i="1"/>
  <c r="H47" i="1"/>
  <c r="K47" i="1"/>
  <c r="H49" i="1"/>
  <c r="H50" i="1"/>
  <c r="K50" i="1"/>
  <c r="H18" i="1"/>
  <c r="H31" i="1"/>
  <c r="H17" i="1"/>
  <c r="H12" i="1"/>
  <c r="H26" i="1"/>
  <c r="AL19" i="27"/>
  <c r="H28" i="1"/>
  <c r="H55" i="1"/>
  <c r="K55" i="1"/>
  <c r="H15" i="1"/>
  <c r="H11" i="1"/>
  <c r="H10" i="1"/>
  <c r="K49" i="1"/>
  <c r="H32" i="1"/>
  <c r="H20" i="1"/>
  <c r="H56" i="1"/>
  <c r="K56" i="1"/>
  <c r="H30" i="1"/>
  <c r="AI106" i="15"/>
  <c r="AI99" i="67"/>
  <c r="AI118" i="15"/>
  <c r="AI111" i="67"/>
  <c r="AI117" i="15"/>
  <c r="AI110" i="67"/>
  <c r="AI116" i="15"/>
  <c r="AI109" i="67"/>
  <c r="AI115" i="15"/>
  <c r="AI108" i="67"/>
  <c r="AI114" i="15"/>
  <c r="AI107" i="67"/>
  <c r="AI113" i="15"/>
  <c r="AI106" i="67"/>
  <c r="AI112" i="15"/>
  <c r="AI105" i="67"/>
  <c r="AI111" i="15"/>
  <c r="AI104" i="67"/>
  <c r="AI109" i="15"/>
  <c r="AI102" i="67"/>
  <c r="AI110" i="15"/>
  <c r="AI103" i="67"/>
  <c r="AI108" i="15"/>
  <c r="AI101" i="67"/>
  <c r="AI107" i="15"/>
  <c r="AI100" i="67"/>
  <c r="H22" i="1"/>
  <c r="H23" i="1"/>
  <c r="H21" i="1"/>
  <c r="H24" i="1"/>
  <c r="H25" i="1"/>
  <c r="H54" i="1"/>
  <c r="BJ13" i="15"/>
  <c r="BI6" i="67"/>
  <c r="J90" i="27"/>
  <c r="J92" i="27"/>
  <c r="T12" i="15"/>
  <c r="T5" i="67"/>
  <c r="BL45" i="67"/>
  <c r="O15" i="15"/>
  <c r="O8" i="67"/>
  <c r="AS80" i="15"/>
  <c r="AS73" i="67"/>
  <c r="BY73" i="67"/>
  <c r="O74" i="15"/>
  <c r="O67" i="67"/>
  <c r="H69" i="27"/>
  <c r="BL62" i="67"/>
  <c r="O81" i="15"/>
  <c r="O74" i="67"/>
  <c r="BL70" i="67"/>
  <c r="K54" i="1"/>
  <c r="H29" i="1"/>
  <c r="H33" i="1"/>
  <c r="H34" i="1"/>
  <c r="H35" i="1"/>
  <c r="H57" i="1"/>
  <c r="K57" i="1"/>
  <c r="K58" i="1"/>
  <c r="H43" i="1"/>
  <c r="F87" i="27"/>
  <c r="O87" i="27"/>
  <c r="F24" i="27"/>
  <c r="O24" i="27"/>
  <c r="T77" i="15"/>
  <c r="BJ77" i="15"/>
  <c r="BI70" i="67"/>
  <c r="T14" i="67"/>
  <c r="BB87" i="27"/>
  <c r="V84" i="15"/>
  <c r="V77" i="67"/>
  <c r="O20" i="15"/>
  <c r="O13" i="67"/>
  <c r="BB81" i="27"/>
  <c r="O81" i="27"/>
  <c r="M93" i="27"/>
  <c r="AI105" i="15"/>
  <c r="AI98" i="67"/>
  <c r="AI104" i="15"/>
  <c r="AI97" i="67"/>
  <c r="AI103" i="15"/>
  <c r="AI96" i="67"/>
  <c r="AI102" i="15"/>
  <c r="AI95" i="67"/>
  <c r="AI101" i="15"/>
  <c r="AI94" i="67"/>
  <c r="K43" i="1"/>
  <c r="H13" i="1"/>
  <c r="AS93" i="15"/>
  <c r="AS86" i="67"/>
  <c r="BY86" i="67"/>
  <c r="O90" i="15"/>
  <c r="O83" i="67"/>
  <c r="M97" i="15"/>
  <c r="M90" i="67"/>
  <c r="Q90" i="27"/>
  <c r="BN83" i="67"/>
  <c r="M98" i="15"/>
  <c r="M91" i="67"/>
  <c r="AS88" i="15"/>
  <c r="AS81" i="67"/>
  <c r="BY81" i="67"/>
  <c r="V88" i="15"/>
  <c r="V81" i="67"/>
  <c r="T99" i="15"/>
  <c r="T92" i="67"/>
  <c r="H99" i="27"/>
  <c r="F32" i="27"/>
  <c r="O32" i="27"/>
  <c r="H41" i="27"/>
  <c r="BB41" i="27"/>
  <c r="T38" i="15"/>
  <c r="T31" i="67"/>
  <c r="H36" i="27"/>
  <c r="BL29" i="67"/>
  <c r="O10" i="15"/>
  <c r="O3" i="67"/>
  <c r="O31" i="15"/>
  <c r="O24" i="67"/>
  <c r="O19" i="15"/>
  <c r="O12" i="67"/>
  <c r="H70" i="27"/>
  <c r="BL63" i="67"/>
  <c r="F30" i="27"/>
  <c r="O30" i="27"/>
  <c r="T81" i="15"/>
  <c r="T74" i="67"/>
  <c r="M99" i="15"/>
  <c r="M92" i="67"/>
  <c r="D99" i="27"/>
  <c r="M99" i="27"/>
  <c r="M100" i="15"/>
  <c r="M93" i="67"/>
  <c r="D100" i="27"/>
  <c r="M100" i="27"/>
  <c r="T100" i="15"/>
  <c r="T93" i="67"/>
  <c r="H100" i="27"/>
  <c r="H65" i="27"/>
  <c r="BB65" i="27"/>
  <c r="H66" i="27"/>
  <c r="BB66" i="27"/>
  <c r="F18" i="27"/>
  <c r="O18" i="27"/>
  <c r="H82" i="27"/>
  <c r="BL75" i="67"/>
  <c r="F21" i="27"/>
  <c r="O21" i="27"/>
  <c r="T68" i="15"/>
  <c r="T61" i="67"/>
  <c r="H33" i="27"/>
  <c r="BB33" i="27"/>
  <c r="O99" i="15"/>
  <c r="O92" i="67"/>
  <c r="F99" i="27"/>
  <c r="O99" i="27"/>
  <c r="O100" i="15"/>
  <c r="O93" i="67"/>
  <c r="F100" i="27"/>
  <c r="O100" i="27"/>
  <c r="V100" i="15"/>
  <c r="V93" i="67"/>
  <c r="J100" i="27"/>
  <c r="V99" i="15"/>
  <c r="V92" i="67"/>
  <c r="J99" i="27"/>
  <c r="V89" i="15"/>
  <c r="V82" i="67"/>
  <c r="AS49" i="15"/>
  <c r="AS42" i="67"/>
  <c r="BY42" i="67"/>
  <c r="AS23" i="15"/>
  <c r="AS16" i="67"/>
  <c r="BY16" i="67"/>
  <c r="BL76" i="67"/>
  <c r="BB36" i="27"/>
  <c r="O61" i="15"/>
  <c r="O54" i="67"/>
  <c r="F62" i="27"/>
  <c r="O62" i="27"/>
  <c r="H79" i="27"/>
  <c r="BL72" i="67"/>
  <c r="F39" i="27"/>
  <c r="O39" i="27"/>
  <c r="F64" i="27"/>
  <c r="O64" i="27"/>
  <c r="Q64" i="27"/>
  <c r="F60" i="27"/>
  <c r="O60" i="27"/>
  <c r="Q60" i="27"/>
  <c r="BN53" i="67"/>
  <c r="D18" i="27"/>
  <c r="M18" i="27"/>
  <c r="Q18" i="27"/>
  <c r="BN11" i="67"/>
  <c r="F82" i="27"/>
  <c r="O82" i="27"/>
  <c r="Q82" i="27"/>
  <c r="BN75" i="67"/>
  <c r="AU42" i="67"/>
  <c r="BB12" i="27"/>
  <c r="H90" i="27"/>
  <c r="BL83" i="67"/>
  <c r="T55" i="15"/>
  <c r="T48" i="67"/>
  <c r="BJ70" i="15"/>
  <c r="BI63" i="67"/>
  <c r="F25" i="27"/>
  <c r="O25" i="27"/>
  <c r="H57" i="27"/>
  <c r="BL50" i="67"/>
  <c r="D80" i="27"/>
  <c r="M80" i="27"/>
  <c r="T74" i="15"/>
  <c r="BJ74" i="15"/>
  <c r="BI67" i="67"/>
  <c r="F79" i="27"/>
  <c r="O79" i="27"/>
  <c r="AS50" i="15"/>
  <c r="AS43" i="67"/>
  <c r="BY43" i="67"/>
  <c r="O72" i="15"/>
  <c r="O65" i="67"/>
  <c r="D14" i="27"/>
  <c r="M14" i="27"/>
  <c r="AS26" i="15"/>
  <c r="AS19" i="67"/>
  <c r="BY19" i="67"/>
  <c r="O63" i="15"/>
  <c r="O56" i="67"/>
  <c r="D31" i="27"/>
  <c r="M31" i="27"/>
  <c r="Q31" i="27"/>
  <c r="V83" i="15"/>
  <c r="V76" i="67"/>
  <c r="F54" i="27"/>
  <c r="O54" i="27"/>
  <c r="Q54" i="27"/>
  <c r="BN47" i="67"/>
  <c r="AU6" i="67"/>
  <c r="T83" i="15"/>
  <c r="T76" i="67"/>
  <c r="O45" i="15"/>
  <c r="Q45" i="15"/>
  <c r="AS43" i="15"/>
  <c r="AS36" i="67"/>
  <c r="BY36" i="67"/>
  <c r="V85" i="15"/>
  <c r="V78" i="67"/>
  <c r="AQ43" i="67"/>
  <c r="J26" i="27"/>
  <c r="M48" i="15"/>
  <c r="M41" i="67"/>
  <c r="AS38" i="15"/>
  <c r="AS31" i="67"/>
  <c r="BY31" i="67"/>
  <c r="BJ24" i="15"/>
  <c r="BI17" i="67"/>
  <c r="D47" i="27"/>
  <c r="M47" i="27"/>
  <c r="J31" i="27"/>
  <c r="V74" i="15"/>
  <c r="V67" i="67"/>
  <c r="D58" i="27"/>
  <c r="M58" i="27"/>
  <c r="D50" i="27"/>
  <c r="M50" i="27"/>
  <c r="J33" i="27"/>
  <c r="H13" i="27"/>
  <c r="BB13" i="27"/>
  <c r="AS11" i="15"/>
  <c r="AS4" i="67"/>
  <c r="BY4" i="67"/>
  <c r="J55" i="27"/>
  <c r="J27" i="27"/>
  <c r="AS35" i="15"/>
  <c r="AS28" i="67"/>
  <c r="BY28" i="67"/>
  <c r="AS76" i="15"/>
  <c r="AS69" i="67"/>
  <c r="BY69" i="67"/>
  <c r="F37" i="27"/>
  <c r="O37" i="27"/>
  <c r="D15" i="27"/>
  <c r="M15" i="27"/>
  <c r="Q15" i="27"/>
  <c r="AS44" i="15"/>
  <c r="AS37" i="67"/>
  <c r="BY37" i="67"/>
  <c r="O34" i="15"/>
  <c r="O27" i="67"/>
  <c r="AU28" i="67"/>
  <c r="V68" i="15"/>
  <c r="V61" i="67"/>
  <c r="AS56" i="15"/>
  <c r="AS49" i="67"/>
  <c r="BY49" i="67"/>
  <c r="V56" i="15"/>
  <c r="V49" i="67"/>
  <c r="AS15" i="15"/>
  <c r="AS8" i="67"/>
  <c r="BY8" i="67"/>
  <c r="AS33" i="15"/>
  <c r="AS26" i="67"/>
  <c r="BY26" i="67"/>
  <c r="D85" i="27"/>
  <c r="M85" i="27"/>
  <c r="D74" i="27"/>
  <c r="M74" i="27"/>
  <c r="Q74" i="27"/>
  <c r="BN67" i="67"/>
  <c r="J61" i="27"/>
  <c r="T84" i="15"/>
  <c r="BJ84" i="15"/>
  <c r="BI77" i="67"/>
  <c r="M26" i="15"/>
  <c r="M19" i="67"/>
  <c r="F35" i="27"/>
  <c r="O35" i="27"/>
  <c r="D17" i="27"/>
  <c r="M17" i="27"/>
  <c r="M19" i="15"/>
  <c r="M12" i="67"/>
  <c r="AS60" i="15"/>
  <c r="AS53" i="67"/>
  <c r="BY53" i="67"/>
  <c r="H86" i="27"/>
  <c r="BL79" i="67"/>
  <c r="M57" i="15"/>
  <c r="M50" i="67"/>
  <c r="D30" i="27"/>
  <c r="M30" i="27"/>
  <c r="J25" i="27"/>
  <c r="T53" i="15"/>
  <c r="T46" i="67"/>
  <c r="M20" i="15"/>
  <c r="M13" i="67"/>
  <c r="J45" i="27"/>
  <c r="D71" i="27"/>
  <c r="M71" i="27"/>
  <c r="D27" i="27"/>
  <c r="M27" i="27"/>
  <c r="AS61" i="15"/>
  <c r="AS54" i="67"/>
  <c r="BY54" i="67"/>
  <c r="D42" i="27"/>
  <c r="M42" i="27"/>
  <c r="H10" i="27"/>
  <c r="BB10" i="27"/>
  <c r="AU16" i="67"/>
  <c r="D84" i="27"/>
  <c r="M84" i="27"/>
  <c r="Q84" i="27"/>
  <c r="BN77" i="67"/>
  <c r="V41" i="15"/>
  <c r="V34" i="67"/>
  <c r="J42" i="27"/>
  <c r="H22" i="27"/>
  <c r="BB22" i="27"/>
  <c r="D28" i="27"/>
  <c r="M28" i="27"/>
  <c r="D29" i="27"/>
  <c r="M29" i="27"/>
  <c r="V23" i="15"/>
  <c r="V16" i="67"/>
  <c r="J46" i="27"/>
  <c r="AS41" i="15"/>
  <c r="AS34" i="67"/>
  <c r="BY34" i="67"/>
  <c r="AS39" i="15"/>
  <c r="AS32" i="67"/>
  <c r="BY32" i="67"/>
  <c r="T42" i="15"/>
  <c r="T35" i="67"/>
  <c r="J43" i="27"/>
  <c r="M54" i="15"/>
  <c r="M47" i="67"/>
  <c r="O57" i="15"/>
  <c r="H58" i="27"/>
  <c r="BB58" i="27"/>
  <c r="M64" i="15"/>
  <c r="Q64" i="15"/>
  <c r="Q57" i="67"/>
  <c r="BJ57" i="15"/>
  <c r="BI50" i="67"/>
  <c r="AU50" i="67"/>
  <c r="J17" i="27"/>
  <c r="V17" i="15"/>
  <c r="V10" i="67"/>
  <c r="BL36" i="67"/>
  <c r="BB43" i="27"/>
  <c r="O69" i="15"/>
  <c r="O62" i="67"/>
  <c r="F69" i="27"/>
  <c r="O69" i="27"/>
  <c r="F71" i="27"/>
  <c r="O71" i="27"/>
  <c r="O71" i="15"/>
  <c r="O64" i="67"/>
  <c r="T73" i="15"/>
  <c r="H73" i="27"/>
  <c r="BL66" i="67"/>
  <c r="O83" i="15"/>
  <c r="O76" i="67"/>
  <c r="F83" i="27"/>
  <c r="O83" i="27"/>
  <c r="J49" i="27"/>
  <c r="V9" i="15"/>
  <c r="V2" i="67"/>
  <c r="O68" i="15"/>
  <c r="O61" i="67"/>
  <c r="F42" i="27"/>
  <c r="O42" i="27"/>
  <c r="J47" i="27"/>
  <c r="T15" i="67"/>
  <c r="BJ22" i="15"/>
  <c r="BI15" i="67"/>
  <c r="H32" i="27"/>
  <c r="BL25" i="67"/>
  <c r="T32" i="15"/>
  <c r="T25" i="67"/>
  <c r="T51" i="15"/>
  <c r="T44" i="67"/>
  <c r="H51" i="27"/>
  <c r="BB51" i="27"/>
  <c r="BJ79" i="15"/>
  <c r="BI72" i="67"/>
  <c r="Q87" i="15"/>
  <c r="Q80" i="67"/>
  <c r="D87" i="27"/>
  <c r="M87" i="27"/>
  <c r="BL58" i="67"/>
  <c r="J18" i="27"/>
  <c r="M82" i="15"/>
  <c r="M75" i="67"/>
  <c r="H24" i="27"/>
  <c r="BB24" i="27"/>
  <c r="BJ36" i="15"/>
  <c r="BI29" i="67"/>
  <c r="T29" i="67"/>
  <c r="AS29" i="15"/>
  <c r="AS22" i="67"/>
  <c r="BY22" i="67"/>
  <c r="J81" i="27"/>
  <c r="AS51" i="15"/>
  <c r="AS44" i="67"/>
  <c r="BY44" i="67"/>
  <c r="T54" i="15"/>
  <c r="V67" i="15"/>
  <c r="V60" i="67"/>
  <c r="V15" i="15"/>
  <c r="V8" i="67"/>
  <c r="H20" i="27"/>
  <c r="BB20" i="27"/>
  <c r="T52" i="15"/>
  <c r="O46" i="15"/>
  <c r="O39" i="67"/>
  <c r="F59" i="27"/>
  <c r="O59" i="27"/>
  <c r="F58" i="27"/>
  <c r="O58" i="27"/>
  <c r="J57" i="27"/>
  <c r="D41" i="27"/>
  <c r="M41" i="27"/>
  <c r="AS30" i="15"/>
  <c r="AS23" i="67"/>
  <c r="BY23" i="67"/>
  <c r="O11" i="15"/>
  <c r="O4" i="67"/>
  <c r="F11" i="27"/>
  <c r="O11" i="27"/>
  <c r="H35" i="27"/>
  <c r="BL28" i="67"/>
  <c r="T35" i="15"/>
  <c r="BJ35" i="15"/>
  <c r="BI28" i="67"/>
  <c r="T40" i="15"/>
  <c r="T33" i="67"/>
  <c r="H40" i="27"/>
  <c r="BL33" i="67"/>
  <c r="F49" i="27"/>
  <c r="O49" i="27"/>
  <c r="O49" i="15"/>
  <c r="O42" i="67"/>
  <c r="O50" i="15"/>
  <c r="F50" i="27"/>
  <c r="O50" i="27"/>
  <c r="O51" i="15"/>
  <c r="O44" i="67"/>
  <c r="F51" i="27"/>
  <c r="O51" i="27"/>
  <c r="T56" i="15"/>
  <c r="T49" i="67"/>
  <c r="H56" i="27"/>
  <c r="BB56" i="27"/>
  <c r="M59" i="15"/>
  <c r="M52" i="67"/>
  <c r="D59" i="27"/>
  <c r="M59" i="27"/>
  <c r="Q59" i="27"/>
  <c r="M88" i="15"/>
  <c r="M81" i="67"/>
  <c r="D88" i="27"/>
  <c r="M88" i="27"/>
  <c r="M67" i="15"/>
  <c r="M60" i="67"/>
  <c r="T19" i="15"/>
  <c r="T12" i="67"/>
  <c r="H19" i="27"/>
  <c r="BB19" i="27"/>
  <c r="T23" i="15"/>
  <c r="T16" i="67"/>
  <c r="H23" i="27"/>
  <c r="BB23" i="27"/>
  <c r="D81" i="27"/>
  <c r="V48" i="15"/>
  <c r="V41" i="67"/>
  <c r="T43" i="15"/>
  <c r="J34" i="27"/>
  <c r="AS28" i="15"/>
  <c r="AS21" i="67"/>
  <c r="BY21" i="67"/>
  <c r="AS83" i="15"/>
  <c r="AS76" i="67"/>
  <c r="BY76" i="67"/>
  <c r="BL47" i="67"/>
  <c r="O44" i="15"/>
  <c r="O37" i="67"/>
  <c r="J65" i="27"/>
  <c r="BL46" i="67"/>
  <c r="O76" i="15"/>
  <c r="O69" i="67"/>
  <c r="AS40" i="15"/>
  <c r="AS33" i="67"/>
  <c r="BY33" i="67"/>
  <c r="H46" i="27"/>
  <c r="H29" i="27"/>
  <c r="BL22" i="67"/>
  <c r="AS67" i="15"/>
  <c r="AS60" i="67"/>
  <c r="BY60" i="67"/>
  <c r="AS12" i="15"/>
  <c r="AS5" i="67"/>
  <c r="BY5" i="67"/>
  <c r="M9" i="15"/>
  <c r="M2" i="67"/>
  <c r="D9" i="27"/>
  <c r="O38" i="15"/>
  <c r="O31" i="67"/>
  <c r="F38" i="27"/>
  <c r="O38" i="27"/>
  <c r="Q38" i="27"/>
  <c r="BN31" i="67"/>
  <c r="AS9" i="15"/>
  <c r="AS2" i="67"/>
  <c r="BY2" i="67"/>
  <c r="AS31" i="15"/>
  <c r="AS24" i="67"/>
  <c r="BY24" i="67"/>
  <c r="AS63" i="67"/>
  <c r="BY63" i="67"/>
  <c r="Q36" i="15"/>
  <c r="Q29" i="67"/>
  <c r="Q57" i="27"/>
  <c r="BN50" i="67"/>
  <c r="AS82" i="15"/>
  <c r="AS75" i="67"/>
  <c r="BY75" i="67"/>
  <c r="M77" i="67"/>
  <c r="T9" i="15"/>
  <c r="BJ9" i="15"/>
  <c r="BI2" i="67"/>
  <c r="H9" i="27"/>
  <c r="V11" i="15"/>
  <c r="V4" i="67"/>
  <c r="J11" i="27"/>
  <c r="V13" i="15"/>
  <c r="V6" i="67"/>
  <c r="J13" i="27"/>
  <c r="M24" i="15"/>
  <c r="M17" i="67"/>
  <c r="D24" i="27"/>
  <c r="M24" i="27"/>
  <c r="M25" i="15"/>
  <c r="D25" i="27"/>
  <c r="M25" i="27"/>
  <c r="F40" i="27"/>
  <c r="O40" i="27"/>
  <c r="Q40" i="27"/>
  <c r="BN33" i="67"/>
  <c r="O40" i="15"/>
  <c r="O33" i="67"/>
  <c r="V51" i="15"/>
  <c r="V44" i="67"/>
  <c r="J51" i="27"/>
  <c r="D91" i="27"/>
  <c r="M91" i="27"/>
  <c r="AS18" i="15"/>
  <c r="AS11" i="67"/>
  <c r="BY11" i="67"/>
  <c r="AU3" i="67"/>
  <c r="BJ10" i="15"/>
  <c r="BI3" i="67"/>
  <c r="V12" i="15"/>
  <c r="V5" i="67"/>
  <c r="J12" i="27"/>
  <c r="M23" i="15"/>
  <c r="M16" i="67"/>
  <c r="D23" i="27"/>
  <c r="M23" i="27"/>
  <c r="V50" i="15"/>
  <c r="V43" i="67"/>
  <c r="J50" i="27"/>
  <c r="M75" i="15"/>
  <c r="M68" i="67"/>
  <c r="D75" i="27"/>
  <c r="M75" i="27"/>
  <c r="AQ71" i="67"/>
  <c r="AS78" i="15"/>
  <c r="AS71" i="67"/>
  <c r="BY71" i="67"/>
  <c r="AU79" i="67"/>
  <c r="AS86" i="15"/>
  <c r="AS79" i="67"/>
  <c r="BY79" i="67"/>
  <c r="AU86" i="67"/>
  <c r="AU81" i="67"/>
  <c r="D72" i="27"/>
  <c r="M72" i="27"/>
  <c r="Q72" i="27"/>
  <c r="BN65" i="67"/>
  <c r="AS24" i="15"/>
  <c r="AS17" i="67"/>
  <c r="BY17" i="67"/>
  <c r="AQ17" i="67"/>
  <c r="AS22" i="15"/>
  <c r="AS15" i="67"/>
  <c r="BY15" i="67"/>
  <c r="AQ15" i="67"/>
  <c r="BJ16" i="15"/>
  <c r="BI9" i="67"/>
  <c r="T17" i="15"/>
  <c r="T10" i="67"/>
  <c r="H17" i="27"/>
  <c r="T11" i="67"/>
  <c r="BJ18" i="15"/>
  <c r="BI11" i="67"/>
  <c r="V28" i="15"/>
  <c r="V21" i="67"/>
  <c r="J28" i="27"/>
  <c r="J32" i="27"/>
  <c r="V32" i="15"/>
  <c r="V25" i="67"/>
  <c r="D33" i="27"/>
  <c r="M33" i="27"/>
  <c r="M33" i="15"/>
  <c r="M26" i="67"/>
  <c r="M39" i="15"/>
  <c r="D39" i="27"/>
  <c r="M39" i="27"/>
  <c r="BL35" i="67"/>
  <c r="BB42" i="27"/>
  <c r="BL43" i="67"/>
  <c r="BB50" i="27"/>
  <c r="J53" i="27"/>
  <c r="V53" i="15"/>
  <c r="V46" i="67"/>
  <c r="J54" i="27"/>
  <c r="V54" i="15"/>
  <c r="V47" i="67"/>
  <c r="M55" i="15"/>
  <c r="M48" i="67"/>
  <c r="D55" i="27"/>
  <c r="M55" i="27"/>
  <c r="V63" i="15"/>
  <c r="V56" i="67"/>
  <c r="J63" i="27"/>
  <c r="AU77" i="67"/>
  <c r="AS84" i="15"/>
  <c r="AS77" i="67"/>
  <c r="BY77" i="67"/>
  <c r="AS95" i="15"/>
  <c r="AS88" i="67"/>
  <c r="BY88" i="67"/>
  <c r="F91" i="27"/>
  <c r="O91" i="27"/>
  <c r="O84" i="15"/>
  <c r="O77" i="67"/>
  <c r="V14" i="15"/>
  <c r="V7" i="67"/>
  <c r="H47" i="27"/>
  <c r="V44" i="15"/>
  <c r="V37" i="67"/>
  <c r="M29" i="67"/>
  <c r="D22" i="27"/>
  <c r="M22" i="27"/>
  <c r="T9" i="67"/>
  <c r="BJ41" i="15"/>
  <c r="BI34" i="67"/>
  <c r="D45" i="27"/>
  <c r="M45" i="27"/>
  <c r="Q45" i="27"/>
  <c r="BN38" i="67"/>
  <c r="M65" i="15"/>
  <c r="Q65" i="15"/>
  <c r="Q58" i="67"/>
  <c r="V22" i="15"/>
  <c r="V15" i="67"/>
  <c r="H18" i="27"/>
  <c r="BL11" i="67"/>
  <c r="H16" i="27"/>
  <c r="BB16" i="27"/>
  <c r="AS75" i="15"/>
  <c r="AS68" i="67"/>
  <c r="BY68" i="67"/>
  <c r="AU68" i="67"/>
  <c r="AQ58" i="67"/>
  <c r="AS65" i="15"/>
  <c r="AS58" i="67"/>
  <c r="BY58" i="67"/>
  <c r="AS63" i="15"/>
  <c r="AS56" i="67"/>
  <c r="BY56" i="67"/>
  <c r="AQ56" i="67"/>
  <c r="AS54" i="15"/>
  <c r="AS47" i="67"/>
  <c r="BY47" i="67"/>
  <c r="AQ47" i="67"/>
  <c r="AU39" i="67"/>
  <c r="BJ46" i="15"/>
  <c r="BI39" i="67"/>
  <c r="AU20" i="67"/>
  <c r="AS27" i="15"/>
  <c r="AS20" i="67"/>
  <c r="BY20" i="67"/>
  <c r="AS25" i="15"/>
  <c r="AS18" i="67"/>
  <c r="BY18" i="67"/>
  <c r="AU18" i="67"/>
  <c r="F14" i="27"/>
  <c r="O14" i="27"/>
  <c r="O14" i="15"/>
  <c r="O16" i="15"/>
  <c r="O9" i="67"/>
  <c r="F16" i="27"/>
  <c r="O16" i="27"/>
  <c r="O17" i="15"/>
  <c r="O10" i="67"/>
  <c r="F17" i="27"/>
  <c r="O17" i="27"/>
  <c r="H85" i="27"/>
  <c r="BB85" i="27"/>
  <c r="T85" i="15"/>
  <c r="T78" i="67"/>
  <c r="M89" i="15"/>
  <c r="M82" i="67"/>
  <c r="D89" i="27"/>
  <c r="M89" i="27"/>
  <c r="BJ93" i="15"/>
  <c r="BI86" i="67"/>
  <c r="Q80" i="15"/>
  <c r="Q73" i="67"/>
  <c r="M38" i="15"/>
  <c r="BJ86" i="15"/>
  <c r="BI79" i="67"/>
  <c r="D36" i="27"/>
  <c r="M36" i="27"/>
  <c r="AS10" i="15"/>
  <c r="AS3" i="67"/>
  <c r="BY3" i="67"/>
  <c r="AS85" i="15"/>
  <c r="AS78" i="67"/>
  <c r="BY78" i="67"/>
  <c r="AU34" i="67"/>
  <c r="V29" i="15"/>
  <c r="V22" i="67"/>
  <c r="V37" i="15"/>
  <c r="V30" i="67"/>
  <c r="D21" i="27"/>
  <c r="M21" i="27"/>
  <c r="AS48" i="15"/>
  <c r="AS41" i="67"/>
  <c r="BY41" i="67"/>
  <c r="J62" i="27"/>
  <c r="J24" i="27"/>
  <c r="H21" i="27"/>
  <c r="BB21" i="27"/>
  <c r="AS72" i="15"/>
  <c r="AS65" i="67"/>
  <c r="BY65" i="67"/>
  <c r="AU65" i="67"/>
  <c r="AS66" i="15"/>
  <c r="AS59" i="67"/>
  <c r="BY59" i="67"/>
  <c r="AU59" i="67"/>
  <c r="AQ6" i="67"/>
  <c r="AS13" i="15"/>
  <c r="AS6" i="67"/>
  <c r="BY6" i="67"/>
  <c r="AQ63" i="67"/>
  <c r="AS69" i="15"/>
  <c r="AS62" i="67"/>
  <c r="BY62" i="67"/>
  <c r="AU62" i="67"/>
  <c r="AS71" i="15"/>
  <c r="AS64" i="67"/>
  <c r="BY64" i="67"/>
  <c r="V10" i="15"/>
  <c r="V3" i="67"/>
  <c r="M10" i="15"/>
  <c r="M3" i="67"/>
  <c r="D10" i="27"/>
  <c r="M10" i="27"/>
  <c r="Q10" i="27"/>
  <c r="BN3" i="67"/>
  <c r="M13" i="15"/>
  <c r="M6" i="67"/>
  <c r="D13" i="27"/>
  <c r="M13" i="27"/>
  <c r="O26" i="15"/>
  <c r="O19" i="67"/>
  <c r="F26" i="27"/>
  <c r="O26" i="27"/>
  <c r="Q26" i="27"/>
  <c r="D76" i="27"/>
  <c r="M76" i="27"/>
  <c r="Q76" i="27"/>
  <c r="AS77" i="15"/>
  <c r="AS70" i="67"/>
  <c r="BY70" i="67"/>
  <c r="T88" i="15"/>
  <c r="BJ88" i="15"/>
  <c r="BI81" i="67"/>
  <c r="H88" i="27"/>
  <c r="BB88" i="27"/>
  <c r="AS57" i="15"/>
  <c r="AS50" i="67"/>
  <c r="BY50" i="67"/>
  <c r="AS47" i="15"/>
  <c r="AS40" i="67"/>
  <c r="BY40" i="67"/>
  <c r="AS42" i="15"/>
  <c r="AS35" i="67"/>
  <c r="BY35" i="67"/>
  <c r="T26" i="15"/>
  <c r="V77" i="15"/>
  <c r="V70" i="67"/>
  <c r="D77" i="27"/>
  <c r="M77" i="27"/>
  <c r="BB18" i="27"/>
  <c r="AS14" i="15"/>
  <c r="AS7" i="67"/>
  <c r="BY7" i="67"/>
  <c r="AU7" i="67"/>
  <c r="F41" i="27"/>
  <c r="O41" i="27"/>
  <c r="O41" i="15"/>
  <c r="Q41" i="15"/>
  <c r="M44" i="15"/>
  <c r="M37" i="67"/>
  <c r="D44" i="27"/>
  <c r="M44" i="27"/>
  <c r="Q44" i="27"/>
  <c r="D51" i="27"/>
  <c r="M51" i="27"/>
  <c r="M51" i="15"/>
  <c r="D52" i="27"/>
  <c r="M52" i="27"/>
  <c r="M52" i="15"/>
  <c r="M45" i="67"/>
  <c r="M53" i="15"/>
  <c r="M46" i="67"/>
  <c r="D53" i="27"/>
  <c r="M53" i="27"/>
  <c r="J59" i="27"/>
  <c r="V59" i="15"/>
  <c r="V52" i="67"/>
  <c r="D62" i="27"/>
  <c r="M62" i="27"/>
  <c r="M62" i="15"/>
  <c r="F78" i="27"/>
  <c r="O78" i="27"/>
  <c r="O78" i="15"/>
  <c r="O71" i="67"/>
  <c r="M79" i="15"/>
  <c r="D79" i="27"/>
  <c r="M79" i="27"/>
  <c r="V80" i="15"/>
  <c r="V73" i="67"/>
  <c r="J80" i="27"/>
  <c r="H80" i="27"/>
  <c r="T80" i="15"/>
  <c r="T73" i="67"/>
  <c r="AQ80" i="67"/>
  <c r="AS87" i="15"/>
  <c r="AS80" i="67"/>
  <c r="BY80" i="67"/>
  <c r="AU74" i="67"/>
  <c r="AS81" i="15"/>
  <c r="AS74" i="67"/>
  <c r="BY74" i="67"/>
  <c r="AU82" i="67"/>
  <c r="BJ89" i="15"/>
  <c r="BI82" i="67"/>
  <c r="AS89" i="15"/>
  <c r="AS82" i="67"/>
  <c r="BY82" i="67"/>
  <c r="AQ83" i="67"/>
  <c r="AS90" i="15"/>
  <c r="AS83" i="67"/>
  <c r="BY83" i="67"/>
  <c r="T40" i="67"/>
  <c r="BJ47" i="15"/>
  <c r="BI40" i="67"/>
  <c r="M35" i="67"/>
  <c r="Q42" i="15"/>
  <c r="V82" i="15"/>
  <c r="V75" i="67"/>
  <c r="T13" i="67"/>
  <c r="BJ20" i="15"/>
  <c r="BI13" i="67"/>
  <c r="AU55" i="67"/>
  <c r="AS62" i="15"/>
  <c r="AS55" i="67"/>
  <c r="BY55" i="67"/>
  <c r="AU48" i="67"/>
  <c r="AS55" i="15"/>
  <c r="AS48" i="67"/>
  <c r="BY48" i="67"/>
  <c r="AQ9" i="67"/>
  <c r="AS16" i="15"/>
  <c r="AS9" i="67"/>
  <c r="BY9" i="67"/>
  <c r="T52" i="67"/>
  <c r="BJ59" i="15"/>
  <c r="BI52" i="67"/>
  <c r="Q91" i="15"/>
  <c r="Q84" i="67"/>
  <c r="O84" i="67"/>
  <c r="BB38" i="27"/>
  <c r="O17" i="67"/>
  <c r="AS73" i="15"/>
  <c r="AS66" i="67"/>
  <c r="BY66" i="67"/>
  <c r="AU66" i="67"/>
  <c r="AS19" i="15"/>
  <c r="AS12" i="67"/>
  <c r="BY12" i="67"/>
  <c r="AU12" i="67"/>
  <c r="AU10" i="67"/>
  <c r="AS17" i="15"/>
  <c r="AS10" i="67"/>
  <c r="BY10" i="67"/>
  <c r="AQ64" i="67"/>
  <c r="AU38" i="67"/>
  <c r="AS45" i="15"/>
  <c r="AS38" i="67"/>
  <c r="BY38" i="67"/>
  <c r="M94" i="15"/>
  <c r="D94" i="27"/>
  <c r="M94" i="27"/>
  <c r="M96" i="15"/>
  <c r="M89" i="67"/>
  <c r="D96" i="27"/>
  <c r="M96" i="27"/>
  <c r="BJ69" i="15"/>
  <c r="BI62" i="67"/>
  <c r="AS64" i="15"/>
  <c r="AS57" i="67"/>
  <c r="BY57" i="67"/>
  <c r="AQ57" i="67"/>
  <c r="AU51" i="67"/>
  <c r="AS58" i="15"/>
  <c r="AS51" i="67"/>
  <c r="BY51" i="67"/>
  <c r="V38" i="15"/>
  <c r="V31" i="67"/>
  <c r="J38" i="27"/>
  <c r="V40" i="15"/>
  <c r="V33" i="67"/>
  <c r="J40" i="27"/>
  <c r="V52" i="15"/>
  <c r="V45" i="67"/>
  <c r="J52" i="27"/>
  <c r="T75" i="67"/>
  <c r="BJ82" i="15"/>
  <c r="BI75" i="67"/>
  <c r="T62" i="67"/>
  <c r="AS92" i="15"/>
  <c r="AS85" i="67"/>
  <c r="BY85" i="67"/>
  <c r="AS36" i="15"/>
  <c r="AS29" i="67"/>
  <c r="BY29" i="67"/>
  <c r="BJ58" i="15"/>
  <c r="BI51" i="67"/>
  <c r="D56" i="27"/>
  <c r="M56" i="27"/>
  <c r="V35" i="15"/>
  <c r="V28" i="67"/>
  <c r="H59" i="27"/>
  <c r="AS74" i="15"/>
  <c r="AS67" i="67"/>
  <c r="BY67" i="67"/>
  <c r="AU67" i="67"/>
  <c r="V16" i="15"/>
  <c r="V9" i="67"/>
  <c r="J16" i="27"/>
  <c r="O29" i="15"/>
  <c r="O22" i="67"/>
  <c r="F29" i="27"/>
  <c r="O29" i="27"/>
  <c r="BJ33" i="15"/>
  <c r="BI26" i="67"/>
  <c r="T26" i="67"/>
  <c r="H45" i="27"/>
  <c r="T45" i="15"/>
  <c r="H63" i="27"/>
  <c r="T63" i="15"/>
  <c r="J76" i="27"/>
  <c r="V76" i="15"/>
  <c r="V69" i="67"/>
  <c r="H78" i="27"/>
  <c r="T78" i="15"/>
  <c r="D92" i="27"/>
  <c r="M92" i="27"/>
  <c r="M92" i="15"/>
  <c r="M85" i="67"/>
  <c r="M93" i="15"/>
  <c r="M40" i="15"/>
  <c r="M33" i="67"/>
  <c r="T50" i="15"/>
  <c r="AQ39" i="67"/>
  <c r="AS46" i="15"/>
  <c r="AS39" i="67"/>
  <c r="BY39" i="67"/>
  <c r="AS21" i="15"/>
  <c r="AS14" i="67"/>
  <c r="BY14" i="67"/>
  <c r="BJ21" i="15"/>
  <c r="BI14" i="67"/>
  <c r="V19" i="15"/>
  <c r="V12" i="67"/>
  <c r="J19" i="27"/>
  <c r="Q20" i="27"/>
  <c r="BN13" i="67"/>
  <c r="D32" i="27"/>
  <c r="M32" i="27"/>
  <c r="M32" i="15"/>
  <c r="M25" i="67"/>
  <c r="F43" i="27"/>
  <c r="O43" i="27"/>
  <c r="Q43" i="27"/>
  <c r="BN36" i="67"/>
  <c r="O43" i="15"/>
  <c r="O36" i="67"/>
  <c r="M69" i="15"/>
  <c r="D69" i="27"/>
  <c r="M69" i="27"/>
  <c r="BB62" i="27"/>
  <c r="BL55" i="67"/>
  <c r="BL61" i="67"/>
  <c r="BB68" i="27"/>
  <c r="V70" i="15"/>
  <c r="V63" i="67"/>
  <c r="J70" i="27"/>
  <c r="O73" i="15"/>
  <c r="O66" i="67"/>
  <c r="F73" i="27"/>
  <c r="O73" i="27"/>
  <c r="V73" i="15"/>
  <c r="V66" i="67"/>
  <c r="J73" i="27"/>
  <c r="M78" i="15"/>
  <c r="M71" i="67"/>
  <c r="D78" i="27"/>
  <c r="M78" i="27"/>
  <c r="O93" i="15"/>
  <c r="O86" i="67"/>
  <c r="F93" i="27"/>
  <c r="V98" i="15"/>
  <c r="V91" i="67"/>
  <c r="J98" i="27"/>
  <c r="T87" i="15"/>
  <c r="T80" i="67"/>
  <c r="AU5" i="67"/>
  <c r="BL80" i="67"/>
  <c r="F65" i="27"/>
  <c r="O65" i="27"/>
  <c r="Q65" i="27"/>
  <c r="BN58" i="67"/>
  <c r="J20" i="27"/>
  <c r="M12" i="15"/>
  <c r="M63" i="15"/>
  <c r="M56" i="67"/>
  <c r="AS52" i="15"/>
  <c r="AS45" i="67"/>
  <c r="BY45" i="67"/>
  <c r="AS37" i="15"/>
  <c r="AS30" i="67"/>
  <c r="BY30" i="67"/>
  <c r="M35" i="15"/>
  <c r="D35" i="27"/>
  <c r="M35" i="27"/>
  <c r="M37" i="15"/>
  <c r="M30" i="67"/>
  <c r="D37" i="27"/>
  <c r="M37" i="27"/>
  <c r="T44" i="15"/>
  <c r="H44" i="27"/>
  <c r="V64" i="15"/>
  <c r="V57" i="67"/>
  <c r="J64" i="27"/>
  <c r="V71" i="15"/>
  <c r="V64" i="67"/>
  <c r="J71" i="27"/>
  <c r="D73" i="27"/>
  <c r="M73" i="27"/>
  <c r="M73" i="15"/>
  <c r="M66" i="67"/>
  <c r="H96" i="27"/>
  <c r="T96" i="15"/>
  <c r="T89" i="67"/>
  <c r="O97" i="15"/>
  <c r="O90" i="67"/>
  <c r="F97" i="27"/>
  <c r="O97" i="27"/>
  <c r="Q97" i="27"/>
  <c r="H97" i="27"/>
  <c r="T97" i="15"/>
  <c r="T90" i="67"/>
  <c r="AS68" i="15"/>
  <c r="AS61" i="67"/>
  <c r="BY61" i="67"/>
  <c r="M90" i="15"/>
  <c r="BJ90" i="15"/>
  <c r="BI83" i="67"/>
  <c r="V93" i="15"/>
  <c r="V86" i="67"/>
  <c r="T94" i="15"/>
  <c r="T87" i="67"/>
  <c r="O96" i="15"/>
  <c r="O89" i="67"/>
  <c r="F96" i="27"/>
  <c r="O96" i="27"/>
  <c r="V97" i="15"/>
  <c r="V90" i="67"/>
  <c r="J97" i="27"/>
  <c r="O98" i="15"/>
  <c r="O91" i="67"/>
  <c r="F98" i="27"/>
  <c r="O98" i="27"/>
  <c r="Q98" i="27"/>
  <c r="T98" i="15"/>
  <c r="T91" i="67"/>
  <c r="H98" i="27"/>
  <c r="V96" i="15"/>
  <c r="V89" i="67"/>
  <c r="J96" i="27"/>
  <c r="BB84" i="27"/>
  <c r="BL77" i="67"/>
  <c r="Q19" i="27"/>
  <c r="BN12" i="67"/>
  <c r="H34" i="27"/>
  <c r="T34" i="15"/>
  <c r="J86" i="27"/>
  <c r="BB55" i="27"/>
  <c r="M74" i="67"/>
  <c r="BB74" i="27"/>
  <c r="BL67" i="67"/>
  <c r="F33" i="27"/>
  <c r="O33" i="27"/>
  <c r="F12" i="27"/>
  <c r="O12" i="27"/>
  <c r="Q12" i="27"/>
  <c r="BN5" i="67"/>
  <c r="O12" i="15"/>
  <c r="O5" i="67"/>
  <c r="F13" i="27"/>
  <c r="O13" i="27"/>
  <c r="O13" i="15"/>
  <c r="O6" i="67"/>
  <c r="H15" i="27"/>
  <c r="T15" i="15"/>
  <c r="M20" i="67"/>
  <c r="F28" i="27"/>
  <c r="O28" i="27"/>
  <c r="O28" i="15"/>
  <c r="BJ66" i="15"/>
  <c r="BI59" i="67"/>
  <c r="T59" i="67"/>
  <c r="M23" i="67"/>
  <c r="Q30" i="15"/>
  <c r="Q23" i="67"/>
  <c r="Q18" i="15"/>
  <c r="M11" i="67"/>
  <c r="F75" i="27"/>
  <c r="O75" i="27"/>
  <c r="O75" i="15"/>
  <c r="O68" i="67"/>
  <c r="BL74" i="67"/>
  <c r="BJ85" i="15"/>
  <c r="BI78" i="67"/>
  <c r="O30" i="67"/>
  <c r="BJ29" i="15"/>
  <c r="BI22" i="67"/>
  <c r="T22" i="67"/>
  <c r="T30" i="15"/>
  <c r="H30" i="27"/>
  <c r="T60" i="15"/>
  <c r="H60" i="27"/>
  <c r="T71" i="15"/>
  <c r="H71" i="27"/>
  <c r="J78" i="27"/>
  <c r="V78" i="15"/>
  <c r="V71" i="67"/>
  <c r="F88" i="27"/>
  <c r="O88" i="27"/>
  <c r="O88" i="15"/>
  <c r="BB91" i="27"/>
  <c r="Q21" i="15"/>
  <c r="F80" i="27"/>
  <c r="O80" i="27"/>
  <c r="O9" i="15"/>
  <c r="F9" i="27"/>
  <c r="O9" i="27"/>
  <c r="T11" i="15"/>
  <c r="T4" i="67"/>
  <c r="H11" i="27"/>
  <c r="F27" i="27"/>
  <c r="O27" i="27"/>
  <c r="O27" i="15"/>
  <c r="O20" i="67"/>
  <c r="T28" i="15"/>
  <c r="H28" i="27"/>
  <c r="V30" i="15"/>
  <c r="V23" i="67"/>
  <c r="J30" i="27"/>
  <c r="V36" i="15"/>
  <c r="V29" i="67"/>
  <c r="J36" i="27"/>
  <c r="V39" i="15"/>
  <c r="V32" i="67"/>
  <c r="J39" i="27"/>
  <c r="D46" i="27"/>
  <c r="M46" i="27"/>
  <c r="Q46" i="27"/>
  <c r="BN39" i="67"/>
  <c r="M46" i="15"/>
  <c r="O47" i="15"/>
  <c r="O40" i="67"/>
  <c r="F47" i="27"/>
  <c r="O47" i="27"/>
  <c r="F48" i="27"/>
  <c r="O48" i="27"/>
  <c r="Q48" i="27"/>
  <c r="BN41" i="67"/>
  <c r="O48" i="15"/>
  <c r="O41" i="67"/>
  <c r="F55" i="27"/>
  <c r="O55" i="27"/>
  <c r="O55" i="15"/>
  <c r="O48" i="67"/>
  <c r="F56" i="27"/>
  <c r="O56" i="27"/>
  <c r="O56" i="15"/>
  <c r="O49" i="67"/>
  <c r="O66" i="15"/>
  <c r="O59" i="67"/>
  <c r="F66" i="27"/>
  <c r="O66" i="27"/>
  <c r="V69" i="15"/>
  <c r="J69" i="27"/>
  <c r="H75" i="27"/>
  <c r="T75" i="15"/>
  <c r="D11" i="27"/>
  <c r="M11" i="27"/>
  <c r="M11" i="15"/>
  <c r="F23" i="27"/>
  <c r="O23" i="27"/>
  <c r="O23" i="15"/>
  <c r="O51" i="67"/>
  <c r="Q58" i="15"/>
  <c r="H72" i="27"/>
  <c r="T72" i="15"/>
  <c r="V79" i="15"/>
  <c r="V72" i="67"/>
  <c r="J79" i="27"/>
  <c r="O95" i="15"/>
  <c r="O88" i="67"/>
  <c r="F95" i="27"/>
  <c r="O95" i="27"/>
  <c r="Q22" i="15"/>
  <c r="J87" i="27"/>
  <c r="J21" i="27"/>
  <c r="F22" i="27"/>
  <c r="O22" i="27"/>
  <c r="Q63" i="27"/>
  <c r="BN56" i="67"/>
  <c r="T48" i="15"/>
  <c r="H48" i="27"/>
  <c r="F52" i="27"/>
  <c r="O52" i="27"/>
  <c r="O52" i="15"/>
  <c r="O45" i="67"/>
  <c r="F53" i="27"/>
  <c r="O53" i="27"/>
  <c r="O53" i="15"/>
  <c r="V58" i="15"/>
  <c r="V51" i="67"/>
  <c r="J58" i="27"/>
  <c r="H67" i="27"/>
  <c r="T67" i="15"/>
  <c r="T60" i="67"/>
  <c r="D70" i="27"/>
  <c r="M70" i="27"/>
  <c r="M70" i="15"/>
  <c r="T27" i="15"/>
  <c r="T20" i="67"/>
  <c r="F36" i="27"/>
  <c r="O36" i="27"/>
  <c r="T37" i="15"/>
  <c r="H37" i="27"/>
  <c r="T39" i="15"/>
  <c r="T32" i="67"/>
  <c r="H39" i="27"/>
  <c r="M60" i="15"/>
  <c r="T61" i="15"/>
  <c r="H61" i="27"/>
  <c r="T62" i="15"/>
  <c r="T64" i="15"/>
  <c r="H64" i="27"/>
  <c r="D66" i="27"/>
  <c r="M66" i="27"/>
  <c r="M66" i="15"/>
  <c r="O85" i="15"/>
  <c r="F85" i="27"/>
  <c r="O85" i="27"/>
  <c r="T95" i="15"/>
  <c r="BJ95" i="15"/>
  <c r="BI88" i="67"/>
  <c r="H95" i="27"/>
  <c r="H14" i="27"/>
  <c r="T14" i="15"/>
  <c r="D16" i="27"/>
  <c r="M16" i="27"/>
  <c r="M16" i="15"/>
  <c r="D34" i="27"/>
  <c r="M34" i="27"/>
  <c r="Q34" i="27"/>
  <c r="BN27" i="67"/>
  <c r="M34" i="15"/>
  <c r="J60" i="27"/>
  <c r="V60" i="15"/>
  <c r="V53" i="67"/>
  <c r="F70" i="27"/>
  <c r="O70" i="27"/>
  <c r="O70" i="15"/>
  <c r="O63" i="67"/>
  <c r="T76" i="15"/>
  <c r="H76" i="27"/>
  <c r="F77" i="27"/>
  <c r="O77" i="27"/>
  <c r="O77" i="15"/>
  <c r="M86" i="15"/>
  <c r="M79" i="67"/>
  <c r="D86" i="27"/>
  <c r="M86" i="27"/>
  <c r="M95" i="15"/>
  <c r="M88" i="67"/>
  <c r="D95" i="27"/>
  <c r="M95" i="27"/>
  <c r="H93" i="27"/>
  <c r="F94" i="27"/>
  <c r="O94" i="27"/>
  <c r="V95" i="15"/>
  <c r="V88" i="67"/>
  <c r="J95" i="27"/>
  <c r="J94" i="27"/>
  <c r="V91" i="15"/>
  <c r="V84" i="67"/>
  <c r="AS100" i="15"/>
  <c r="AS93" i="67"/>
  <c r="BY93" i="67"/>
  <c r="AS96" i="15"/>
  <c r="AS89" i="67"/>
  <c r="BY89" i="67"/>
  <c r="AS94" i="15"/>
  <c r="AS87" i="67"/>
  <c r="BY87" i="67"/>
  <c r="AS99" i="15"/>
  <c r="AS92" i="67"/>
  <c r="BY92" i="67"/>
  <c r="AS98" i="15"/>
  <c r="AS91" i="67"/>
  <c r="BY91" i="67"/>
  <c r="V42" i="67"/>
  <c r="BJ38" i="15"/>
  <c r="BI31" i="67"/>
  <c r="M40" i="67"/>
  <c r="O86" i="15"/>
  <c r="F86" i="27"/>
  <c r="O86" i="27"/>
  <c r="V26" i="67"/>
  <c r="H14" i="1"/>
  <c r="H19" i="1"/>
  <c r="M49" i="67"/>
  <c r="T58" i="67"/>
  <c r="BJ65" i="15"/>
  <c r="BI58" i="67"/>
  <c r="H51" i="1"/>
  <c r="X89" i="15"/>
  <c r="K46" i="1"/>
  <c r="K51" i="1"/>
  <c r="K61" i="1"/>
  <c r="BL19" i="67"/>
  <c r="BB27" i="27"/>
  <c r="BL20" i="67"/>
  <c r="AU60" i="67"/>
  <c r="AS34" i="15"/>
  <c r="AS27" i="67"/>
  <c r="BY27" i="67"/>
  <c r="AQ27" i="67"/>
  <c r="AU25" i="67"/>
  <c r="AS32" i="15"/>
  <c r="AS25" i="67"/>
  <c r="BY25" i="67"/>
  <c r="AQ13" i="67"/>
  <c r="AS20" i="15"/>
  <c r="AS13" i="67"/>
  <c r="BY13" i="67"/>
  <c r="O26" i="67"/>
  <c r="T49" i="15"/>
  <c r="H49" i="27"/>
  <c r="M68" i="15"/>
  <c r="D68" i="27"/>
  <c r="M68" i="27"/>
  <c r="Q68" i="27"/>
  <c r="X30" i="15"/>
  <c r="X83" i="15"/>
  <c r="O25" i="67"/>
  <c r="M65" i="67"/>
  <c r="AU35" i="67"/>
  <c r="AU33" i="67"/>
  <c r="H25" i="27"/>
  <c r="T25" i="15"/>
  <c r="T31" i="15"/>
  <c r="H31" i="27"/>
  <c r="F67" i="27"/>
  <c r="O67" i="27"/>
  <c r="Q67" i="27"/>
  <c r="O67" i="15"/>
  <c r="AS59" i="15"/>
  <c r="AS52" i="67"/>
  <c r="BY52" i="67"/>
  <c r="AU52" i="67"/>
  <c r="M61" i="15"/>
  <c r="D61" i="27"/>
  <c r="M61" i="27"/>
  <c r="Q61" i="27"/>
  <c r="V75" i="15"/>
  <c r="J75" i="27"/>
  <c r="D49" i="27"/>
  <c r="M49" i="27"/>
  <c r="M49" i="15"/>
  <c r="T92" i="15"/>
  <c r="H92" i="27"/>
  <c r="BB94" i="27"/>
  <c r="BL87" i="67"/>
  <c r="AU46" i="67"/>
  <c r="AS53" i="15"/>
  <c r="AS46" i="67"/>
  <c r="BY46" i="67"/>
  <c r="M43" i="15"/>
  <c r="AS79" i="15"/>
  <c r="AS72" i="67"/>
  <c r="BY72" i="67"/>
  <c r="AU72" i="67"/>
  <c r="O89" i="15"/>
  <c r="F89" i="27"/>
  <c r="O89" i="27"/>
  <c r="V72" i="15"/>
  <c r="J72" i="27"/>
  <c r="M83" i="15"/>
  <c r="D83" i="27"/>
  <c r="M83" i="27"/>
  <c r="AU84" i="67"/>
  <c r="AS91" i="15"/>
  <c r="AS84" i="67"/>
  <c r="BY84" i="67"/>
  <c r="AU32" i="67"/>
  <c r="H89" i="27"/>
  <c r="AS97" i="15"/>
  <c r="AS90" i="67"/>
  <c r="BY90" i="67"/>
  <c r="F92" i="27"/>
  <c r="O92" i="27"/>
  <c r="O92" i="15"/>
  <c r="O85" i="67"/>
  <c r="J66" i="27"/>
  <c r="V66" i="15"/>
  <c r="T91" i="15"/>
  <c r="Q87" i="27"/>
  <c r="BN80" i="67"/>
  <c r="X75" i="15"/>
  <c r="X68" i="67"/>
  <c r="X43" i="15"/>
  <c r="X45" i="15"/>
  <c r="X38" i="67"/>
  <c r="X10" i="15"/>
  <c r="AX10" i="15"/>
  <c r="H61" i="1"/>
  <c r="X19" i="15"/>
  <c r="X80" i="15"/>
  <c r="X73" i="67"/>
  <c r="X40" i="15"/>
  <c r="Z40" i="15"/>
  <c r="AQ118" i="27"/>
  <c r="V118" i="27"/>
  <c r="V116" i="27"/>
  <c r="AQ117" i="27"/>
  <c r="AQ116" i="27"/>
  <c r="V117" i="27"/>
  <c r="AQ115" i="27"/>
  <c r="V115" i="27"/>
  <c r="AQ114" i="27"/>
  <c r="V114" i="27"/>
  <c r="AQ113" i="27"/>
  <c r="V113" i="27"/>
  <c r="AQ112" i="27"/>
  <c r="V112" i="27"/>
  <c r="V111" i="27"/>
  <c r="AQ111" i="27"/>
  <c r="AQ110" i="27"/>
  <c r="V110" i="27"/>
  <c r="AQ109" i="27"/>
  <c r="V109" i="27"/>
  <c r="AQ108" i="27"/>
  <c r="V108" i="27"/>
  <c r="AQ107" i="27"/>
  <c r="V107" i="27"/>
  <c r="X118" i="15"/>
  <c r="X117" i="15"/>
  <c r="X116" i="15"/>
  <c r="X115" i="15"/>
  <c r="X114" i="15"/>
  <c r="X113" i="15"/>
  <c r="X112" i="15"/>
  <c r="X111" i="15"/>
  <c r="X110" i="15"/>
  <c r="X109" i="15"/>
  <c r="X108" i="15"/>
  <c r="X107" i="15"/>
  <c r="M9" i="27"/>
  <c r="Q15" i="15"/>
  <c r="Q8" i="67"/>
  <c r="BJ100" i="15"/>
  <c r="BI93" i="67"/>
  <c r="BB69" i="27"/>
  <c r="BJ12" i="15"/>
  <c r="BI5" i="67"/>
  <c r="T70" i="67"/>
  <c r="BJ19" i="15"/>
  <c r="BI12" i="67"/>
  <c r="Q74" i="15"/>
  <c r="Q67" i="67"/>
  <c r="Q24" i="27"/>
  <c r="BN17" i="67"/>
  <c r="BJ81" i="15"/>
  <c r="BI74" i="67"/>
  <c r="Q81" i="15"/>
  <c r="AI81" i="15"/>
  <c r="AI74" i="67"/>
  <c r="Q31" i="15"/>
  <c r="Q24" i="67"/>
  <c r="X65" i="15"/>
  <c r="X58" i="67"/>
  <c r="X41" i="15"/>
  <c r="X34" i="67"/>
  <c r="X94" i="15"/>
  <c r="AX94" i="15"/>
  <c r="X23" i="15"/>
  <c r="X16" i="67"/>
  <c r="X86" i="15"/>
  <c r="AX86" i="15"/>
  <c r="H58" i="1"/>
  <c r="X46" i="15"/>
  <c r="X39" i="67"/>
  <c r="X35" i="15"/>
  <c r="X28" i="67"/>
  <c r="X12" i="15"/>
  <c r="Z12" i="15"/>
  <c r="X36" i="15"/>
  <c r="AX36" i="15"/>
  <c r="X87" i="15"/>
  <c r="X80" i="67"/>
  <c r="X71" i="15"/>
  <c r="AX71" i="15"/>
  <c r="AQ106" i="27"/>
  <c r="V106" i="27"/>
  <c r="X106" i="15"/>
  <c r="BJ99" i="15"/>
  <c r="BI92" i="67"/>
  <c r="Q32" i="27"/>
  <c r="BN25" i="67"/>
  <c r="BL26" i="67"/>
  <c r="BB82" i="27"/>
  <c r="BB70" i="27"/>
  <c r="M81" i="27"/>
  <c r="O93" i="27"/>
  <c r="V94" i="27"/>
  <c r="X94" i="27"/>
  <c r="V93" i="27"/>
  <c r="X93" i="27"/>
  <c r="X101" i="15"/>
  <c r="X103" i="15"/>
  <c r="X105" i="15"/>
  <c r="AQ105" i="27"/>
  <c r="V105" i="27"/>
  <c r="AQ104" i="27"/>
  <c r="V104" i="27"/>
  <c r="AQ103" i="27"/>
  <c r="V103" i="27"/>
  <c r="AQ102" i="27"/>
  <c r="AQ101" i="27"/>
  <c r="V102" i="27"/>
  <c r="V101" i="27"/>
  <c r="AQ98" i="27"/>
  <c r="AS98" i="27"/>
  <c r="AX98" i="27"/>
  <c r="X102" i="15"/>
  <c r="X104" i="15"/>
  <c r="Q100" i="27"/>
  <c r="BN93" i="67"/>
  <c r="BL59" i="67"/>
  <c r="BL34" i="67"/>
  <c r="BJ68" i="15"/>
  <c r="BI61" i="67"/>
  <c r="Q100" i="15"/>
  <c r="AI100" i="15"/>
  <c r="AI93" i="67"/>
  <c r="Q21" i="27"/>
  <c r="BN14" i="67"/>
  <c r="BB100" i="27"/>
  <c r="BL93" i="67"/>
  <c r="Q99" i="27"/>
  <c r="BN92" i="67"/>
  <c r="BB99" i="27"/>
  <c r="BL92" i="67"/>
  <c r="Q72" i="15"/>
  <c r="AI72" i="15"/>
  <c r="AI65" i="67"/>
  <c r="Q99" i="15"/>
  <c r="Q92" i="67"/>
  <c r="BL44" i="67"/>
  <c r="Q30" i="27"/>
  <c r="BN23" i="67"/>
  <c r="AQ100" i="27"/>
  <c r="V100" i="27"/>
  <c r="AQ99" i="27"/>
  <c r="V99" i="27"/>
  <c r="BB79" i="27"/>
  <c r="Q37" i="27"/>
  <c r="BN30" i="67"/>
  <c r="O38" i="67"/>
  <c r="Q94" i="27"/>
  <c r="BN87" i="67"/>
  <c r="BJ53" i="15"/>
  <c r="BI46" i="67"/>
  <c r="BL15" i="67"/>
  <c r="Q47" i="27"/>
  <c r="BN40" i="67"/>
  <c r="T67" i="67"/>
  <c r="Q56" i="27"/>
  <c r="BN49" i="67"/>
  <c r="M58" i="67"/>
  <c r="Q62" i="27"/>
  <c r="BN55" i="67"/>
  <c r="V13" i="27"/>
  <c r="X13" i="27"/>
  <c r="BJ55" i="15"/>
  <c r="BI48" i="67"/>
  <c r="Q39" i="27"/>
  <c r="BN32" i="67"/>
  <c r="BB90" i="27"/>
  <c r="Q80" i="27"/>
  <c r="BN73" i="67"/>
  <c r="Q17" i="15"/>
  <c r="Q10" i="67"/>
  <c r="BL14" i="67"/>
  <c r="Q79" i="27"/>
  <c r="BN72" i="67"/>
  <c r="Q54" i="15"/>
  <c r="AI54" i="15"/>
  <c r="AI47" i="67"/>
  <c r="T77" i="67"/>
  <c r="BJ42" i="15"/>
  <c r="BI35" i="67"/>
  <c r="Q27" i="27"/>
  <c r="BN20" i="67"/>
  <c r="AI80" i="15"/>
  <c r="AI73" i="67"/>
  <c r="BB29" i="27"/>
  <c r="Q35" i="27"/>
  <c r="BN28" i="67"/>
  <c r="BB57" i="27"/>
  <c r="BL51" i="67"/>
  <c r="Q14" i="27"/>
  <c r="BN7" i="67"/>
  <c r="M57" i="67"/>
  <c r="Q57" i="15"/>
  <c r="AI57" i="15"/>
  <c r="AI50" i="67"/>
  <c r="Q71" i="27"/>
  <c r="BN64" i="67"/>
  <c r="Q17" i="27"/>
  <c r="BJ80" i="15"/>
  <c r="BI73" i="67"/>
  <c r="BB86" i="27"/>
  <c r="BJ94" i="15"/>
  <c r="BI87" i="67"/>
  <c r="Q22" i="27"/>
  <c r="BN15" i="67"/>
  <c r="T81" i="67"/>
  <c r="Q25" i="27"/>
  <c r="BN18" i="67"/>
  <c r="Q50" i="27"/>
  <c r="BN43" i="67"/>
  <c r="Q78" i="27"/>
  <c r="BN71" i="67"/>
  <c r="Q56" i="15"/>
  <c r="Q49" i="67"/>
  <c r="BL17" i="67"/>
  <c r="Q16" i="27"/>
  <c r="BN9" i="67"/>
  <c r="Q28" i="27"/>
  <c r="BN21" i="67"/>
  <c r="Q20" i="15"/>
  <c r="Q13" i="67"/>
  <c r="Q53" i="27"/>
  <c r="BN46" i="67"/>
  <c r="Q9" i="27"/>
  <c r="BJ83" i="15"/>
  <c r="BI76" i="67"/>
  <c r="BB32" i="27"/>
  <c r="Q26" i="15"/>
  <c r="Q19" i="67"/>
  <c r="Q42" i="27"/>
  <c r="BN35" i="67"/>
  <c r="BL6" i="67"/>
  <c r="O34" i="67"/>
  <c r="Q59" i="15"/>
  <c r="Q52" i="67"/>
  <c r="Q71" i="15"/>
  <c r="Q64" i="67"/>
  <c r="Q88" i="27"/>
  <c r="BN81" i="67"/>
  <c r="BB35" i="27"/>
  <c r="Q24" i="15"/>
  <c r="AI24" i="15"/>
  <c r="AI17" i="67"/>
  <c r="Q41" i="27"/>
  <c r="BN34" i="67"/>
  <c r="V24" i="27"/>
  <c r="X24" i="27"/>
  <c r="Q58" i="27"/>
  <c r="BN51" i="67"/>
  <c r="Q55" i="27"/>
  <c r="BN48" i="67"/>
  <c r="BL16" i="67"/>
  <c r="Q47" i="15"/>
  <c r="Q40" i="67"/>
  <c r="BB40" i="27"/>
  <c r="Q10" i="15"/>
  <c r="AI10" i="15"/>
  <c r="AI3" i="67"/>
  <c r="O50" i="67"/>
  <c r="BL49" i="67"/>
  <c r="Q32" i="15"/>
  <c r="Q25" i="67"/>
  <c r="Q29" i="27"/>
  <c r="BN22" i="67"/>
  <c r="BL13" i="67"/>
  <c r="Q83" i="27"/>
  <c r="BN76" i="67"/>
  <c r="Q33" i="15"/>
  <c r="AI33" i="15"/>
  <c r="AI26" i="67"/>
  <c r="Q97" i="15"/>
  <c r="AI97" i="15"/>
  <c r="AI90" i="67"/>
  <c r="Q85" i="27"/>
  <c r="BN78" i="67"/>
  <c r="BJ23" i="15"/>
  <c r="BI16" i="67"/>
  <c r="Q11" i="27"/>
  <c r="BN4" i="67"/>
  <c r="Q19" i="15"/>
  <c r="Q12" i="67"/>
  <c r="BJ17" i="15"/>
  <c r="BI10" i="67"/>
  <c r="BL3" i="67"/>
  <c r="Q23" i="27"/>
  <c r="BN16" i="67"/>
  <c r="V9" i="27"/>
  <c r="X9" i="27"/>
  <c r="Q76" i="15"/>
  <c r="Q69" i="67"/>
  <c r="BJ40" i="15"/>
  <c r="BI33" i="67"/>
  <c r="Q33" i="27"/>
  <c r="BN26" i="67"/>
  <c r="T2" i="67"/>
  <c r="BL12" i="67"/>
  <c r="V32" i="27"/>
  <c r="BJ56" i="15"/>
  <c r="BI49" i="67"/>
  <c r="BL39" i="67"/>
  <c r="BB46" i="27"/>
  <c r="Q40" i="15"/>
  <c r="Q33" i="67"/>
  <c r="Q77" i="27"/>
  <c r="BN70" i="67"/>
  <c r="BJ52" i="15"/>
  <c r="BI45" i="67"/>
  <c r="T45" i="67"/>
  <c r="Q89" i="27"/>
  <c r="Q49" i="27"/>
  <c r="BN42" i="67"/>
  <c r="T28" i="67"/>
  <c r="BL78" i="67"/>
  <c r="BJ51" i="15"/>
  <c r="BI44" i="67"/>
  <c r="Q82" i="15"/>
  <c r="BL9" i="67"/>
  <c r="T36" i="67"/>
  <c r="BJ43" i="15"/>
  <c r="BI36" i="67"/>
  <c r="Q69" i="27"/>
  <c r="BN62" i="67"/>
  <c r="T47" i="67"/>
  <c r="BJ54" i="15"/>
  <c r="BI47" i="67"/>
  <c r="T66" i="67"/>
  <c r="BJ73" i="15"/>
  <c r="BI66" i="67"/>
  <c r="Q92" i="27"/>
  <c r="BN85" i="67"/>
  <c r="BB73" i="27"/>
  <c r="Q36" i="27"/>
  <c r="BN29" i="67"/>
  <c r="Q52" i="27"/>
  <c r="BN45" i="67"/>
  <c r="Q37" i="15"/>
  <c r="Q30" i="67"/>
  <c r="Q13" i="27"/>
  <c r="BN6" i="67"/>
  <c r="Q44" i="15"/>
  <c r="Q37" i="67"/>
  <c r="Q96" i="27"/>
  <c r="BN89" i="67"/>
  <c r="Q51" i="27"/>
  <c r="BN44" i="67"/>
  <c r="BJ32" i="15"/>
  <c r="BI25" i="67"/>
  <c r="O43" i="67"/>
  <c r="Q50" i="15"/>
  <c r="Q43" i="67"/>
  <c r="Q39" i="15"/>
  <c r="Q32" i="67"/>
  <c r="M32" i="67"/>
  <c r="AI64" i="15"/>
  <c r="AI57" i="67"/>
  <c r="BJ26" i="15"/>
  <c r="BI19" i="67"/>
  <c r="T19" i="67"/>
  <c r="BL10" i="67"/>
  <c r="BB17" i="27"/>
  <c r="Q75" i="15"/>
  <c r="AI75" i="15"/>
  <c r="AI68" i="67"/>
  <c r="BJ87" i="15"/>
  <c r="BI80" i="67"/>
  <c r="Q66" i="27"/>
  <c r="BN59" i="67"/>
  <c r="Q75" i="27"/>
  <c r="BN68" i="67"/>
  <c r="Q73" i="27"/>
  <c r="BN66" i="67"/>
  <c r="BL81" i="67"/>
  <c r="BL40" i="67"/>
  <c r="BB47" i="27"/>
  <c r="Q91" i="27"/>
  <c r="BN84" i="67"/>
  <c r="BL2" i="67"/>
  <c r="BB9" i="27"/>
  <c r="Q84" i="15"/>
  <c r="O7" i="67"/>
  <c r="Q14" i="15"/>
  <c r="Q7" i="67"/>
  <c r="AI87" i="15"/>
  <c r="AI80" i="67"/>
  <c r="M31" i="67"/>
  <c r="Q38" i="15"/>
  <c r="BJ97" i="15"/>
  <c r="BI90" i="67"/>
  <c r="Q95" i="27"/>
  <c r="BN88" i="67"/>
  <c r="AI30" i="15"/>
  <c r="AI23" i="67"/>
  <c r="Q12" i="15"/>
  <c r="Q5" i="67"/>
  <c r="Q78" i="15"/>
  <c r="AI78" i="15"/>
  <c r="AI71" i="67"/>
  <c r="M18" i="67"/>
  <c r="Q25" i="15"/>
  <c r="Q18" i="67"/>
  <c r="M83" i="67"/>
  <c r="Q90" i="15"/>
  <c r="BL90" i="67"/>
  <c r="BB97" i="27"/>
  <c r="BJ50" i="15"/>
  <c r="BI43" i="67"/>
  <c r="T43" i="67"/>
  <c r="T38" i="67"/>
  <c r="BJ45" i="15"/>
  <c r="BI38" i="67"/>
  <c r="BB80" i="27"/>
  <c r="BL73" i="67"/>
  <c r="Q79" i="15"/>
  <c r="M72" i="67"/>
  <c r="Q86" i="27"/>
  <c r="BN79" i="67"/>
  <c r="V97" i="27"/>
  <c r="X97" i="27"/>
  <c r="S97" i="27"/>
  <c r="AQ97" i="27"/>
  <c r="AS97" i="27"/>
  <c r="AX97" i="27"/>
  <c r="BB96" i="27"/>
  <c r="BL89" i="67"/>
  <c r="T37" i="67"/>
  <c r="BJ44" i="15"/>
  <c r="BI37" i="67"/>
  <c r="Q98" i="15"/>
  <c r="Q91" i="67"/>
  <c r="Q63" i="15"/>
  <c r="AI63" i="15"/>
  <c r="AI56" i="67"/>
  <c r="BJ67" i="15"/>
  <c r="BI60" i="67"/>
  <c r="Q96" i="15"/>
  <c r="Q89" i="67"/>
  <c r="Q95" i="15"/>
  <c r="Q88" i="67"/>
  <c r="Q73" i="15"/>
  <c r="Q66" i="67"/>
  <c r="M5" i="67"/>
  <c r="Q27" i="15"/>
  <c r="Q20" i="67"/>
  <c r="BN90" i="67"/>
  <c r="Q29" i="15"/>
  <c r="T71" i="67"/>
  <c r="BJ78" i="15"/>
  <c r="BI71" i="67"/>
  <c r="BJ63" i="15"/>
  <c r="BI56" i="67"/>
  <c r="T56" i="67"/>
  <c r="Q70" i="27"/>
  <c r="BN63" i="67"/>
  <c r="V98" i="27"/>
  <c r="X98" i="27"/>
  <c r="AC98" i="27"/>
  <c r="AF98" i="27"/>
  <c r="BR91" i="67"/>
  <c r="BB98" i="27"/>
  <c r="BL91" i="67"/>
  <c r="BB44" i="27"/>
  <c r="BL37" i="67"/>
  <c r="BL52" i="67"/>
  <c r="BB59" i="27"/>
  <c r="Q35" i="67"/>
  <c r="AI42" i="15"/>
  <c r="AI35" i="67"/>
  <c r="BJ96" i="15"/>
  <c r="BI89" i="67"/>
  <c r="BN91" i="67"/>
  <c r="M28" i="67"/>
  <c r="Q35" i="15"/>
  <c r="M62" i="67"/>
  <c r="Q69" i="15"/>
  <c r="Q62" i="67"/>
  <c r="BB45" i="27"/>
  <c r="BL38" i="67"/>
  <c r="AI65" i="15"/>
  <c r="AI58" i="67"/>
  <c r="BJ98" i="15"/>
  <c r="BI91" i="67"/>
  <c r="Q93" i="15"/>
  <c r="M86" i="67"/>
  <c r="BL71" i="67"/>
  <c r="BB78" i="27"/>
  <c r="BL56" i="67"/>
  <c r="BB63" i="27"/>
  <c r="M87" i="67"/>
  <c r="Q94" i="15"/>
  <c r="Q62" i="15"/>
  <c r="Q55" i="67"/>
  <c r="M55" i="67"/>
  <c r="M44" i="67"/>
  <c r="Q51" i="15"/>
  <c r="V96" i="27"/>
  <c r="AQ96" i="27"/>
  <c r="Q16" i="15"/>
  <c r="M9" i="67"/>
  <c r="BJ72" i="15"/>
  <c r="BI65" i="67"/>
  <c r="T65" i="67"/>
  <c r="V62" i="67"/>
  <c r="BL21" i="67"/>
  <c r="BB28" i="27"/>
  <c r="BB11" i="27"/>
  <c r="BL4" i="67"/>
  <c r="AI21" i="15"/>
  <c r="AI14" i="67"/>
  <c r="Q14" i="67"/>
  <c r="AI15" i="15"/>
  <c r="AI8" i="67"/>
  <c r="T53" i="67"/>
  <c r="BJ60" i="15"/>
  <c r="BI53" i="67"/>
  <c r="BJ30" i="15"/>
  <c r="BI23" i="67"/>
  <c r="T23" i="67"/>
  <c r="BJ27" i="15"/>
  <c r="BI20" i="67"/>
  <c r="BL57" i="67"/>
  <c r="BB64" i="27"/>
  <c r="BL30" i="67"/>
  <c r="BB37" i="27"/>
  <c r="BL65" i="67"/>
  <c r="BB72" i="27"/>
  <c r="AI36" i="15"/>
  <c r="AI29" i="67"/>
  <c r="Q88" i="15"/>
  <c r="O81" i="67"/>
  <c r="BJ39" i="15"/>
  <c r="BI32" i="67"/>
  <c r="BJ11" i="15"/>
  <c r="BI4" i="67"/>
  <c r="Q92" i="15"/>
  <c r="Q85" i="67"/>
  <c r="T88" i="67"/>
  <c r="O70" i="67"/>
  <c r="Q77" i="15"/>
  <c r="M27" i="67"/>
  <c r="Q34" i="15"/>
  <c r="T7" i="67"/>
  <c r="BJ14" i="15"/>
  <c r="BI7" i="67"/>
  <c r="O78" i="67"/>
  <c r="Q85" i="15"/>
  <c r="BJ64" i="15"/>
  <c r="BI57" i="67"/>
  <c r="T57" i="67"/>
  <c r="M53" i="67"/>
  <c r="Q60" i="15"/>
  <c r="T30" i="67"/>
  <c r="BJ37" i="15"/>
  <c r="BI30" i="67"/>
  <c r="Q53" i="15"/>
  <c r="O46" i="67"/>
  <c r="BL41" i="67"/>
  <c r="BB48" i="27"/>
  <c r="AI41" i="15"/>
  <c r="AI34" i="67"/>
  <c r="Q34" i="67"/>
  <c r="Q51" i="67"/>
  <c r="AI58" i="15"/>
  <c r="AI51" i="67"/>
  <c r="M4" i="67"/>
  <c r="Q11" i="15"/>
  <c r="T64" i="67"/>
  <c r="BJ71" i="15"/>
  <c r="BI64" i="67"/>
  <c r="O21" i="67"/>
  <c r="Q28" i="15"/>
  <c r="T8" i="67"/>
  <c r="BJ15" i="15"/>
  <c r="BI8" i="67"/>
  <c r="Q48" i="15"/>
  <c r="BL69" i="67"/>
  <c r="BB76" i="27"/>
  <c r="BB61" i="27"/>
  <c r="BL54" i="67"/>
  <c r="Q70" i="15"/>
  <c r="M63" i="67"/>
  <c r="O16" i="67"/>
  <c r="Q23" i="15"/>
  <c r="BL68" i="67"/>
  <c r="BB75" i="27"/>
  <c r="Q46" i="15"/>
  <c r="M39" i="67"/>
  <c r="Q11" i="67"/>
  <c r="AI18" i="15"/>
  <c r="AI11" i="67"/>
  <c r="BB34" i="27"/>
  <c r="BL27" i="67"/>
  <c r="Q52" i="15"/>
  <c r="AI52" i="15"/>
  <c r="AI45" i="67"/>
  <c r="T69" i="67"/>
  <c r="BJ76" i="15"/>
  <c r="BI69" i="67"/>
  <c r="T54" i="67"/>
  <c r="BJ61" i="15"/>
  <c r="BI54" i="67"/>
  <c r="BJ28" i="15"/>
  <c r="BI21" i="67"/>
  <c r="T21" i="67"/>
  <c r="BB71" i="27"/>
  <c r="BL64" i="67"/>
  <c r="BL86" i="67"/>
  <c r="BB93" i="27"/>
  <c r="BB14" i="27"/>
  <c r="BL7" i="67"/>
  <c r="BB95" i="27"/>
  <c r="BL88" i="67"/>
  <c r="Q66" i="15"/>
  <c r="Q59" i="67"/>
  <c r="M59" i="67"/>
  <c r="BJ62" i="15"/>
  <c r="BI55" i="67"/>
  <c r="T55" i="67"/>
  <c r="BL32" i="67"/>
  <c r="BB39" i="27"/>
  <c r="BB67" i="27"/>
  <c r="BL60" i="67"/>
  <c r="T41" i="67"/>
  <c r="BJ48" i="15"/>
  <c r="BI41" i="67"/>
  <c r="Q55" i="15"/>
  <c r="Q15" i="67"/>
  <c r="AI22" i="15"/>
  <c r="AI15" i="67"/>
  <c r="T68" i="67"/>
  <c r="BJ75" i="15"/>
  <c r="BI68" i="67"/>
  <c r="O2" i="67"/>
  <c r="Q9" i="15"/>
  <c r="Q13" i="15"/>
  <c r="BB60" i="27"/>
  <c r="BL53" i="67"/>
  <c r="BL23" i="67"/>
  <c r="BB30" i="27"/>
  <c r="BB15" i="27"/>
  <c r="BL8" i="67"/>
  <c r="BJ34" i="15"/>
  <c r="BI27" i="67"/>
  <c r="T27" i="67"/>
  <c r="V95" i="27"/>
  <c r="AQ95" i="27"/>
  <c r="Z89" i="15"/>
  <c r="X82" i="67"/>
  <c r="AX89" i="15"/>
  <c r="BN69" i="67"/>
  <c r="T18" i="67"/>
  <c r="BJ25" i="15"/>
  <c r="BI18" i="67"/>
  <c r="BN19" i="67"/>
  <c r="BL82" i="67"/>
  <c r="BB89" i="27"/>
  <c r="V89" i="27"/>
  <c r="X89" i="27"/>
  <c r="AQ72" i="27"/>
  <c r="V72" i="27"/>
  <c r="O82" i="67"/>
  <c r="Q89" i="15"/>
  <c r="M36" i="67"/>
  <c r="Q43" i="15"/>
  <c r="M42" i="67"/>
  <c r="Q49" i="15"/>
  <c r="BN54" i="67"/>
  <c r="BN60" i="67"/>
  <c r="BL18" i="67"/>
  <c r="BB25" i="27"/>
  <c r="V25" i="27"/>
  <c r="AX19" i="15"/>
  <c r="X12" i="67"/>
  <c r="Z19" i="15"/>
  <c r="AX80" i="15"/>
  <c r="AX43" i="15"/>
  <c r="Z43" i="15"/>
  <c r="X36" i="67"/>
  <c r="AX40" i="15"/>
  <c r="Q68" i="15"/>
  <c r="M61" i="67"/>
  <c r="AI45" i="15"/>
  <c r="AI38" i="67"/>
  <c r="Q38" i="67"/>
  <c r="O60" i="67"/>
  <c r="Q67" i="15"/>
  <c r="BJ91" i="15"/>
  <c r="BI84" i="67"/>
  <c r="T84" i="67"/>
  <c r="AI91" i="15"/>
  <c r="AI84" i="67"/>
  <c r="V75" i="27"/>
  <c r="AQ75" i="27"/>
  <c r="BL42" i="67"/>
  <c r="BB49" i="27"/>
  <c r="V49" i="27"/>
  <c r="X49" i="27"/>
  <c r="BN24" i="67"/>
  <c r="V34" i="27"/>
  <c r="V43" i="27"/>
  <c r="AQ39" i="27"/>
  <c r="V35" i="27"/>
  <c r="X35" i="27"/>
  <c r="AQ10" i="27"/>
  <c r="V68" i="27"/>
  <c r="X68" i="27"/>
  <c r="AC68" i="27"/>
  <c r="AF68" i="27"/>
  <c r="BR61" i="67"/>
  <c r="AQ59" i="27"/>
  <c r="AS59" i="27"/>
  <c r="AX59" i="27"/>
  <c r="AQ83" i="27"/>
  <c r="AS83" i="27"/>
  <c r="AQ44" i="27"/>
  <c r="AS44" i="27"/>
  <c r="AX44" i="27"/>
  <c r="AQ35" i="27"/>
  <c r="AS35" i="27"/>
  <c r="AQ60" i="27"/>
  <c r="AQ27" i="27"/>
  <c r="AQ12" i="27"/>
  <c r="V11" i="27"/>
  <c r="X11" i="27"/>
  <c r="AQ82" i="27"/>
  <c r="AQ89" i="27"/>
  <c r="AS89" i="27"/>
  <c r="V64" i="27"/>
  <c r="X64" i="27"/>
  <c r="S64" i="27"/>
  <c r="AQ16" i="27"/>
  <c r="AQ23" i="27"/>
  <c r="AQ41" i="27"/>
  <c r="AQ40" i="27"/>
  <c r="V26" i="27"/>
  <c r="X26" i="27"/>
  <c r="S26" i="27"/>
  <c r="V52" i="27"/>
  <c r="V79" i="27"/>
  <c r="AQ56" i="27"/>
  <c r="AQ64" i="27"/>
  <c r="AS64" i="27"/>
  <c r="AX64" i="27"/>
  <c r="AQ42" i="27"/>
  <c r="V57" i="27"/>
  <c r="AQ67" i="27"/>
  <c r="AS67" i="27"/>
  <c r="AX67" i="27"/>
  <c r="V10" i="27"/>
  <c r="AQ31" i="27"/>
  <c r="AS31" i="27"/>
  <c r="AX31" i="27"/>
  <c r="AQ93" i="27"/>
  <c r="AQ63" i="27"/>
  <c r="AQ78" i="27"/>
  <c r="V39" i="27"/>
  <c r="AQ91" i="27"/>
  <c r="V74" i="27"/>
  <c r="V18" i="27"/>
  <c r="V87" i="27"/>
  <c r="AQ87" i="27"/>
  <c r="AQ34" i="27"/>
  <c r="V80" i="27"/>
  <c r="V16" i="27"/>
  <c r="V50" i="27"/>
  <c r="X50" i="27"/>
  <c r="V48" i="27"/>
  <c r="AQ17" i="27"/>
  <c r="AS17" i="27"/>
  <c r="V59" i="27"/>
  <c r="X59" i="27"/>
  <c r="AC59" i="27"/>
  <c r="AF59" i="27"/>
  <c r="BR52" i="67"/>
  <c r="V83" i="27"/>
  <c r="X83" i="27"/>
  <c r="AQ33" i="27"/>
  <c r="AQ30" i="27"/>
  <c r="V82" i="27"/>
  <c r="V27" i="27"/>
  <c r="AQ19" i="27"/>
  <c r="V65" i="27"/>
  <c r="V69" i="27"/>
  <c r="V33" i="27"/>
  <c r="AQ21" i="27"/>
  <c r="AQ55" i="27"/>
  <c r="AS55" i="27"/>
  <c r="AQ76" i="27"/>
  <c r="AS76" i="27"/>
  <c r="AX76" i="27"/>
  <c r="AQ9" i="27"/>
  <c r="AS9" i="27"/>
  <c r="AQ26" i="27"/>
  <c r="AS26" i="27"/>
  <c r="AX26" i="27"/>
  <c r="AQ79" i="27"/>
  <c r="V62" i="27"/>
  <c r="X62" i="27"/>
  <c r="AQ45" i="27"/>
  <c r="V42" i="27"/>
  <c r="AQ84" i="27"/>
  <c r="V53" i="27"/>
  <c r="AQ65" i="27"/>
  <c r="AQ58" i="27"/>
  <c r="AQ53" i="27"/>
  <c r="V37" i="27"/>
  <c r="V45" i="27"/>
  <c r="AQ74" i="27"/>
  <c r="AQ52" i="27"/>
  <c r="V84" i="27"/>
  <c r="AQ38" i="27"/>
  <c r="AQ24" i="27"/>
  <c r="AQ88" i="27"/>
  <c r="AQ20" i="27"/>
  <c r="V51" i="27"/>
  <c r="AQ90" i="27"/>
  <c r="AQ92" i="27"/>
  <c r="AS92" i="27"/>
  <c r="V21" i="27"/>
  <c r="AQ70" i="27"/>
  <c r="V30" i="27"/>
  <c r="AQ18" i="27"/>
  <c r="V90" i="27"/>
  <c r="V85" i="27"/>
  <c r="AQ68" i="27"/>
  <c r="AS68" i="27"/>
  <c r="AX68" i="27"/>
  <c r="AQ11" i="27"/>
  <c r="AS11" i="27"/>
  <c r="AQ77" i="27"/>
  <c r="AQ37" i="27"/>
  <c r="AQ73" i="27"/>
  <c r="AS73" i="27"/>
  <c r="AQ54" i="27"/>
  <c r="V28" i="27"/>
  <c r="AQ29" i="27"/>
  <c r="V70" i="27"/>
  <c r="V54" i="27"/>
  <c r="V38" i="27"/>
  <c r="AQ36" i="27"/>
  <c r="V73" i="27"/>
  <c r="X73" i="27"/>
  <c r="V41" i="27"/>
  <c r="V81" i="27"/>
  <c r="AQ94" i="27"/>
  <c r="V36" i="27"/>
  <c r="V76" i="27"/>
  <c r="X76" i="27"/>
  <c r="S76" i="27"/>
  <c r="V14" i="27"/>
  <c r="V60" i="27"/>
  <c r="V58" i="27"/>
  <c r="V12" i="27"/>
  <c r="AQ57" i="27"/>
  <c r="AQ46" i="27"/>
  <c r="AQ69" i="27"/>
  <c r="AQ28" i="27"/>
  <c r="V63" i="27"/>
  <c r="AQ80" i="27"/>
  <c r="AQ13" i="27"/>
  <c r="AQ49" i="27"/>
  <c r="AS49" i="27"/>
  <c r="V55" i="27"/>
  <c r="X55" i="27"/>
  <c r="AQ85" i="27"/>
  <c r="AQ71" i="27"/>
  <c r="V20" i="27"/>
  <c r="AQ47" i="27"/>
  <c r="V67" i="27"/>
  <c r="X67" i="27"/>
  <c r="S67" i="27"/>
  <c r="V23" i="27"/>
  <c r="AQ81" i="27"/>
  <c r="AQ51" i="27"/>
  <c r="V61" i="27"/>
  <c r="X61" i="27"/>
  <c r="S61" i="27"/>
  <c r="AQ15" i="27"/>
  <c r="AS15" i="27"/>
  <c r="AX15" i="27"/>
  <c r="V44" i="27"/>
  <c r="X44" i="27"/>
  <c r="AC44" i="27"/>
  <c r="AF44" i="27"/>
  <c r="BR37" i="67"/>
  <c r="AQ22" i="27"/>
  <c r="AQ43" i="27"/>
  <c r="V29" i="27"/>
  <c r="V71" i="27"/>
  <c r="AQ25" i="27"/>
  <c r="V78" i="27"/>
  <c r="AQ86" i="27"/>
  <c r="AS86" i="27"/>
  <c r="V91" i="27"/>
  <c r="V77" i="27"/>
  <c r="V22" i="27"/>
  <c r="V15" i="27"/>
  <c r="X15" i="27"/>
  <c r="AC15" i="27"/>
  <c r="AF15" i="27"/>
  <c r="BR8" i="67"/>
  <c r="V19" i="27"/>
  <c r="V46" i="27"/>
  <c r="K62" i="1"/>
  <c r="V40" i="27"/>
  <c r="AQ61" i="27"/>
  <c r="AS61" i="27"/>
  <c r="AX61" i="27"/>
  <c r="V47" i="27"/>
  <c r="AQ32" i="27"/>
  <c r="AQ62" i="27"/>
  <c r="AS62" i="27"/>
  <c r="V86" i="27"/>
  <c r="X86" i="27"/>
  <c r="V88" i="27"/>
  <c r="AQ48" i="27"/>
  <c r="O79" i="67"/>
  <c r="Q86" i="15"/>
  <c r="V17" i="27"/>
  <c r="X17" i="27"/>
  <c r="AQ66" i="27"/>
  <c r="AS66" i="27"/>
  <c r="V66" i="27"/>
  <c r="X66" i="27"/>
  <c r="T85" i="67"/>
  <c r="BJ92" i="15"/>
  <c r="BI85" i="67"/>
  <c r="BN61" i="67"/>
  <c r="BN57" i="67"/>
  <c r="V65" i="67"/>
  <c r="M54" i="67"/>
  <c r="Q61" i="15"/>
  <c r="BN37" i="67"/>
  <c r="BL24" i="67"/>
  <c r="BB31" i="27"/>
  <c r="V31" i="27"/>
  <c r="X31" i="27"/>
  <c r="S31" i="27"/>
  <c r="V59" i="67"/>
  <c r="M76" i="67"/>
  <c r="Q83" i="15"/>
  <c r="BB92" i="27"/>
  <c r="BL85" i="67"/>
  <c r="V92" i="27"/>
  <c r="X92" i="27"/>
  <c r="V68" i="67"/>
  <c r="AX75" i="15"/>
  <c r="BN52" i="67"/>
  <c r="BJ31" i="15"/>
  <c r="BI24" i="67"/>
  <c r="T24" i="67"/>
  <c r="AX45" i="15"/>
  <c r="BD45" i="15"/>
  <c r="BC38" i="67"/>
  <c r="X76" i="67"/>
  <c r="Z83" i="15"/>
  <c r="AX83" i="15"/>
  <c r="X3" i="67"/>
  <c r="AX30" i="15"/>
  <c r="X23" i="67"/>
  <c r="Z30" i="15"/>
  <c r="T42" i="67"/>
  <c r="BJ49" i="15"/>
  <c r="BI42" i="67"/>
  <c r="X97" i="15"/>
  <c r="X90" i="67"/>
  <c r="X99" i="15"/>
  <c r="X92" i="67"/>
  <c r="X100" i="15"/>
  <c r="X93" i="67"/>
  <c r="X51" i="15"/>
  <c r="X39" i="15"/>
  <c r="X28" i="15"/>
  <c r="X84" i="15"/>
  <c r="X79" i="15"/>
  <c r="X42" i="15"/>
  <c r="X24" i="15"/>
  <c r="X74" i="15"/>
  <c r="X64" i="15"/>
  <c r="X53" i="15"/>
  <c r="X92" i="15"/>
  <c r="Z92" i="15"/>
  <c r="X48" i="15"/>
  <c r="X32" i="15"/>
  <c r="X73" i="15"/>
  <c r="X11" i="15"/>
  <c r="X20" i="15"/>
  <c r="X69" i="15"/>
  <c r="X27" i="15"/>
  <c r="X33" i="15"/>
  <c r="X31" i="15"/>
  <c r="Z31" i="15"/>
  <c r="X29" i="15"/>
  <c r="X78" i="15"/>
  <c r="X68" i="15"/>
  <c r="X95" i="15"/>
  <c r="X88" i="67"/>
  <c r="X96" i="15"/>
  <c r="X89" i="67"/>
  <c r="X98" i="15"/>
  <c r="X91" i="67"/>
  <c r="X55" i="15"/>
  <c r="X62" i="15"/>
  <c r="X44" i="15"/>
  <c r="X9" i="15"/>
  <c r="X81" i="15"/>
  <c r="X21" i="15"/>
  <c r="Z21" i="15"/>
  <c r="AK21" i="15"/>
  <c r="X34" i="15"/>
  <c r="X15" i="15"/>
  <c r="X60" i="15"/>
  <c r="X85" i="15"/>
  <c r="X26" i="15"/>
  <c r="X49" i="15"/>
  <c r="X63" i="15"/>
  <c r="X66" i="15"/>
  <c r="X59" i="67"/>
  <c r="X61" i="15"/>
  <c r="X70" i="15"/>
  <c r="X14" i="15"/>
  <c r="X50" i="15"/>
  <c r="X59" i="15"/>
  <c r="X67" i="15"/>
  <c r="X22" i="15"/>
  <c r="X90" i="15"/>
  <c r="X72" i="15"/>
  <c r="X65" i="67"/>
  <c r="X56" i="15"/>
  <c r="X52" i="15"/>
  <c r="X88" i="15"/>
  <c r="X25" i="15"/>
  <c r="X58" i="15"/>
  <c r="X82" i="15"/>
  <c r="X77" i="15"/>
  <c r="X91" i="15"/>
  <c r="Z91" i="15"/>
  <c r="X13" i="15"/>
  <c r="X76" i="15"/>
  <c r="X47" i="15"/>
  <c r="X93" i="15"/>
  <c r="X17" i="15"/>
  <c r="X18" i="15"/>
  <c r="X37" i="15"/>
  <c r="X16" i="15"/>
  <c r="X38" i="15"/>
  <c r="X57" i="15"/>
  <c r="X54" i="15"/>
  <c r="V56" i="27"/>
  <c r="BN8" i="67"/>
  <c r="AQ50" i="27"/>
  <c r="AS50" i="27"/>
  <c r="AQ14" i="27"/>
  <c r="Z75" i="15"/>
  <c r="Z80" i="15"/>
  <c r="Z73" i="67"/>
  <c r="Z45" i="15"/>
  <c r="X100" i="67"/>
  <c r="AX107" i="15"/>
  <c r="Z107" i="15"/>
  <c r="X108" i="67"/>
  <c r="AX115" i="15"/>
  <c r="Z115" i="15"/>
  <c r="X109" i="27"/>
  <c r="AA109" i="27"/>
  <c r="X113" i="27"/>
  <c r="AA113" i="27"/>
  <c r="X101" i="67"/>
  <c r="Z108" i="15"/>
  <c r="AX108" i="15"/>
  <c r="X109" i="67"/>
  <c r="AX116" i="15"/>
  <c r="Z116" i="15"/>
  <c r="AS109" i="27"/>
  <c r="AX109" i="27"/>
  <c r="AV109" i="27"/>
  <c r="AS113" i="27"/>
  <c r="AX113" i="27"/>
  <c r="AV113" i="27"/>
  <c r="X116" i="27"/>
  <c r="AA116" i="27"/>
  <c r="Z10" i="15"/>
  <c r="Z3" i="67"/>
  <c r="X33" i="67"/>
  <c r="AB118" i="15"/>
  <c r="AB117" i="15"/>
  <c r="AB116" i="15"/>
  <c r="AB115" i="15"/>
  <c r="AB114" i="15"/>
  <c r="AB113" i="15"/>
  <c r="AB112" i="15"/>
  <c r="AB111" i="15"/>
  <c r="AB110" i="15"/>
  <c r="AB109" i="15"/>
  <c r="AB102" i="67"/>
  <c r="AB108" i="15"/>
  <c r="AB107" i="15"/>
  <c r="Z109" i="15"/>
  <c r="AX109" i="15"/>
  <c r="X102" i="67"/>
  <c r="X106" i="67"/>
  <c r="AX113" i="15"/>
  <c r="Z113" i="15"/>
  <c r="X110" i="67"/>
  <c r="AX117" i="15"/>
  <c r="Z117" i="15"/>
  <c r="X108" i="27"/>
  <c r="AA108" i="27"/>
  <c r="AA110" i="27"/>
  <c r="X110" i="27"/>
  <c r="X112" i="27"/>
  <c r="AA112" i="27"/>
  <c r="X114" i="27"/>
  <c r="AA114" i="27"/>
  <c r="X117" i="27"/>
  <c r="AA117" i="27"/>
  <c r="X118" i="27"/>
  <c r="AA118" i="27"/>
  <c r="X104" i="67"/>
  <c r="AX111" i="15"/>
  <c r="Z111" i="15"/>
  <c r="X107" i="27"/>
  <c r="AA107" i="27"/>
  <c r="AS111" i="27"/>
  <c r="AX111" i="27"/>
  <c r="AV111" i="27"/>
  <c r="X115" i="27"/>
  <c r="AA115" i="27"/>
  <c r="AS117" i="27"/>
  <c r="AX117" i="27"/>
  <c r="AV117" i="27"/>
  <c r="X105" i="67"/>
  <c r="AX112" i="15"/>
  <c r="Z112" i="15"/>
  <c r="AS107" i="27"/>
  <c r="AX107" i="27"/>
  <c r="AV107" i="27"/>
  <c r="X111" i="27"/>
  <c r="AA111" i="27"/>
  <c r="AS115" i="27"/>
  <c r="AX115" i="27"/>
  <c r="AV115" i="27"/>
  <c r="X103" i="67"/>
  <c r="Z110" i="15"/>
  <c r="AX110" i="15"/>
  <c r="X107" i="67"/>
  <c r="AX114" i="15"/>
  <c r="Z114" i="15"/>
  <c r="X111" i="67"/>
  <c r="AX118" i="15"/>
  <c r="Z118" i="15"/>
  <c r="AS108" i="27"/>
  <c r="AX108" i="27"/>
  <c r="AV108" i="27"/>
  <c r="AS110" i="27"/>
  <c r="AX110" i="27"/>
  <c r="AV110" i="27"/>
  <c r="AS112" i="27"/>
  <c r="AX112" i="27"/>
  <c r="AV112" i="27"/>
  <c r="AV114" i="27"/>
  <c r="AS114" i="27"/>
  <c r="AX114" i="27"/>
  <c r="AS116" i="27"/>
  <c r="AX116" i="27"/>
  <c r="AV116" i="27"/>
  <c r="AS118" i="27"/>
  <c r="AX118" i="27"/>
  <c r="AV118" i="27"/>
  <c r="X5" i="67"/>
  <c r="AI74" i="15"/>
  <c r="AI67" i="67"/>
  <c r="AI12" i="15"/>
  <c r="AI5" i="67"/>
  <c r="Z86" i="15"/>
  <c r="AK86" i="15"/>
  <c r="AK79" i="67"/>
  <c r="AC24" i="27"/>
  <c r="AF24" i="27"/>
  <c r="BR17" i="67"/>
  <c r="Z35" i="15"/>
  <c r="Z28" i="67"/>
  <c r="AX35" i="15"/>
  <c r="AX28" i="67"/>
  <c r="AX23" i="15"/>
  <c r="AX16" i="67"/>
  <c r="Z36" i="15"/>
  <c r="Z29" i="67"/>
  <c r="Z94" i="15"/>
  <c r="AK94" i="15"/>
  <c r="AK87" i="67"/>
  <c r="Z46" i="15"/>
  <c r="AK46" i="15"/>
  <c r="AK39" i="67"/>
  <c r="X87" i="67"/>
  <c r="Z87" i="15"/>
  <c r="Z80" i="67"/>
  <c r="AX87" i="15"/>
  <c r="AX80" i="67"/>
  <c r="AX46" i="15"/>
  <c r="AX39" i="67"/>
  <c r="Z41" i="15"/>
  <c r="Z34" i="67"/>
  <c r="Q74" i="67"/>
  <c r="AX12" i="15"/>
  <c r="AX5" i="67"/>
  <c r="AI31" i="15"/>
  <c r="AI24" i="67"/>
  <c r="Z71" i="15"/>
  <c r="AK71" i="15"/>
  <c r="AK64" i="67"/>
  <c r="AI25" i="15"/>
  <c r="AI18" i="67"/>
  <c r="Z65" i="15"/>
  <c r="Z58" i="67"/>
  <c r="Q26" i="67"/>
  <c r="AX65" i="15"/>
  <c r="AX58" i="67"/>
  <c r="X64" i="67"/>
  <c r="X79" i="67"/>
  <c r="Z23" i="15"/>
  <c r="X29" i="67"/>
  <c r="AX41" i="15"/>
  <c r="BD41" i="15"/>
  <c r="BC34" i="67"/>
  <c r="AA32" i="27"/>
  <c r="AI56" i="15"/>
  <c r="AI49" i="67"/>
  <c r="Z106" i="15"/>
  <c r="AX106" i="15"/>
  <c r="X99" i="67"/>
  <c r="X106" i="27"/>
  <c r="AA106" i="27"/>
  <c r="AB106" i="15"/>
  <c r="AB99" i="67"/>
  <c r="AB93" i="15"/>
  <c r="AB86" i="67"/>
  <c r="AB91" i="15"/>
  <c r="AB84" i="67"/>
  <c r="AB99" i="15"/>
  <c r="AB92" i="67"/>
  <c r="AB58" i="15"/>
  <c r="AB51" i="67"/>
  <c r="AB72" i="15"/>
  <c r="AB65" i="67"/>
  <c r="AB53" i="15"/>
  <c r="AB46" i="67"/>
  <c r="AB49" i="15"/>
  <c r="AB42" i="67"/>
  <c r="AB76" i="15"/>
  <c r="AB69" i="67"/>
  <c r="AB22" i="15"/>
  <c r="AB15" i="67"/>
  <c r="AB48" i="15"/>
  <c r="AB41" i="67"/>
  <c r="AB21" i="15"/>
  <c r="AB14" i="67"/>
  <c r="AB86" i="15"/>
  <c r="AB79" i="67"/>
  <c r="AB42" i="15"/>
  <c r="AB35" i="67"/>
  <c r="AB28" i="15"/>
  <c r="AB21" i="67"/>
  <c r="AB78" i="15"/>
  <c r="AB71" i="67"/>
  <c r="AB37" i="15"/>
  <c r="AB30" i="67"/>
  <c r="AB61" i="15"/>
  <c r="AB54" i="67"/>
  <c r="AB32" i="15"/>
  <c r="AB25" i="67"/>
  <c r="AB90" i="15"/>
  <c r="AB83" i="67"/>
  <c r="AB98" i="15"/>
  <c r="AB91" i="67"/>
  <c r="AB85" i="15"/>
  <c r="AB78" i="67"/>
  <c r="AB52" i="15"/>
  <c r="AB45" i="67"/>
  <c r="AB62" i="15"/>
  <c r="AB55" i="67"/>
  <c r="AB71" i="15"/>
  <c r="AB64" i="67"/>
  <c r="AB55" i="15"/>
  <c r="AB48" i="67"/>
  <c r="AB66" i="15"/>
  <c r="AB59" i="67"/>
  <c r="AB47" i="15"/>
  <c r="AB40" i="67"/>
  <c r="AB9" i="15"/>
  <c r="AB2" i="67"/>
  <c r="AB10" i="15"/>
  <c r="AB3" i="67"/>
  <c r="AB45" i="15"/>
  <c r="AB38" i="67"/>
  <c r="AB35" i="15"/>
  <c r="AB28" i="67"/>
  <c r="AB44" i="15"/>
  <c r="AB37" i="67"/>
  <c r="AB36" i="15"/>
  <c r="AB29" i="67"/>
  <c r="AB60" i="15"/>
  <c r="AB53" i="67"/>
  <c r="AB63" i="15"/>
  <c r="AB56" i="67"/>
  <c r="AB94" i="15"/>
  <c r="AB87" i="67"/>
  <c r="AB38" i="15"/>
  <c r="AB31" i="67"/>
  <c r="AB81" i="15"/>
  <c r="AB74" i="67"/>
  <c r="AB17" i="15"/>
  <c r="AB10" i="67"/>
  <c r="AB74" i="15"/>
  <c r="AB67" i="67"/>
  <c r="AB16" i="15"/>
  <c r="AB9" i="67"/>
  <c r="AB13" i="15"/>
  <c r="AB6" i="67"/>
  <c r="AB23" i="15"/>
  <c r="AB16" i="67"/>
  <c r="AB89" i="15"/>
  <c r="AB82" i="67"/>
  <c r="AB92" i="15"/>
  <c r="AB85" i="67"/>
  <c r="AB18" i="15"/>
  <c r="AB11" i="67"/>
  <c r="AB77" i="15"/>
  <c r="AB70" i="67"/>
  <c r="AB68" i="15"/>
  <c r="AB61" i="67"/>
  <c r="AB83" i="15"/>
  <c r="AB76" i="67"/>
  <c r="AB59" i="15"/>
  <c r="AB52" i="67"/>
  <c r="AB51" i="15"/>
  <c r="AB44" i="67"/>
  <c r="AB20" i="15"/>
  <c r="AB13" i="67"/>
  <c r="AB43" i="15"/>
  <c r="AB36" i="67"/>
  <c r="AB65" i="15"/>
  <c r="AB58" i="67"/>
  <c r="AB25" i="15"/>
  <c r="AB18" i="67"/>
  <c r="AB40" i="15"/>
  <c r="AB33" i="67"/>
  <c r="AB15" i="15"/>
  <c r="AB8" i="67"/>
  <c r="AB34" i="15"/>
  <c r="AB27" i="67"/>
  <c r="AB54" i="15"/>
  <c r="AB47" i="67"/>
  <c r="AB14" i="15"/>
  <c r="AB7" i="67"/>
  <c r="AB75" i="15"/>
  <c r="AB68" i="67"/>
  <c r="AB26" i="15"/>
  <c r="AB19" i="67"/>
  <c r="AB57" i="15"/>
  <c r="AB50" i="67"/>
  <c r="AB56" i="15"/>
  <c r="AB49" i="67"/>
  <c r="AB29" i="15"/>
  <c r="AB22" i="67"/>
  <c r="AB19" i="15"/>
  <c r="AB12" i="67"/>
  <c r="AB95" i="15"/>
  <c r="AB88" i="67"/>
  <c r="AB67" i="15"/>
  <c r="AB60" i="67"/>
  <c r="AB88" i="15"/>
  <c r="AB81" i="67"/>
  <c r="AB105" i="15"/>
  <c r="AB98" i="67"/>
  <c r="AB101" i="15"/>
  <c r="AB94" i="67"/>
  <c r="AB79" i="15"/>
  <c r="AB72" i="67"/>
  <c r="AB69" i="15"/>
  <c r="AB62" i="67"/>
  <c r="AB12" i="15"/>
  <c r="AB5" i="67"/>
  <c r="AB84" i="15"/>
  <c r="AB77" i="67"/>
  <c r="AB30" i="15"/>
  <c r="AB23" i="67"/>
  <c r="AB39" i="15"/>
  <c r="AB32" i="67"/>
  <c r="AB82" i="15"/>
  <c r="AB75" i="67"/>
  <c r="AB104" i="15"/>
  <c r="AB97" i="67"/>
  <c r="AB103" i="15"/>
  <c r="AB96" i="67"/>
  <c r="AB87" i="15"/>
  <c r="AB80" i="67"/>
  <c r="AB24" i="15"/>
  <c r="AB17" i="67"/>
  <c r="AB70" i="15"/>
  <c r="AB63" i="67"/>
  <c r="AB33" i="15"/>
  <c r="AB26" i="67"/>
  <c r="AB73" i="15"/>
  <c r="AB66" i="67"/>
  <c r="AB96" i="15"/>
  <c r="AB89" i="67"/>
  <c r="AB11" i="15"/>
  <c r="AB4" i="67"/>
  <c r="AB64" i="15"/>
  <c r="AB57" i="67"/>
  <c r="AB46" i="15"/>
  <c r="AB39" i="67"/>
  <c r="AB27" i="15"/>
  <c r="AB20" i="67"/>
  <c r="AB97" i="15"/>
  <c r="AB90" i="67"/>
  <c r="AB31" i="15"/>
  <c r="AB24" i="67"/>
  <c r="AB100" i="15"/>
  <c r="AB93" i="67"/>
  <c r="AB102" i="15"/>
  <c r="AB95" i="67"/>
  <c r="AB50" i="15"/>
  <c r="AB43" i="67"/>
  <c r="AB41" i="15"/>
  <c r="AB34" i="67"/>
  <c r="AB80" i="15"/>
  <c r="AB73" i="67"/>
  <c r="AS106" i="27"/>
  <c r="AX106" i="27"/>
  <c r="AV106" i="27"/>
  <c r="H62" i="1"/>
  <c r="AC35" i="27"/>
  <c r="AF35" i="27"/>
  <c r="BR28" i="67"/>
  <c r="AI32" i="15"/>
  <c r="AI25" i="67"/>
  <c r="AI20" i="15"/>
  <c r="AI13" i="67"/>
  <c r="S59" i="27"/>
  <c r="BP52" i="67"/>
  <c r="AV98" i="27"/>
  <c r="AI26" i="15"/>
  <c r="AI19" i="67"/>
  <c r="Q17" i="67"/>
  <c r="AI99" i="15"/>
  <c r="AI92" i="67"/>
  <c r="Q93" i="67"/>
  <c r="Q93" i="27"/>
  <c r="AV93" i="27"/>
  <c r="Q81" i="27"/>
  <c r="AV81" i="27"/>
  <c r="AX62" i="27"/>
  <c r="S73" i="27"/>
  <c r="BP66" i="67"/>
  <c r="AX73" i="27"/>
  <c r="X95" i="67"/>
  <c r="Z102" i="15"/>
  <c r="AX102" i="15"/>
  <c r="X101" i="27"/>
  <c r="AA101" i="27"/>
  <c r="AS101" i="27"/>
  <c r="AX101" i="27"/>
  <c r="AV101" i="27"/>
  <c r="X103" i="27"/>
  <c r="AA103" i="27"/>
  <c r="X104" i="27"/>
  <c r="AA104" i="27"/>
  <c r="X105" i="27"/>
  <c r="AA105" i="27"/>
  <c r="X98" i="67"/>
  <c r="Z105" i="15"/>
  <c r="AX105" i="15"/>
  <c r="X94" i="67"/>
  <c r="Z101" i="15"/>
  <c r="AX101" i="15"/>
  <c r="X97" i="67"/>
  <c r="Z104" i="15"/>
  <c r="AX104" i="15"/>
  <c r="X102" i="27"/>
  <c r="AA102" i="27"/>
  <c r="AS102" i="27"/>
  <c r="AX102" i="27"/>
  <c r="AV102" i="27"/>
  <c r="AS103" i="27"/>
  <c r="AX103" i="27"/>
  <c r="AV103" i="27"/>
  <c r="AS104" i="27"/>
  <c r="AX104" i="27"/>
  <c r="AV104" i="27"/>
  <c r="AS105" i="27"/>
  <c r="AX105" i="27"/>
  <c r="AV105" i="27"/>
  <c r="X96" i="67"/>
  <c r="AX103" i="15"/>
  <c r="Z103" i="15"/>
  <c r="BN10" i="67"/>
  <c r="S17" i="27"/>
  <c r="AZ17" i="27"/>
  <c r="Q65" i="67"/>
  <c r="X100" i="27"/>
  <c r="AA100" i="27"/>
  <c r="AS100" i="27"/>
  <c r="AX100" i="27"/>
  <c r="AV100" i="27"/>
  <c r="X99" i="27"/>
  <c r="AA99" i="27"/>
  <c r="AS99" i="27"/>
  <c r="AX99" i="27"/>
  <c r="AV99" i="27"/>
  <c r="AA98" i="27"/>
  <c r="AX50" i="27"/>
  <c r="AA94" i="27"/>
  <c r="AI17" i="15"/>
  <c r="AI10" i="67"/>
  <c r="AC9" i="27"/>
  <c r="AF9" i="27"/>
  <c r="BR2" i="67"/>
  <c r="S50" i="27"/>
  <c r="BP43" i="67"/>
  <c r="Q50" i="67"/>
  <c r="S62" i="27"/>
  <c r="AZ62" i="27"/>
  <c r="Q90" i="67"/>
  <c r="Q47" i="67"/>
  <c r="AK92" i="15"/>
  <c r="AK85" i="67"/>
  <c r="Q3" i="67"/>
  <c r="AI37" i="15"/>
  <c r="AI30" i="67"/>
  <c r="AA97" i="27"/>
  <c r="AV97" i="27"/>
  <c r="AX11" i="27"/>
  <c r="AX92" i="27"/>
  <c r="AX55" i="27"/>
  <c r="S11" i="27"/>
  <c r="AZ11" i="27"/>
  <c r="AX35" i="27"/>
  <c r="Q68" i="67"/>
  <c r="AI19" i="15"/>
  <c r="AI12" i="67"/>
  <c r="S9" i="27"/>
  <c r="BP2" i="67"/>
  <c r="X32" i="27"/>
  <c r="AC32" i="27"/>
  <c r="AF32" i="27"/>
  <c r="BR25" i="67"/>
  <c r="AI47" i="15"/>
  <c r="AI40" i="67"/>
  <c r="AX17" i="27"/>
  <c r="AA9" i="27"/>
  <c r="AX9" i="27"/>
  <c r="AI39" i="15"/>
  <c r="AI32" i="67"/>
  <c r="BN2" i="67"/>
  <c r="AC92" i="27"/>
  <c r="AF92" i="27"/>
  <c r="BR85" i="67"/>
  <c r="S55" i="27"/>
  <c r="BP48" i="67"/>
  <c r="AI59" i="15"/>
  <c r="AI52" i="67"/>
  <c r="AC89" i="27"/>
  <c r="AF89" i="27"/>
  <c r="BR82" i="67"/>
  <c r="S24" i="27"/>
  <c r="BP17" i="67"/>
  <c r="AC62" i="27"/>
  <c r="AF62" i="27"/>
  <c r="BR55" i="67"/>
  <c r="AI76" i="15"/>
  <c r="AI69" i="67"/>
  <c r="AI71" i="15"/>
  <c r="AI64" i="67"/>
  <c r="AA24" i="27"/>
  <c r="AI66" i="15"/>
  <c r="AI59" i="67"/>
  <c r="S68" i="27"/>
  <c r="BP61" i="67"/>
  <c r="BN82" i="67"/>
  <c r="AV35" i="27"/>
  <c r="AA64" i="27"/>
  <c r="S66" i="27"/>
  <c r="BP59" i="67"/>
  <c r="AC83" i="27"/>
  <c r="AF83" i="27"/>
  <c r="BR76" i="67"/>
  <c r="AX89" i="27"/>
  <c r="AX83" i="27"/>
  <c r="Q45" i="67"/>
  <c r="BD40" i="15"/>
  <c r="BC33" i="67"/>
  <c r="AA13" i="27"/>
  <c r="AI96" i="15"/>
  <c r="AI89" i="67"/>
  <c r="AI40" i="15"/>
  <c r="AI33" i="67"/>
  <c r="AI44" i="15"/>
  <c r="AI37" i="67"/>
  <c r="Q75" i="67"/>
  <c r="AI82" i="15"/>
  <c r="AI75" i="67"/>
  <c r="AV49" i="27"/>
  <c r="AC17" i="27"/>
  <c r="AF17" i="27"/>
  <c r="BR10" i="67"/>
  <c r="Q56" i="67"/>
  <c r="S89" i="27"/>
  <c r="BP82" i="67"/>
  <c r="AI50" i="15"/>
  <c r="AI43" i="67"/>
  <c r="AC64" i="27"/>
  <c r="AF64" i="27"/>
  <c r="BR57" i="67"/>
  <c r="AC66" i="27"/>
  <c r="AF66" i="27"/>
  <c r="BR59" i="67"/>
  <c r="AC86" i="27"/>
  <c r="AF86" i="27"/>
  <c r="BR79" i="67"/>
  <c r="AX49" i="27"/>
  <c r="AC49" i="27"/>
  <c r="AF49" i="27"/>
  <c r="BR42" i="67"/>
  <c r="Q71" i="67"/>
  <c r="AI14" i="15"/>
  <c r="AI7" i="67"/>
  <c r="S15" i="27"/>
  <c r="AZ15" i="27"/>
  <c r="AX66" i="27"/>
  <c r="AI95" i="15"/>
  <c r="AI88" i="67"/>
  <c r="AI69" i="15"/>
  <c r="AI62" i="67"/>
  <c r="Q31" i="67"/>
  <c r="AI38" i="15"/>
  <c r="AI31" i="67"/>
  <c r="AI98" i="15"/>
  <c r="AI91" i="67"/>
  <c r="AI27" i="15"/>
  <c r="AI20" i="67"/>
  <c r="AV15" i="27"/>
  <c r="AV68" i="27"/>
  <c r="AI62" i="15"/>
  <c r="AI55" i="67"/>
  <c r="AV86" i="27"/>
  <c r="Q77" i="67"/>
  <c r="AI84" i="15"/>
  <c r="AI77" i="67"/>
  <c r="BP90" i="67"/>
  <c r="AZ97" i="27"/>
  <c r="Q28" i="67"/>
  <c r="AI35" i="15"/>
  <c r="AI28" i="67"/>
  <c r="AA59" i="27"/>
  <c r="AA17" i="27"/>
  <c r="AX66" i="15"/>
  <c r="AX86" i="27"/>
  <c r="AI92" i="15"/>
  <c r="AI85" i="67"/>
  <c r="Q86" i="67"/>
  <c r="AI93" i="15"/>
  <c r="AI86" i="67"/>
  <c r="S98" i="27"/>
  <c r="Q22" i="67"/>
  <c r="AI29" i="15"/>
  <c r="AI22" i="67"/>
  <c r="Q83" i="67"/>
  <c r="AI90" i="15"/>
  <c r="AI83" i="67"/>
  <c r="AI51" i="15"/>
  <c r="AI44" i="67"/>
  <c r="Q44" i="67"/>
  <c r="AC97" i="27"/>
  <c r="AF97" i="27"/>
  <c r="BR90" i="67"/>
  <c r="AV59" i="27"/>
  <c r="Z66" i="15"/>
  <c r="Z59" i="67"/>
  <c r="AA62" i="27"/>
  <c r="AI73" i="15"/>
  <c r="AI66" i="67"/>
  <c r="AI94" i="15"/>
  <c r="AI87" i="67"/>
  <c r="Q87" i="67"/>
  <c r="Q72" i="67"/>
  <c r="AI79" i="15"/>
  <c r="AI72" i="67"/>
  <c r="AS96" i="27"/>
  <c r="AX96" i="27"/>
  <c r="AV96" i="27"/>
  <c r="AA96" i="27"/>
  <c r="X96" i="27"/>
  <c r="AC11" i="27"/>
  <c r="AF11" i="27"/>
  <c r="BR4" i="67"/>
  <c r="AC26" i="27"/>
  <c r="AF26" i="27"/>
  <c r="BR19" i="67"/>
  <c r="AV92" i="27"/>
  <c r="AI46" i="15"/>
  <c r="AI39" i="67"/>
  <c r="Q39" i="67"/>
  <c r="AA15" i="27"/>
  <c r="AV66" i="27"/>
  <c r="S92" i="27"/>
  <c r="AZ92" i="27"/>
  <c r="AV44" i="27"/>
  <c r="S86" i="27"/>
  <c r="AZ86" i="27"/>
  <c r="AA68" i="27"/>
  <c r="AA89" i="27"/>
  <c r="AC55" i="27"/>
  <c r="AF55" i="27"/>
  <c r="BR48" i="67"/>
  <c r="AI9" i="15"/>
  <c r="AI2" i="67"/>
  <c r="Q2" i="67"/>
  <c r="Q53" i="67"/>
  <c r="AI60" i="15"/>
  <c r="AI53" i="67"/>
  <c r="Q78" i="67"/>
  <c r="AI85" i="15"/>
  <c r="AI78" i="67"/>
  <c r="Q27" i="67"/>
  <c r="AI34" i="15"/>
  <c r="AI27" i="67"/>
  <c r="Q48" i="67"/>
  <c r="AI55" i="15"/>
  <c r="AI48" i="67"/>
  <c r="Q16" i="67"/>
  <c r="AI23" i="15"/>
  <c r="AI16" i="67"/>
  <c r="AI48" i="15"/>
  <c r="AI41" i="67"/>
  <c r="Q41" i="67"/>
  <c r="Q70" i="67"/>
  <c r="AI77" i="15"/>
  <c r="AI70" i="67"/>
  <c r="S44" i="27"/>
  <c r="AZ44" i="27"/>
  <c r="AC76" i="27"/>
  <c r="AF76" i="27"/>
  <c r="BR69" i="67"/>
  <c r="Q6" i="67"/>
  <c r="AI13" i="15"/>
  <c r="AI6" i="67"/>
  <c r="AV17" i="27"/>
  <c r="AA66" i="27"/>
  <c r="AA44" i="27"/>
  <c r="AV64" i="27"/>
  <c r="AV62" i="27"/>
  <c r="AA55" i="27"/>
  <c r="AA73" i="27"/>
  <c r="AI70" i="15"/>
  <c r="AI63" i="67"/>
  <c r="Q63" i="67"/>
  <c r="AI28" i="15"/>
  <c r="AI21" i="67"/>
  <c r="Q21" i="67"/>
  <c r="Q4" i="67"/>
  <c r="AI11" i="15"/>
  <c r="AI4" i="67"/>
  <c r="Q46" i="67"/>
  <c r="AI53" i="15"/>
  <c r="AI46" i="67"/>
  <c r="Q81" i="67"/>
  <c r="AI88" i="15"/>
  <c r="AI81" i="67"/>
  <c r="AI16" i="15"/>
  <c r="AI9" i="67"/>
  <c r="Q9" i="67"/>
  <c r="AS95" i="27"/>
  <c r="AX95" i="27"/>
  <c r="AV95" i="27"/>
  <c r="X95" i="27"/>
  <c r="AA95" i="27"/>
  <c r="AK91" i="15"/>
  <c r="AK84" i="67"/>
  <c r="Z84" i="67"/>
  <c r="AZ61" i="27"/>
  <c r="BP54" i="67"/>
  <c r="Z24" i="67"/>
  <c r="AK31" i="15"/>
  <c r="AK24" i="67"/>
  <c r="BP24" i="67"/>
  <c r="AZ31" i="27"/>
  <c r="BP69" i="67"/>
  <c r="AZ76" i="27"/>
  <c r="BP60" i="67"/>
  <c r="AZ67" i="27"/>
  <c r="X10" i="67"/>
  <c r="AX17" i="15"/>
  <c r="Z17" i="15"/>
  <c r="X49" i="67"/>
  <c r="Z56" i="15"/>
  <c r="AX56" i="15"/>
  <c r="AX15" i="15"/>
  <c r="X8" i="67"/>
  <c r="Z15" i="15"/>
  <c r="Z78" i="15"/>
  <c r="X71" i="67"/>
  <c r="AX78" i="15"/>
  <c r="AX42" i="15"/>
  <c r="Z42" i="15"/>
  <c r="X35" i="67"/>
  <c r="BD10" i="15"/>
  <c r="BC3" i="67"/>
  <c r="AX3" i="67"/>
  <c r="AX68" i="67"/>
  <c r="AV32" i="27"/>
  <c r="AS32" i="27"/>
  <c r="AX32" i="27"/>
  <c r="AV43" i="27"/>
  <c r="AS43" i="27"/>
  <c r="AX43" i="27"/>
  <c r="AV85" i="27"/>
  <c r="AS85" i="27"/>
  <c r="AX85" i="27"/>
  <c r="AS94" i="27"/>
  <c r="AX94" i="27"/>
  <c r="AV94" i="27"/>
  <c r="X85" i="27"/>
  <c r="AA85" i="27"/>
  <c r="AS38" i="27"/>
  <c r="AX38" i="27"/>
  <c r="AV38" i="27"/>
  <c r="AS45" i="27"/>
  <c r="AX45" i="27"/>
  <c r="AV45" i="27"/>
  <c r="AS93" i="27"/>
  <c r="AV41" i="27"/>
  <c r="AS41" i="27"/>
  <c r="AX41" i="27"/>
  <c r="BD12" i="15"/>
  <c r="BC5" i="67"/>
  <c r="AA50" i="27"/>
  <c r="AX36" i="67"/>
  <c r="AC61" i="27"/>
  <c r="AF61" i="27"/>
  <c r="BR54" i="67"/>
  <c r="AA72" i="27"/>
  <c r="X72" i="27"/>
  <c r="AZ26" i="27"/>
  <c r="BP19" i="67"/>
  <c r="X86" i="67"/>
  <c r="Z93" i="15"/>
  <c r="AX93" i="15"/>
  <c r="AX59" i="15"/>
  <c r="X52" i="67"/>
  <c r="Z59" i="15"/>
  <c r="X27" i="67"/>
  <c r="AX34" i="15"/>
  <c r="Z34" i="15"/>
  <c r="Z69" i="15"/>
  <c r="AX69" i="15"/>
  <c r="X62" i="67"/>
  <c r="X44" i="67"/>
  <c r="Z51" i="15"/>
  <c r="AX51" i="15"/>
  <c r="AX87" i="67"/>
  <c r="BD94" i="15"/>
  <c r="BC87" i="67"/>
  <c r="X88" i="27"/>
  <c r="AA88" i="27"/>
  <c r="X47" i="27"/>
  <c r="AA47" i="27"/>
  <c r="X46" i="27"/>
  <c r="AA46" i="27"/>
  <c r="X77" i="27"/>
  <c r="AA77" i="27"/>
  <c r="AV25" i="27"/>
  <c r="AS25" i="27"/>
  <c r="AX25" i="27"/>
  <c r="AV22" i="27"/>
  <c r="AS22" i="27"/>
  <c r="AX22" i="27"/>
  <c r="AV51" i="27"/>
  <c r="AS51" i="27"/>
  <c r="AX51" i="27"/>
  <c r="AS47" i="27"/>
  <c r="AX47" i="27"/>
  <c r="AV47" i="27"/>
  <c r="X63" i="27"/>
  <c r="AA63" i="27"/>
  <c r="AS57" i="27"/>
  <c r="AX57" i="27"/>
  <c r="AV57" i="27"/>
  <c r="X14" i="27"/>
  <c r="AA14" i="27"/>
  <c r="X81" i="27"/>
  <c r="AA38" i="27"/>
  <c r="X38" i="27"/>
  <c r="X28" i="27"/>
  <c r="AA28" i="27"/>
  <c r="AS77" i="27"/>
  <c r="AX77" i="27"/>
  <c r="AV77" i="27"/>
  <c r="AA90" i="27"/>
  <c r="X90" i="27"/>
  <c r="AA21" i="27"/>
  <c r="X21" i="27"/>
  <c r="AV20" i="27"/>
  <c r="AS20" i="27"/>
  <c r="AX20" i="27"/>
  <c r="X84" i="27"/>
  <c r="AA84" i="27"/>
  <c r="X37" i="27"/>
  <c r="AA37" i="27"/>
  <c r="X53" i="27"/>
  <c r="AA53" i="27"/>
  <c r="X69" i="27"/>
  <c r="AA69" i="27"/>
  <c r="X82" i="27"/>
  <c r="AA82" i="27"/>
  <c r="X16" i="27"/>
  <c r="AA16" i="27"/>
  <c r="X87" i="27"/>
  <c r="AA87" i="27"/>
  <c r="AA39" i="27"/>
  <c r="X39" i="27"/>
  <c r="AS42" i="27"/>
  <c r="AX42" i="27"/>
  <c r="AV42" i="27"/>
  <c r="X52" i="27"/>
  <c r="AA52" i="27"/>
  <c r="AS23" i="27"/>
  <c r="AX23" i="27"/>
  <c r="AV23" i="27"/>
  <c r="AS82" i="27"/>
  <c r="AX82" i="27"/>
  <c r="AV82" i="27"/>
  <c r="AS60" i="27"/>
  <c r="AX60" i="27"/>
  <c r="AV60" i="27"/>
  <c r="AS39" i="27"/>
  <c r="AX39" i="27"/>
  <c r="AV39" i="27"/>
  <c r="AA31" i="27"/>
  <c r="AX29" i="67"/>
  <c r="BD36" i="15"/>
  <c r="BC29" i="67"/>
  <c r="X75" i="27"/>
  <c r="AA75" i="27"/>
  <c r="S83" i="27"/>
  <c r="AX79" i="67"/>
  <c r="AI67" i="15"/>
  <c r="AI60" i="67"/>
  <c r="Q60" i="67"/>
  <c r="AC50" i="27"/>
  <c r="AF50" i="27"/>
  <c r="BR43" i="67"/>
  <c r="AX33" i="67"/>
  <c r="AX73" i="67"/>
  <c r="BD80" i="15"/>
  <c r="BC73" i="67"/>
  <c r="AV67" i="27"/>
  <c r="AV11" i="27"/>
  <c r="AV61" i="27"/>
  <c r="AS72" i="27"/>
  <c r="AX72" i="27"/>
  <c r="AV72" i="27"/>
  <c r="AA26" i="27"/>
  <c r="AC13" i="27"/>
  <c r="AF13" i="27"/>
  <c r="BR6" i="67"/>
  <c r="S13" i="27"/>
  <c r="AC73" i="27"/>
  <c r="AF73" i="27"/>
  <c r="BR66" i="67"/>
  <c r="AV73" i="27"/>
  <c r="AV76" i="27"/>
  <c r="AX82" i="67"/>
  <c r="X6" i="67"/>
  <c r="AX13" i="15"/>
  <c r="Z13" i="15"/>
  <c r="X63" i="67"/>
  <c r="AX70" i="15"/>
  <c r="Z70" i="15"/>
  <c r="X2" i="67"/>
  <c r="AX9" i="15"/>
  <c r="Z9" i="15"/>
  <c r="X66" i="67"/>
  <c r="AX73" i="15"/>
  <c r="Z73" i="15"/>
  <c r="Z97" i="15"/>
  <c r="Z90" i="67"/>
  <c r="AX97" i="15"/>
  <c r="AX90" i="67"/>
  <c r="Q54" i="67"/>
  <c r="AI61" i="15"/>
  <c r="AI54" i="67"/>
  <c r="Q79" i="67"/>
  <c r="AI86" i="15"/>
  <c r="AI79" i="67"/>
  <c r="BD86" i="15"/>
  <c r="BC79" i="67"/>
  <c r="X22" i="27"/>
  <c r="AA22" i="27"/>
  <c r="AV46" i="27"/>
  <c r="AS46" i="27"/>
  <c r="AX46" i="27"/>
  <c r="AV29" i="27"/>
  <c r="AS29" i="27"/>
  <c r="AX29" i="27"/>
  <c r="X51" i="27"/>
  <c r="AA51" i="27"/>
  <c r="AA27" i="27"/>
  <c r="X27" i="27"/>
  <c r="AS87" i="27"/>
  <c r="AX87" i="27"/>
  <c r="AV87" i="27"/>
  <c r="AA79" i="27"/>
  <c r="X79" i="27"/>
  <c r="AS27" i="27"/>
  <c r="AX27" i="27"/>
  <c r="AV27" i="27"/>
  <c r="AV50" i="27"/>
  <c r="Z33" i="67"/>
  <c r="Z12" i="67"/>
  <c r="AK19" i="15"/>
  <c r="AK12" i="67"/>
  <c r="AC67" i="27"/>
  <c r="AF67" i="27"/>
  <c r="BR60" i="67"/>
  <c r="Q36" i="67"/>
  <c r="AI43" i="15"/>
  <c r="AI36" i="67"/>
  <c r="BD43" i="15"/>
  <c r="BC36" i="67"/>
  <c r="AK43" i="15"/>
  <c r="AK36" i="67"/>
  <c r="AX16" i="15"/>
  <c r="Z16" i="15"/>
  <c r="X9" i="67"/>
  <c r="X18" i="67"/>
  <c r="AX25" i="15"/>
  <c r="Z26" i="15"/>
  <c r="X19" i="67"/>
  <c r="AX26" i="15"/>
  <c r="AX96" i="15"/>
  <c r="AX89" i="67"/>
  <c r="Z96" i="15"/>
  <c r="Z89" i="67"/>
  <c r="Z64" i="15"/>
  <c r="X57" i="67"/>
  <c r="AX64" i="15"/>
  <c r="S35" i="27"/>
  <c r="Z38" i="67"/>
  <c r="Z68" i="67"/>
  <c r="AX77" i="15"/>
  <c r="Z77" i="15"/>
  <c r="X70" i="67"/>
  <c r="AX50" i="15"/>
  <c r="X43" i="67"/>
  <c r="Z50" i="15"/>
  <c r="Z95" i="15"/>
  <c r="Z88" i="67"/>
  <c r="AX95" i="15"/>
  <c r="AX88" i="67"/>
  <c r="AX74" i="15"/>
  <c r="Z74" i="15"/>
  <c r="X67" i="67"/>
  <c r="AX76" i="67"/>
  <c r="AX38" i="67"/>
  <c r="S49" i="27"/>
  <c r="X19" i="27"/>
  <c r="AA19" i="27"/>
  <c r="X91" i="27"/>
  <c r="AA91" i="27"/>
  <c r="X71" i="27"/>
  <c r="AA71" i="27"/>
  <c r="AS81" i="27"/>
  <c r="X20" i="27"/>
  <c r="AA20" i="27"/>
  <c r="AS28" i="27"/>
  <c r="AX28" i="27"/>
  <c r="AV28" i="27"/>
  <c r="X12" i="27"/>
  <c r="AA12" i="27"/>
  <c r="AA41" i="27"/>
  <c r="X41" i="27"/>
  <c r="X54" i="27"/>
  <c r="AA54" i="27"/>
  <c r="AS54" i="27"/>
  <c r="AX54" i="27"/>
  <c r="AV54" i="27"/>
  <c r="AV18" i="27"/>
  <c r="AS18" i="27"/>
  <c r="AX18" i="27"/>
  <c r="AS88" i="27"/>
  <c r="AX88" i="27"/>
  <c r="AV88" i="27"/>
  <c r="AS52" i="27"/>
  <c r="AX52" i="27"/>
  <c r="AV52" i="27"/>
  <c r="AS53" i="27"/>
  <c r="AX53" i="27"/>
  <c r="AV53" i="27"/>
  <c r="AS84" i="27"/>
  <c r="AX84" i="27"/>
  <c r="AV84" i="27"/>
  <c r="AV79" i="27"/>
  <c r="AS79" i="27"/>
  <c r="AX79" i="27"/>
  <c r="AA65" i="27"/>
  <c r="X65" i="27"/>
  <c r="AV30" i="27"/>
  <c r="AS30" i="27"/>
  <c r="AX30" i="27"/>
  <c r="AA80" i="27"/>
  <c r="X80" i="27"/>
  <c r="AA18" i="27"/>
  <c r="X18" i="27"/>
  <c r="AS78" i="27"/>
  <c r="AX78" i="27"/>
  <c r="AV78" i="27"/>
  <c r="X10" i="27"/>
  <c r="AA10" i="27"/>
  <c r="AS16" i="27"/>
  <c r="AX16" i="27"/>
  <c r="AV16" i="27"/>
  <c r="X43" i="27"/>
  <c r="AA43" i="27"/>
  <c r="AC31" i="27"/>
  <c r="AF31" i="27"/>
  <c r="BR24" i="67"/>
  <c r="AV31" i="27"/>
  <c r="AX64" i="67"/>
  <c r="BD71" i="15"/>
  <c r="BC64" i="67"/>
  <c r="Z5" i="67"/>
  <c r="AK12" i="15"/>
  <c r="AK5" i="67"/>
  <c r="AV83" i="27"/>
  <c r="AK45" i="15"/>
  <c r="AK38" i="67"/>
  <c r="AK80" i="15"/>
  <c r="AK73" i="67"/>
  <c r="BD19" i="15"/>
  <c r="BC12" i="67"/>
  <c r="AX12" i="67"/>
  <c r="AA67" i="27"/>
  <c r="AA11" i="27"/>
  <c r="AA61" i="27"/>
  <c r="AK75" i="15"/>
  <c r="AK68" i="67"/>
  <c r="AI49" i="15"/>
  <c r="AI42" i="67"/>
  <c r="Q42" i="67"/>
  <c r="AI89" i="15"/>
  <c r="AI82" i="67"/>
  <c r="Q82" i="67"/>
  <c r="BD89" i="15"/>
  <c r="BC82" i="67"/>
  <c r="AK89" i="15"/>
  <c r="AK82" i="67"/>
  <c r="AV26" i="27"/>
  <c r="Z25" i="15"/>
  <c r="X31" i="67"/>
  <c r="Z38" i="15"/>
  <c r="AX38" i="15"/>
  <c r="Z58" i="15"/>
  <c r="X51" i="67"/>
  <c r="AX58" i="15"/>
  <c r="AX67" i="15"/>
  <c r="BD67" i="15"/>
  <c r="BC60" i="67"/>
  <c r="X60" i="67"/>
  <c r="Z67" i="15"/>
  <c r="X42" i="67"/>
  <c r="AX49" i="15"/>
  <c r="BD49" i="15"/>
  <c r="BC42" i="67"/>
  <c r="Z98" i="15"/>
  <c r="Z91" i="67"/>
  <c r="AX98" i="15"/>
  <c r="AX91" i="67"/>
  <c r="Z27" i="15"/>
  <c r="AX27" i="15"/>
  <c r="X20" i="67"/>
  <c r="AX53" i="15"/>
  <c r="X46" i="67"/>
  <c r="Z53" i="15"/>
  <c r="Z39" i="15"/>
  <c r="X32" i="67"/>
  <c r="AX39" i="15"/>
  <c r="Z23" i="67"/>
  <c r="AK30" i="15"/>
  <c r="AK23" i="67"/>
  <c r="Q76" i="67"/>
  <c r="AI83" i="15"/>
  <c r="AI76" i="67"/>
  <c r="BD83" i="15"/>
  <c r="BC76" i="67"/>
  <c r="AK83" i="15"/>
  <c r="AK76" i="67"/>
  <c r="Z85" i="67"/>
  <c r="X78" i="27"/>
  <c r="AA78" i="27"/>
  <c r="AV80" i="27"/>
  <c r="AS80" i="27"/>
  <c r="AX80" i="27"/>
  <c r="X60" i="27"/>
  <c r="AA60" i="27"/>
  <c r="AS36" i="27"/>
  <c r="AX36" i="27"/>
  <c r="AV36" i="27"/>
  <c r="AV37" i="27"/>
  <c r="AS37" i="27"/>
  <c r="AX37" i="27"/>
  <c r="AS70" i="27"/>
  <c r="AX70" i="27"/>
  <c r="AV70" i="27"/>
  <c r="X45" i="27"/>
  <c r="AA45" i="27"/>
  <c r="AS65" i="27"/>
  <c r="AX65" i="27"/>
  <c r="AV65" i="27"/>
  <c r="X33" i="27"/>
  <c r="AA33" i="27"/>
  <c r="AV91" i="27"/>
  <c r="AS91" i="27"/>
  <c r="AX91" i="27"/>
  <c r="X57" i="27"/>
  <c r="AA57" i="27"/>
  <c r="AS75" i="27"/>
  <c r="AX75" i="27"/>
  <c r="AV75" i="27"/>
  <c r="AA56" i="27"/>
  <c r="X56" i="27"/>
  <c r="X84" i="67"/>
  <c r="AX91" i="15"/>
  <c r="X54" i="67"/>
  <c r="Z61" i="15"/>
  <c r="AX61" i="15"/>
  <c r="Z44" i="15"/>
  <c r="X37" i="67"/>
  <c r="AX44" i="15"/>
  <c r="X22" i="67"/>
  <c r="AX29" i="15"/>
  <c r="Z29" i="15"/>
  <c r="X25" i="67"/>
  <c r="Z32" i="15"/>
  <c r="AX32" i="15"/>
  <c r="Z79" i="15"/>
  <c r="AX79" i="15"/>
  <c r="X72" i="67"/>
  <c r="AA35" i="27"/>
  <c r="AX54" i="15"/>
  <c r="X47" i="67"/>
  <c r="Z54" i="15"/>
  <c r="X30" i="67"/>
  <c r="AX37" i="15"/>
  <c r="Z37" i="15"/>
  <c r="Z47" i="15"/>
  <c r="AX47" i="15"/>
  <c r="X40" i="67"/>
  <c r="X81" i="67"/>
  <c r="Z88" i="15"/>
  <c r="AX88" i="15"/>
  <c r="Z90" i="15"/>
  <c r="AX90" i="15"/>
  <c r="X83" i="67"/>
  <c r="X78" i="67"/>
  <c r="AX85" i="15"/>
  <c r="Z85" i="15"/>
  <c r="AX21" i="15"/>
  <c r="X14" i="67"/>
  <c r="Z62" i="15"/>
  <c r="X55" i="67"/>
  <c r="AX62" i="15"/>
  <c r="AX31" i="15"/>
  <c r="X24" i="67"/>
  <c r="X13" i="67"/>
  <c r="AX20" i="15"/>
  <c r="Z20" i="15"/>
  <c r="X41" i="67"/>
  <c r="Z48" i="15"/>
  <c r="AX48" i="15"/>
  <c r="Z84" i="15"/>
  <c r="X77" i="67"/>
  <c r="AX84" i="15"/>
  <c r="AX100" i="15"/>
  <c r="AX93" i="67"/>
  <c r="Z100" i="15"/>
  <c r="Z93" i="67"/>
  <c r="AX23" i="67"/>
  <c r="BD30" i="15"/>
  <c r="BC23" i="67"/>
  <c r="AA92" i="27"/>
  <c r="AA49" i="27"/>
  <c r="AX72" i="15"/>
  <c r="BP57" i="67"/>
  <c r="AZ64" i="27"/>
  <c r="AV89" i="27"/>
  <c r="AV48" i="27"/>
  <c r="AS48" i="27"/>
  <c r="AX48" i="27"/>
  <c r="AS14" i="27"/>
  <c r="AX14" i="27"/>
  <c r="AV14" i="27"/>
  <c r="AX57" i="15"/>
  <c r="X50" i="67"/>
  <c r="Z57" i="15"/>
  <c r="X11" i="67"/>
  <c r="Z18" i="15"/>
  <c r="AX18" i="15"/>
  <c r="AX76" i="15"/>
  <c r="Z76" i="15"/>
  <c r="X69" i="67"/>
  <c r="Z82" i="15"/>
  <c r="X75" i="67"/>
  <c r="AX82" i="15"/>
  <c r="Z52" i="15"/>
  <c r="X45" i="67"/>
  <c r="AX52" i="15"/>
  <c r="X15" i="67"/>
  <c r="Z22" i="15"/>
  <c r="AX22" i="15"/>
  <c r="AX14" i="15"/>
  <c r="X7" i="67"/>
  <c r="Z14" i="15"/>
  <c r="AX63" i="15"/>
  <c r="Z63" i="15"/>
  <c r="X56" i="67"/>
  <c r="Z60" i="15"/>
  <c r="AX60" i="15"/>
  <c r="X53" i="67"/>
  <c r="X74" i="67"/>
  <c r="Z81" i="15"/>
  <c r="AX81" i="15"/>
  <c r="AX55" i="15"/>
  <c r="X48" i="67"/>
  <c r="Z55" i="15"/>
  <c r="X61" i="67"/>
  <c r="Z68" i="15"/>
  <c r="AK68" i="15"/>
  <c r="AK61" i="67"/>
  <c r="AX68" i="15"/>
  <c r="BD68" i="15"/>
  <c r="BC61" i="67"/>
  <c r="X26" i="67"/>
  <c r="AX33" i="15"/>
  <c r="Z33" i="15"/>
  <c r="X4" i="67"/>
  <c r="AX11" i="15"/>
  <c r="Z11" i="15"/>
  <c r="X85" i="67"/>
  <c r="AX92" i="15"/>
  <c r="Z24" i="15"/>
  <c r="X17" i="67"/>
  <c r="AX24" i="15"/>
  <c r="X21" i="67"/>
  <c r="AX28" i="15"/>
  <c r="Z28" i="15"/>
  <c r="AX99" i="15"/>
  <c r="AX92" i="67"/>
  <c r="Z99" i="15"/>
  <c r="Z92" i="67"/>
  <c r="Z49" i="15"/>
  <c r="Z76" i="67"/>
  <c r="AV9" i="27"/>
  <c r="AA86" i="27"/>
  <c r="Z72" i="15"/>
  <c r="X40" i="27"/>
  <c r="AA40" i="27"/>
  <c r="X29" i="27"/>
  <c r="AA29" i="27"/>
  <c r="AA23" i="27"/>
  <c r="X23" i="27"/>
  <c r="AS71" i="27"/>
  <c r="AX71" i="27"/>
  <c r="AV71" i="27"/>
  <c r="AV13" i="27"/>
  <c r="AS13" i="27"/>
  <c r="AX13" i="27"/>
  <c r="AV69" i="27"/>
  <c r="AS69" i="27"/>
  <c r="AX69" i="27"/>
  <c r="AA58" i="27"/>
  <c r="X58" i="27"/>
  <c r="X36" i="27"/>
  <c r="AA36" i="27"/>
  <c r="X70" i="27"/>
  <c r="AA70" i="27"/>
  <c r="X30" i="27"/>
  <c r="AA30" i="27"/>
  <c r="AV90" i="27"/>
  <c r="AS90" i="27"/>
  <c r="AX90" i="27"/>
  <c r="AV24" i="27"/>
  <c r="AS24" i="27"/>
  <c r="AX24" i="27"/>
  <c r="AS74" i="27"/>
  <c r="AX74" i="27"/>
  <c r="AV74" i="27"/>
  <c r="AS58" i="27"/>
  <c r="AX58" i="27"/>
  <c r="AV58" i="27"/>
  <c r="X42" i="27"/>
  <c r="AA42" i="27"/>
  <c r="AV21" i="27"/>
  <c r="AS21" i="27"/>
  <c r="AX21" i="27"/>
  <c r="AS19" i="27"/>
  <c r="AX19" i="27"/>
  <c r="AV19" i="27"/>
  <c r="AS33" i="27"/>
  <c r="AX33" i="27"/>
  <c r="AV33" i="27"/>
  <c r="X48" i="27"/>
  <c r="AA48" i="27"/>
  <c r="AV34" i="27"/>
  <c r="AS34" i="27"/>
  <c r="AX34" i="27"/>
  <c r="X74" i="27"/>
  <c r="AA74" i="27"/>
  <c r="AV63" i="27"/>
  <c r="AS63" i="27"/>
  <c r="AX63" i="27"/>
  <c r="AV56" i="27"/>
  <c r="AS56" i="27"/>
  <c r="AX56" i="27"/>
  <c r="AS40" i="27"/>
  <c r="AX40" i="27"/>
  <c r="AV40" i="27"/>
  <c r="AS12" i="27"/>
  <c r="AX12" i="27"/>
  <c r="AV12" i="27"/>
  <c r="AS10" i="27"/>
  <c r="AX10" i="27"/>
  <c r="AV10" i="27"/>
  <c r="AA34" i="27"/>
  <c r="X34" i="27"/>
  <c r="AC94" i="27"/>
  <c r="AF94" i="27"/>
  <c r="BR87" i="67"/>
  <c r="S94" i="27"/>
  <c r="AA83" i="27"/>
  <c r="AK40" i="15"/>
  <c r="AK33" i="67"/>
  <c r="Q61" i="67"/>
  <c r="AI68" i="15"/>
  <c r="AI61" i="67"/>
  <c r="Z36" i="67"/>
  <c r="AA25" i="27"/>
  <c r="X25" i="27"/>
  <c r="BD75" i="15"/>
  <c r="BC68" i="67"/>
  <c r="AV55" i="27"/>
  <c r="AA76" i="27"/>
  <c r="Z82" i="67"/>
  <c r="AK10" i="15"/>
  <c r="AK3" i="67"/>
  <c r="Z107" i="67"/>
  <c r="AK114" i="15"/>
  <c r="AK107" i="67"/>
  <c r="AD114" i="15"/>
  <c r="AD110" i="15"/>
  <c r="Z103" i="67"/>
  <c r="AK110" i="15"/>
  <c r="AK103" i="67"/>
  <c r="AD112" i="15"/>
  <c r="Z105" i="67"/>
  <c r="AK112" i="15"/>
  <c r="AK105" i="67"/>
  <c r="BD111" i="15"/>
  <c r="BC104" i="67"/>
  <c r="AX104" i="67"/>
  <c r="AB101" i="67"/>
  <c r="AZ108" i="15"/>
  <c r="AB105" i="67"/>
  <c r="AZ112" i="15"/>
  <c r="AB109" i="67"/>
  <c r="AZ116" i="15"/>
  <c r="BD116" i="15"/>
  <c r="BC109" i="67"/>
  <c r="AX109" i="67"/>
  <c r="AD107" i="15"/>
  <c r="AK107" i="15"/>
  <c r="AK100" i="67"/>
  <c r="Z100" i="67"/>
  <c r="AK118" i="15"/>
  <c r="AK111" i="67"/>
  <c r="AD118" i="15"/>
  <c r="Z111" i="67"/>
  <c r="BD114" i="15"/>
  <c r="BC107" i="67"/>
  <c r="AX107" i="67"/>
  <c r="AC111" i="27"/>
  <c r="AF111" i="27"/>
  <c r="BR104" i="67"/>
  <c r="S111" i="27"/>
  <c r="AX105" i="67"/>
  <c r="BD112" i="15"/>
  <c r="BC105" i="67"/>
  <c r="S117" i="27"/>
  <c r="AC117" i="27"/>
  <c r="AF117" i="27"/>
  <c r="BR110" i="67"/>
  <c r="S112" i="27"/>
  <c r="AC112" i="27"/>
  <c r="AF112" i="27"/>
  <c r="BR105" i="67"/>
  <c r="S108" i="27"/>
  <c r="AC108" i="27"/>
  <c r="AF108" i="27"/>
  <c r="BR101" i="67"/>
  <c r="Z106" i="67"/>
  <c r="AD113" i="15"/>
  <c r="AK113" i="15"/>
  <c r="AK106" i="67"/>
  <c r="AZ109" i="15"/>
  <c r="AX102" i="67"/>
  <c r="BD109" i="15"/>
  <c r="BC102" i="67"/>
  <c r="AB106" i="67"/>
  <c r="AZ113" i="15"/>
  <c r="AB110" i="67"/>
  <c r="AZ117" i="15"/>
  <c r="AK115" i="15"/>
  <c r="AK108" i="67"/>
  <c r="AD115" i="15"/>
  <c r="Z108" i="67"/>
  <c r="AX100" i="67"/>
  <c r="BD107" i="15"/>
  <c r="BC100" i="67"/>
  <c r="AX103" i="67"/>
  <c r="BD110" i="15"/>
  <c r="BC103" i="67"/>
  <c r="AK111" i="15"/>
  <c r="AK104" i="67"/>
  <c r="Z104" i="67"/>
  <c r="AD111" i="15"/>
  <c r="S118" i="27"/>
  <c r="AC118" i="27"/>
  <c r="AF118" i="27"/>
  <c r="BR111" i="67"/>
  <c r="S114" i="27"/>
  <c r="AC114" i="27"/>
  <c r="AF114" i="27"/>
  <c r="BR107" i="67"/>
  <c r="AX110" i="67"/>
  <c r="BD117" i="15"/>
  <c r="BC110" i="67"/>
  <c r="AB100" i="67"/>
  <c r="AZ107" i="15"/>
  <c r="AB104" i="67"/>
  <c r="AZ111" i="15"/>
  <c r="AB108" i="67"/>
  <c r="AZ115" i="15"/>
  <c r="AD116" i="15"/>
  <c r="AK116" i="15"/>
  <c r="AK109" i="67"/>
  <c r="Z109" i="67"/>
  <c r="Z101" i="67"/>
  <c r="AD108" i="15"/>
  <c r="AK108" i="15"/>
  <c r="AK101" i="67"/>
  <c r="AC109" i="27"/>
  <c r="AF109" i="27"/>
  <c r="BR102" i="67"/>
  <c r="S109" i="27"/>
  <c r="BD118" i="15"/>
  <c r="BC111" i="67"/>
  <c r="AX111" i="67"/>
  <c r="AC115" i="27"/>
  <c r="AF115" i="27"/>
  <c r="BR108" i="67"/>
  <c r="S115" i="27"/>
  <c r="S107" i="27"/>
  <c r="AC107" i="27"/>
  <c r="AF107" i="27"/>
  <c r="BR100" i="67"/>
  <c r="AC110" i="27"/>
  <c r="AF110" i="27"/>
  <c r="BR103" i="67"/>
  <c r="S110" i="27"/>
  <c r="Z110" i="67"/>
  <c r="AD117" i="15"/>
  <c r="AK117" i="15"/>
  <c r="AK110" i="67"/>
  <c r="AX106" i="67"/>
  <c r="BD113" i="15"/>
  <c r="BC106" i="67"/>
  <c r="AD109" i="15"/>
  <c r="AK109" i="15"/>
  <c r="AK102" i="67"/>
  <c r="Z102" i="67"/>
  <c r="AB103" i="67"/>
  <c r="AZ110" i="15"/>
  <c r="AB107" i="67"/>
  <c r="AZ114" i="15"/>
  <c r="AB111" i="67"/>
  <c r="AZ118" i="15"/>
  <c r="AC116" i="27"/>
  <c r="AF116" i="27"/>
  <c r="BR109" i="67"/>
  <c r="S116" i="27"/>
  <c r="AX101" i="67"/>
  <c r="BD108" i="15"/>
  <c r="BC101" i="67"/>
  <c r="AC113" i="27"/>
  <c r="AF113" i="27"/>
  <c r="BR106" i="67"/>
  <c r="S113" i="27"/>
  <c r="BD115" i="15"/>
  <c r="BC108" i="67"/>
  <c r="AX108" i="67"/>
  <c r="AC93" i="27"/>
  <c r="AF93" i="27"/>
  <c r="BR86" i="67"/>
  <c r="Z79" i="67"/>
  <c r="AK35" i="15"/>
  <c r="AK28" i="67"/>
  <c r="Z87" i="67"/>
  <c r="AZ36" i="15"/>
  <c r="BF36" i="15"/>
  <c r="AD23" i="15"/>
  <c r="AF23" i="15"/>
  <c r="BD46" i="15"/>
  <c r="BC39" i="67"/>
  <c r="AD75" i="15"/>
  <c r="AF75" i="15"/>
  <c r="AF68" i="67"/>
  <c r="AK23" i="15"/>
  <c r="AK16" i="67"/>
  <c r="Z39" i="67"/>
  <c r="BD65" i="15"/>
  <c r="BC58" i="67"/>
  <c r="Z16" i="67"/>
  <c r="BD35" i="15"/>
  <c r="BC28" i="67"/>
  <c r="AK41" i="15"/>
  <c r="AK34" i="67"/>
  <c r="AK36" i="15"/>
  <c r="AK29" i="67"/>
  <c r="BD23" i="15"/>
  <c r="BC16" i="67"/>
  <c r="AK87" i="15"/>
  <c r="AK80" i="67"/>
  <c r="AZ89" i="15"/>
  <c r="AZ82" i="67"/>
  <c r="AD71" i="15"/>
  <c r="AF71" i="15"/>
  <c r="AZ35" i="15"/>
  <c r="AZ28" i="67"/>
  <c r="AZ59" i="27"/>
  <c r="AX34" i="67"/>
  <c r="AD35" i="15"/>
  <c r="AD28" i="67"/>
  <c r="Z64" i="67"/>
  <c r="BD87" i="15"/>
  <c r="BC80" i="67"/>
  <c r="AZ43" i="15"/>
  <c r="AZ36" i="67"/>
  <c r="AZ87" i="15"/>
  <c r="AK65" i="15"/>
  <c r="AK58" i="67"/>
  <c r="AD36" i="15"/>
  <c r="AF36" i="15"/>
  <c r="AD87" i="15"/>
  <c r="AD80" i="67"/>
  <c r="AZ10" i="15"/>
  <c r="BF10" i="15"/>
  <c r="AD43" i="15"/>
  <c r="AM43" i="15"/>
  <c r="AM36" i="67"/>
  <c r="AD83" i="15"/>
  <c r="AM83" i="15"/>
  <c r="AM76" i="67"/>
  <c r="AD92" i="15"/>
  <c r="AF92" i="15"/>
  <c r="AZ71" i="15"/>
  <c r="BF71" i="15"/>
  <c r="AD94" i="15"/>
  <c r="AF94" i="15"/>
  <c r="AD30" i="15"/>
  <c r="AM30" i="15"/>
  <c r="AM23" i="67"/>
  <c r="AD41" i="15"/>
  <c r="AF41" i="15"/>
  <c r="AZ23" i="15"/>
  <c r="AZ16" i="67"/>
  <c r="AZ40" i="15"/>
  <c r="BF40" i="15"/>
  <c r="AZ46" i="15"/>
  <c r="AZ39" i="67"/>
  <c r="AZ30" i="15"/>
  <c r="BF30" i="15"/>
  <c r="BE23" i="67"/>
  <c r="AD89" i="15"/>
  <c r="AD82" i="67"/>
  <c r="AD86" i="15"/>
  <c r="AF86" i="15"/>
  <c r="AD40" i="15"/>
  <c r="AF40" i="15"/>
  <c r="AZ86" i="15"/>
  <c r="AZ79" i="67"/>
  <c r="AZ94" i="15"/>
  <c r="AZ87" i="67"/>
  <c r="AD31" i="15"/>
  <c r="AD24" i="67"/>
  <c r="AD65" i="15"/>
  <c r="AF65" i="15"/>
  <c r="AD12" i="15"/>
  <c r="AM12" i="15"/>
  <c r="AM5" i="67"/>
  <c r="AZ19" i="15"/>
  <c r="AZ12" i="67"/>
  <c r="AD19" i="15"/>
  <c r="AD12" i="67"/>
  <c r="BF46" i="15"/>
  <c r="BH46" i="15"/>
  <c r="BG39" i="67"/>
  <c r="AZ66" i="15"/>
  <c r="AZ59" i="67"/>
  <c r="AZ65" i="15"/>
  <c r="BF65" i="15"/>
  <c r="AZ45" i="15"/>
  <c r="AZ38" i="67"/>
  <c r="AZ12" i="15"/>
  <c r="AZ5" i="67"/>
  <c r="AD46" i="15"/>
  <c r="AM46" i="15"/>
  <c r="AM39" i="67"/>
  <c r="S93" i="27"/>
  <c r="AZ93" i="27"/>
  <c r="AD10" i="15"/>
  <c r="AM10" i="15"/>
  <c r="AM3" i="67"/>
  <c r="AD80" i="15"/>
  <c r="AD73" i="67"/>
  <c r="AZ83" i="15"/>
  <c r="AZ76" i="67"/>
  <c r="AD45" i="15"/>
  <c r="AD38" i="67"/>
  <c r="AZ75" i="15"/>
  <c r="BF75" i="15"/>
  <c r="AD91" i="15"/>
  <c r="AF91" i="15"/>
  <c r="AZ106" i="15"/>
  <c r="AX99" i="67"/>
  <c r="BD106" i="15"/>
  <c r="BC99" i="67"/>
  <c r="AC106" i="27"/>
  <c r="AF106" i="27"/>
  <c r="BR99" i="67"/>
  <c r="S106" i="27"/>
  <c r="AD106" i="15"/>
  <c r="Z99" i="67"/>
  <c r="AK106" i="15"/>
  <c r="AK99" i="67"/>
  <c r="AZ80" i="15"/>
  <c r="AZ41" i="15"/>
  <c r="BN74" i="67"/>
  <c r="BN86" i="67"/>
  <c r="AA93" i="27"/>
  <c r="AX81" i="27"/>
  <c r="AA81" i="27"/>
  <c r="AX93" i="27"/>
  <c r="AZ73" i="27"/>
  <c r="AD103" i="15"/>
  <c r="AK103" i="15"/>
  <c r="AK96" i="67"/>
  <c r="Z96" i="67"/>
  <c r="S102" i="27"/>
  <c r="AC102" i="27"/>
  <c r="AF102" i="27"/>
  <c r="BR95" i="67"/>
  <c r="Z97" i="67"/>
  <c r="AD104" i="15"/>
  <c r="AK104" i="15"/>
  <c r="AK97" i="67"/>
  <c r="AX94" i="67"/>
  <c r="BD101" i="15"/>
  <c r="BC94" i="67"/>
  <c r="AZ101" i="15"/>
  <c r="AD105" i="15"/>
  <c r="AK105" i="15"/>
  <c r="AK98" i="67"/>
  <c r="Z98" i="67"/>
  <c r="AZ102" i="15"/>
  <c r="BD102" i="15"/>
  <c r="BC95" i="67"/>
  <c r="AX95" i="67"/>
  <c r="AX96" i="67"/>
  <c r="BD103" i="15"/>
  <c r="BC96" i="67"/>
  <c r="AZ103" i="15"/>
  <c r="AX97" i="67"/>
  <c r="BD104" i="15"/>
  <c r="BC97" i="67"/>
  <c r="AZ104" i="15"/>
  <c r="Z94" i="67"/>
  <c r="AD101" i="15"/>
  <c r="AK101" i="15"/>
  <c r="AK94" i="67"/>
  <c r="AX98" i="67"/>
  <c r="BD105" i="15"/>
  <c r="BC98" i="67"/>
  <c r="AZ105" i="15"/>
  <c r="S105" i="27"/>
  <c r="AC105" i="27"/>
  <c r="AF105" i="27"/>
  <c r="BR98" i="67"/>
  <c r="S104" i="27"/>
  <c r="AC104" i="27"/>
  <c r="AF104" i="27"/>
  <c r="BR97" i="67"/>
  <c r="AC103" i="27"/>
  <c r="AF103" i="27"/>
  <c r="BR96" i="67"/>
  <c r="S103" i="27"/>
  <c r="AC101" i="27"/>
  <c r="AF101" i="27"/>
  <c r="BR94" i="67"/>
  <c r="S101" i="27"/>
  <c r="Z95" i="67"/>
  <c r="AD102" i="15"/>
  <c r="AK102" i="15"/>
  <c r="AK95" i="67"/>
  <c r="AC100" i="27"/>
  <c r="AF100" i="27"/>
  <c r="BR93" i="67"/>
  <c r="S100" i="27"/>
  <c r="S99" i="27"/>
  <c r="AC99" i="27"/>
  <c r="AF99" i="27"/>
  <c r="BR92" i="67"/>
  <c r="AZ50" i="27"/>
  <c r="BP4" i="67"/>
  <c r="BP10" i="67"/>
  <c r="BP55" i="67"/>
  <c r="S32" i="27"/>
  <c r="AZ32" i="27"/>
  <c r="AZ9" i="27"/>
  <c r="AZ55" i="27"/>
  <c r="AZ24" i="27"/>
  <c r="BP37" i="67"/>
  <c r="BP8" i="67"/>
  <c r="AZ68" i="27"/>
  <c r="BD66" i="15"/>
  <c r="BC59" i="67"/>
  <c r="AZ66" i="27"/>
  <c r="AZ89" i="27"/>
  <c r="AD66" i="15"/>
  <c r="AD59" i="67"/>
  <c r="BP79" i="67"/>
  <c r="AK66" i="15"/>
  <c r="AK59" i="67"/>
  <c r="BP91" i="67"/>
  <c r="AZ98" i="27"/>
  <c r="AX59" i="67"/>
  <c r="AC96" i="27"/>
  <c r="AF96" i="27"/>
  <c r="BR89" i="67"/>
  <c r="S96" i="27"/>
  <c r="BP85" i="67"/>
  <c r="AC95" i="27"/>
  <c r="AF95" i="27"/>
  <c r="BR88" i="67"/>
  <c r="S95" i="27"/>
  <c r="S36" i="27"/>
  <c r="AC36" i="27"/>
  <c r="AF36" i="27"/>
  <c r="BR29" i="67"/>
  <c r="S29" i="27"/>
  <c r="AC29" i="27"/>
  <c r="AF29" i="27"/>
  <c r="BR22" i="67"/>
  <c r="AD11" i="15"/>
  <c r="AK11" i="15"/>
  <c r="AK4" i="67"/>
  <c r="Z4" i="67"/>
  <c r="AX74" i="67"/>
  <c r="AZ81" i="15"/>
  <c r="BD81" i="15"/>
  <c r="BC74" i="67"/>
  <c r="AZ22" i="15"/>
  <c r="AX15" i="67"/>
  <c r="BD22" i="15"/>
  <c r="BC15" i="67"/>
  <c r="AD85" i="15"/>
  <c r="Z78" i="67"/>
  <c r="AK85" i="15"/>
  <c r="AK78" i="67"/>
  <c r="BD79" i="15"/>
  <c r="BC72" i="67"/>
  <c r="AX72" i="67"/>
  <c r="AZ79" i="15"/>
  <c r="Z54" i="67"/>
  <c r="AD61" i="15"/>
  <c r="AX32" i="67"/>
  <c r="BD39" i="15"/>
  <c r="BC32" i="67"/>
  <c r="AZ39" i="15"/>
  <c r="AD38" i="15"/>
  <c r="Z31" i="67"/>
  <c r="AK38" i="15"/>
  <c r="AK31" i="67"/>
  <c r="S80" i="27"/>
  <c r="AC80" i="27"/>
  <c r="AF80" i="27"/>
  <c r="BR73" i="67"/>
  <c r="AD95" i="15"/>
  <c r="AD88" i="67"/>
  <c r="AK95" i="15"/>
  <c r="AK88" i="67"/>
  <c r="BD96" i="15"/>
  <c r="BC89" i="67"/>
  <c r="AZ96" i="15"/>
  <c r="BD16" i="15"/>
  <c r="BC9" i="67"/>
  <c r="AZ16" i="15"/>
  <c r="AX9" i="67"/>
  <c r="AK61" i="15"/>
  <c r="AK54" i="67"/>
  <c r="AD73" i="15"/>
  <c r="Z66" i="67"/>
  <c r="AK73" i="15"/>
  <c r="AK66" i="67"/>
  <c r="AX2" i="67"/>
  <c r="BD9" i="15"/>
  <c r="BC2" i="67"/>
  <c r="AZ9" i="15"/>
  <c r="BP6" i="67"/>
  <c r="AZ13" i="27"/>
  <c r="S52" i="27"/>
  <c r="AC52" i="27"/>
  <c r="AF52" i="27"/>
  <c r="BR45" i="67"/>
  <c r="S16" i="27"/>
  <c r="AC16" i="27"/>
  <c r="AF16" i="27"/>
  <c r="BR9" i="67"/>
  <c r="S69" i="27"/>
  <c r="AC69" i="27"/>
  <c r="AF69" i="27"/>
  <c r="BR62" i="67"/>
  <c r="S37" i="27"/>
  <c r="AC37" i="27"/>
  <c r="AF37" i="27"/>
  <c r="BR30" i="67"/>
  <c r="S28" i="27"/>
  <c r="AC28" i="27"/>
  <c r="AF28" i="27"/>
  <c r="BR21" i="67"/>
  <c r="AC77" i="27"/>
  <c r="AF77" i="27"/>
  <c r="BR70" i="67"/>
  <c r="S77" i="27"/>
  <c r="S47" i="27"/>
  <c r="AC47" i="27"/>
  <c r="AF47" i="27"/>
  <c r="BR40" i="67"/>
  <c r="BD51" i="15"/>
  <c r="BC44" i="67"/>
  <c r="AZ51" i="15"/>
  <c r="AX44" i="67"/>
  <c r="AX62" i="67"/>
  <c r="BD69" i="15"/>
  <c r="BC62" i="67"/>
  <c r="AZ69" i="15"/>
  <c r="AX86" i="67"/>
  <c r="AZ93" i="15"/>
  <c r="BD93" i="15"/>
  <c r="BC86" i="67"/>
  <c r="AX35" i="67"/>
  <c r="BD42" i="15"/>
  <c r="BC35" i="67"/>
  <c r="AZ42" i="15"/>
  <c r="AK15" i="15"/>
  <c r="AK8" i="67"/>
  <c r="Z8" i="67"/>
  <c r="AD15" i="15"/>
  <c r="AD56" i="15"/>
  <c r="Z49" i="67"/>
  <c r="AK56" i="15"/>
  <c r="AK49" i="67"/>
  <c r="BP87" i="67"/>
  <c r="AZ94" i="27"/>
  <c r="S34" i="27"/>
  <c r="AC34" i="27"/>
  <c r="AF34" i="27"/>
  <c r="BR27" i="67"/>
  <c r="AC58" i="27"/>
  <c r="AF58" i="27"/>
  <c r="BR51" i="67"/>
  <c r="S58" i="27"/>
  <c r="S23" i="27"/>
  <c r="AC23" i="27"/>
  <c r="AF23" i="27"/>
  <c r="BR16" i="67"/>
  <c r="AD72" i="15"/>
  <c r="Z65" i="67"/>
  <c r="AK72" i="15"/>
  <c r="AK65" i="67"/>
  <c r="Z42" i="67"/>
  <c r="AD49" i="15"/>
  <c r="AX21" i="67"/>
  <c r="BD28" i="15"/>
  <c r="BC21" i="67"/>
  <c r="AZ28" i="15"/>
  <c r="AD24" i="15"/>
  <c r="Z17" i="67"/>
  <c r="AK24" i="15"/>
  <c r="AK17" i="67"/>
  <c r="AX4" i="67"/>
  <c r="BD11" i="15"/>
  <c r="BC4" i="67"/>
  <c r="AZ11" i="15"/>
  <c r="Z48" i="67"/>
  <c r="AK55" i="15"/>
  <c r="AK48" i="67"/>
  <c r="AD55" i="15"/>
  <c r="AK81" i="15"/>
  <c r="AK74" i="67"/>
  <c r="Z74" i="67"/>
  <c r="AD81" i="15"/>
  <c r="AD60" i="15"/>
  <c r="AK60" i="15"/>
  <c r="AK53" i="67"/>
  <c r="Z53" i="67"/>
  <c r="AD14" i="15"/>
  <c r="Z7" i="67"/>
  <c r="AK14" i="15"/>
  <c r="AK7" i="67"/>
  <c r="AD22" i="15"/>
  <c r="AK22" i="15"/>
  <c r="AK15" i="67"/>
  <c r="Z15" i="67"/>
  <c r="AD52" i="15"/>
  <c r="Z45" i="67"/>
  <c r="AK52" i="15"/>
  <c r="AK45" i="67"/>
  <c r="Z11" i="67"/>
  <c r="AD18" i="15"/>
  <c r="AK18" i="15"/>
  <c r="AK11" i="67"/>
  <c r="AZ57" i="15"/>
  <c r="AX50" i="67"/>
  <c r="BD57" i="15"/>
  <c r="BC50" i="67"/>
  <c r="AD100" i="15"/>
  <c r="AD93" i="67"/>
  <c r="AK100" i="15"/>
  <c r="AK93" i="67"/>
  <c r="AD84" i="15"/>
  <c r="AK84" i="15"/>
  <c r="AK77" i="67"/>
  <c r="Z77" i="67"/>
  <c r="AD20" i="15"/>
  <c r="Z13" i="67"/>
  <c r="AK20" i="15"/>
  <c r="AK13" i="67"/>
  <c r="AX24" i="67"/>
  <c r="BD31" i="15"/>
  <c r="BC24" i="67"/>
  <c r="AZ31" i="15"/>
  <c r="BD85" i="15"/>
  <c r="BC78" i="67"/>
  <c r="AZ85" i="15"/>
  <c r="AX78" i="67"/>
  <c r="AD90" i="15"/>
  <c r="Z83" i="67"/>
  <c r="AK90" i="15"/>
  <c r="AK83" i="67"/>
  <c r="AZ37" i="15"/>
  <c r="BD37" i="15"/>
  <c r="BC30" i="67"/>
  <c r="AX30" i="67"/>
  <c r="AZ54" i="15"/>
  <c r="BD54" i="15"/>
  <c r="BC47" i="67"/>
  <c r="AX47" i="67"/>
  <c r="AK79" i="15"/>
  <c r="AK72" i="67"/>
  <c r="Z72" i="67"/>
  <c r="AD79" i="15"/>
  <c r="AD29" i="15"/>
  <c r="Z22" i="67"/>
  <c r="AK29" i="15"/>
  <c r="AK22" i="67"/>
  <c r="AX46" i="67"/>
  <c r="AZ53" i="15"/>
  <c r="BD53" i="15"/>
  <c r="BC46" i="67"/>
  <c r="AZ98" i="15"/>
  <c r="BD98" i="15"/>
  <c r="BC91" i="67"/>
  <c r="AD67" i="15"/>
  <c r="Z60" i="67"/>
  <c r="AK49" i="15"/>
  <c r="AK42" i="67"/>
  <c r="AC54" i="27"/>
  <c r="AF54" i="27"/>
  <c r="BR47" i="67"/>
  <c r="S54" i="27"/>
  <c r="AC12" i="27"/>
  <c r="AF12" i="27"/>
  <c r="BR5" i="67"/>
  <c r="S12" i="27"/>
  <c r="S20" i="27"/>
  <c r="AC20" i="27"/>
  <c r="AF20" i="27"/>
  <c r="BR13" i="67"/>
  <c r="S71" i="27"/>
  <c r="AC71" i="27"/>
  <c r="AF71" i="27"/>
  <c r="BR64" i="67"/>
  <c r="AC19" i="27"/>
  <c r="AF19" i="27"/>
  <c r="BR12" i="67"/>
  <c r="S19" i="27"/>
  <c r="AK74" i="15"/>
  <c r="AK67" i="67"/>
  <c r="AD74" i="15"/>
  <c r="Z67" i="67"/>
  <c r="AK50" i="15"/>
  <c r="AK43" i="67"/>
  <c r="Z43" i="67"/>
  <c r="AD50" i="15"/>
  <c r="AD77" i="15"/>
  <c r="Z70" i="67"/>
  <c r="AK77" i="15"/>
  <c r="AK70" i="67"/>
  <c r="BD26" i="15"/>
  <c r="BC19" i="67"/>
  <c r="AX19" i="67"/>
  <c r="AZ26" i="15"/>
  <c r="AC79" i="27"/>
  <c r="AF79" i="27"/>
  <c r="BR72" i="67"/>
  <c r="S79" i="27"/>
  <c r="S27" i="27"/>
  <c r="AC27" i="27"/>
  <c r="AF27" i="27"/>
  <c r="BR20" i="67"/>
  <c r="AX66" i="67"/>
  <c r="BD73" i="15"/>
  <c r="BC66" i="67"/>
  <c r="AZ73" i="15"/>
  <c r="AK13" i="15"/>
  <c r="AK6" i="67"/>
  <c r="Z6" i="67"/>
  <c r="AD13" i="15"/>
  <c r="AK67" i="15"/>
  <c r="AK60" i="67"/>
  <c r="S75" i="27"/>
  <c r="AC75" i="27"/>
  <c r="AF75" i="27"/>
  <c r="BR68" i="67"/>
  <c r="S21" i="27"/>
  <c r="AC21" i="27"/>
  <c r="AF21" i="27"/>
  <c r="S38" i="27"/>
  <c r="AC38" i="27"/>
  <c r="AF38" i="27"/>
  <c r="BR31" i="67"/>
  <c r="AK51" i="15"/>
  <c r="AK44" i="67"/>
  <c r="AD51" i="15"/>
  <c r="Z44" i="67"/>
  <c r="Z62" i="67"/>
  <c r="AK69" i="15"/>
  <c r="AK62" i="67"/>
  <c r="AD69" i="15"/>
  <c r="Z52" i="67"/>
  <c r="AD59" i="15"/>
  <c r="AK59" i="15"/>
  <c r="AK52" i="67"/>
  <c r="Z86" i="67"/>
  <c r="AK93" i="15"/>
  <c r="AK86" i="67"/>
  <c r="AD93" i="15"/>
  <c r="AC72" i="27"/>
  <c r="AF72" i="27"/>
  <c r="BR65" i="67"/>
  <c r="S72" i="27"/>
  <c r="AX71" i="67"/>
  <c r="BD78" i="15"/>
  <c r="BC71" i="67"/>
  <c r="AZ78" i="15"/>
  <c r="AC30" i="27"/>
  <c r="AF30" i="27"/>
  <c r="BR23" i="67"/>
  <c r="S30" i="27"/>
  <c r="AD28" i="15"/>
  <c r="Z21" i="67"/>
  <c r="AK28" i="15"/>
  <c r="AK21" i="67"/>
  <c r="AX26" i="67"/>
  <c r="AZ33" i="15"/>
  <c r="BD33" i="15"/>
  <c r="BC26" i="67"/>
  <c r="AX56" i="67"/>
  <c r="AZ63" i="15"/>
  <c r="BD63" i="15"/>
  <c r="BC56" i="67"/>
  <c r="AK82" i="15"/>
  <c r="AK75" i="67"/>
  <c r="AD82" i="15"/>
  <c r="Z75" i="67"/>
  <c r="AD62" i="15"/>
  <c r="AK62" i="15"/>
  <c r="AK55" i="67"/>
  <c r="Z55" i="67"/>
  <c r="Z30" i="67"/>
  <c r="AK37" i="15"/>
  <c r="AK30" i="67"/>
  <c r="AD37" i="15"/>
  <c r="AZ44" i="15"/>
  <c r="AX37" i="67"/>
  <c r="BD44" i="15"/>
  <c r="BC37" i="67"/>
  <c r="Z20" i="67"/>
  <c r="AD27" i="15"/>
  <c r="AK27" i="15"/>
  <c r="AK20" i="67"/>
  <c r="S65" i="27"/>
  <c r="AC65" i="27"/>
  <c r="AF65" i="27"/>
  <c r="BR58" i="67"/>
  <c r="S51" i="27"/>
  <c r="AC51" i="27"/>
  <c r="AF51" i="27"/>
  <c r="BR44" i="67"/>
  <c r="S74" i="27"/>
  <c r="AC74" i="27"/>
  <c r="AF74" i="27"/>
  <c r="BR67" i="67"/>
  <c r="AC48" i="27"/>
  <c r="AF48" i="27"/>
  <c r="BR41" i="67"/>
  <c r="S48" i="27"/>
  <c r="S42" i="27"/>
  <c r="AC42" i="27"/>
  <c r="AF42" i="27"/>
  <c r="BR35" i="67"/>
  <c r="S70" i="27"/>
  <c r="AC70" i="27"/>
  <c r="AF70" i="27"/>
  <c r="BR63" i="67"/>
  <c r="S40" i="27"/>
  <c r="AC40" i="27"/>
  <c r="AF40" i="27"/>
  <c r="BR33" i="67"/>
  <c r="AD99" i="15"/>
  <c r="AD92" i="67"/>
  <c r="AK99" i="15"/>
  <c r="AK92" i="67"/>
  <c r="AZ92" i="15"/>
  <c r="AX85" i="67"/>
  <c r="BD92" i="15"/>
  <c r="BC85" i="67"/>
  <c r="AZ68" i="15"/>
  <c r="AX61" i="67"/>
  <c r="BD82" i="15"/>
  <c r="BC75" i="67"/>
  <c r="AX75" i="67"/>
  <c r="AZ82" i="15"/>
  <c r="Z69" i="67"/>
  <c r="AK76" i="15"/>
  <c r="AK69" i="67"/>
  <c r="AD76" i="15"/>
  <c r="AZ72" i="15"/>
  <c r="AX65" i="67"/>
  <c r="BD72" i="15"/>
  <c r="BC65" i="67"/>
  <c r="AZ100" i="15"/>
  <c r="BD100" i="15"/>
  <c r="BC93" i="67"/>
  <c r="AX41" i="67"/>
  <c r="AZ48" i="15"/>
  <c r="BD48" i="15"/>
  <c r="BC41" i="67"/>
  <c r="AZ20" i="15"/>
  <c r="AX13" i="67"/>
  <c r="BD20" i="15"/>
  <c r="BC13" i="67"/>
  <c r="AZ62" i="15"/>
  <c r="AX55" i="67"/>
  <c r="BD62" i="15"/>
  <c r="BC55" i="67"/>
  <c r="Z14" i="67"/>
  <c r="AK14" i="67"/>
  <c r="AD21" i="15"/>
  <c r="BD88" i="15"/>
  <c r="BC81" i="67"/>
  <c r="AZ88" i="15"/>
  <c r="AX81" i="67"/>
  <c r="AX40" i="67"/>
  <c r="AZ47" i="15"/>
  <c r="BD47" i="15"/>
  <c r="BC40" i="67"/>
  <c r="AZ32" i="15"/>
  <c r="AX25" i="67"/>
  <c r="BD32" i="15"/>
  <c r="BC25" i="67"/>
  <c r="AX22" i="67"/>
  <c r="BD29" i="15"/>
  <c r="BC22" i="67"/>
  <c r="AZ29" i="15"/>
  <c r="Z37" i="67"/>
  <c r="AD44" i="15"/>
  <c r="AK44" i="15"/>
  <c r="AK37" i="67"/>
  <c r="AX84" i="67"/>
  <c r="BD91" i="15"/>
  <c r="BC84" i="67"/>
  <c r="AZ91" i="15"/>
  <c r="AD39" i="15"/>
  <c r="Z32" i="67"/>
  <c r="AK39" i="15"/>
  <c r="AK32" i="67"/>
  <c r="AD98" i="15"/>
  <c r="AD91" i="67"/>
  <c r="AK98" i="15"/>
  <c r="AK91" i="67"/>
  <c r="Z51" i="67"/>
  <c r="AK58" i="15"/>
  <c r="AK51" i="67"/>
  <c r="AD58" i="15"/>
  <c r="AK25" i="15"/>
  <c r="AK18" i="67"/>
  <c r="AD25" i="15"/>
  <c r="Z18" i="67"/>
  <c r="AC18" i="27"/>
  <c r="AF18" i="27"/>
  <c r="BR11" i="67"/>
  <c r="S18" i="27"/>
  <c r="AC41" i="27"/>
  <c r="AF41" i="27"/>
  <c r="BR34" i="67"/>
  <c r="S41" i="27"/>
  <c r="BP42" i="67"/>
  <c r="AZ49" i="27"/>
  <c r="AX67" i="67"/>
  <c r="AZ74" i="15"/>
  <c r="BD74" i="15"/>
  <c r="BC67" i="67"/>
  <c r="BD77" i="15"/>
  <c r="BC70" i="67"/>
  <c r="AZ77" i="15"/>
  <c r="AX70" i="67"/>
  <c r="Z57" i="67"/>
  <c r="AD64" i="15"/>
  <c r="AK64" i="15"/>
  <c r="AK57" i="67"/>
  <c r="AC22" i="27"/>
  <c r="AF22" i="27"/>
  <c r="BR15" i="67"/>
  <c r="S22" i="27"/>
  <c r="BD97" i="15"/>
  <c r="BC90" i="67"/>
  <c r="AZ97" i="15"/>
  <c r="Z63" i="67"/>
  <c r="AK70" i="15"/>
  <c r="AK63" i="67"/>
  <c r="AD70" i="15"/>
  <c r="AZ13" i="15"/>
  <c r="BD13" i="15"/>
  <c r="BC6" i="67"/>
  <c r="AX6" i="67"/>
  <c r="AC87" i="27"/>
  <c r="AF87" i="27"/>
  <c r="BR80" i="67"/>
  <c r="S87" i="27"/>
  <c r="S82" i="27"/>
  <c r="AC82" i="27"/>
  <c r="AF82" i="27"/>
  <c r="BR75" i="67"/>
  <c r="AC53" i="27"/>
  <c r="AF53" i="27"/>
  <c r="BR46" i="67"/>
  <c r="S53" i="27"/>
  <c r="S84" i="27"/>
  <c r="AC84" i="27"/>
  <c r="AF84" i="27"/>
  <c r="BR77" i="67"/>
  <c r="AC14" i="27"/>
  <c r="AF14" i="27"/>
  <c r="BR7" i="67"/>
  <c r="S14" i="27"/>
  <c r="AC63" i="27"/>
  <c r="AF63" i="27"/>
  <c r="BR56" i="67"/>
  <c r="S63" i="27"/>
  <c r="S46" i="27"/>
  <c r="AC46" i="27"/>
  <c r="AF46" i="27"/>
  <c r="BR39" i="67"/>
  <c r="S88" i="27"/>
  <c r="AC88" i="27"/>
  <c r="AF88" i="27"/>
  <c r="BR81" i="67"/>
  <c r="Z27" i="67"/>
  <c r="AD34" i="15"/>
  <c r="AK34" i="15"/>
  <c r="AK27" i="67"/>
  <c r="S85" i="27"/>
  <c r="AC85" i="27"/>
  <c r="AF85" i="27"/>
  <c r="BR78" i="67"/>
  <c r="AX8" i="67"/>
  <c r="AZ15" i="15"/>
  <c r="BD15" i="15"/>
  <c r="BC8" i="67"/>
  <c r="AK17" i="15"/>
  <c r="AK10" i="67"/>
  <c r="Z10" i="67"/>
  <c r="AD17" i="15"/>
  <c r="AC25" i="27"/>
  <c r="AF25" i="27"/>
  <c r="BR18" i="67"/>
  <c r="S25" i="27"/>
  <c r="AX53" i="67"/>
  <c r="BD60" i="15"/>
  <c r="BC53" i="67"/>
  <c r="AZ60" i="15"/>
  <c r="AX11" i="67"/>
  <c r="AZ18" i="15"/>
  <c r="BD18" i="15"/>
  <c r="BC11" i="67"/>
  <c r="AX83" i="67"/>
  <c r="BD90" i="15"/>
  <c r="BC83" i="67"/>
  <c r="AZ90" i="15"/>
  <c r="S56" i="27"/>
  <c r="AC56" i="27"/>
  <c r="AF56" i="27"/>
  <c r="BR49" i="67"/>
  <c r="AZ58" i="15"/>
  <c r="AX51" i="67"/>
  <c r="BD58" i="15"/>
  <c r="BC51" i="67"/>
  <c r="AX57" i="67"/>
  <c r="BD64" i="15"/>
  <c r="BC57" i="67"/>
  <c r="AZ64" i="15"/>
  <c r="AX18" i="67"/>
  <c r="AZ25" i="15"/>
  <c r="BD25" i="15"/>
  <c r="BC18" i="67"/>
  <c r="AZ99" i="15"/>
  <c r="BD99" i="15"/>
  <c r="BC92" i="67"/>
  <c r="AX17" i="67"/>
  <c r="BD24" i="15"/>
  <c r="BC17" i="67"/>
  <c r="AZ24" i="15"/>
  <c r="Z26" i="67"/>
  <c r="AD33" i="15"/>
  <c r="AK33" i="15"/>
  <c r="AK26" i="67"/>
  <c r="Z61" i="67"/>
  <c r="AD68" i="15"/>
  <c r="AZ55" i="15"/>
  <c r="BD55" i="15"/>
  <c r="BC48" i="67"/>
  <c r="AX48" i="67"/>
  <c r="Z56" i="67"/>
  <c r="AD63" i="15"/>
  <c r="AK63" i="15"/>
  <c r="AK56" i="67"/>
  <c r="AX7" i="67"/>
  <c r="BD14" i="15"/>
  <c r="BC7" i="67"/>
  <c r="AZ14" i="15"/>
  <c r="AZ52" i="15"/>
  <c r="AX45" i="67"/>
  <c r="BD52" i="15"/>
  <c r="BC45" i="67"/>
  <c r="BD76" i="15"/>
  <c r="BC69" i="67"/>
  <c r="AZ76" i="15"/>
  <c r="AX69" i="67"/>
  <c r="Z50" i="67"/>
  <c r="AD57" i="15"/>
  <c r="AK57" i="15"/>
  <c r="AK50" i="67"/>
  <c r="AX77" i="67"/>
  <c r="BD84" i="15"/>
  <c r="BC77" i="67"/>
  <c r="AZ84" i="15"/>
  <c r="Z41" i="67"/>
  <c r="AD48" i="15"/>
  <c r="AK48" i="15"/>
  <c r="AK41" i="67"/>
  <c r="AX14" i="67"/>
  <c r="BD21" i="15"/>
  <c r="BC14" i="67"/>
  <c r="AZ21" i="15"/>
  <c r="AK88" i="15"/>
  <c r="AK81" i="67"/>
  <c r="AD88" i="15"/>
  <c r="Z81" i="67"/>
  <c r="Z40" i="67"/>
  <c r="AD47" i="15"/>
  <c r="AK47" i="15"/>
  <c r="AK40" i="67"/>
  <c r="AK54" i="15"/>
  <c r="AK47" i="67"/>
  <c r="Z47" i="67"/>
  <c r="AD54" i="15"/>
  <c r="Z25" i="67"/>
  <c r="AD32" i="15"/>
  <c r="AK32" i="15"/>
  <c r="AK25" i="67"/>
  <c r="AZ61" i="15"/>
  <c r="AX54" i="67"/>
  <c r="S57" i="27"/>
  <c r="AC57" i="27"/>
  <c r="AF57" i="27"/>
  <c r="BR50" i="67"/>
  <c r="S33" i="27"/>
  <c r="AC33" i="27"/>
  <c r="AF33" i="27"/>
  <c r="BR26" i="67"/>
  <c r="S45" i="27"/>
  <c r="AC45" i="27"/>
  <c r="AF45" i="27"/>
  <c r="BR38" i="67"/>
  <c r="S60" i="27"/>
  <c r="AC60" i="27"/>
  <c r="AF60" i="27"/>
  <c r="BR53" i="67"/>
  <c r="S78" i="27"/>
  <c r="AC78" i="27"/>
  <c r="AF78" i="27"/>
  <c r="BR71" i="67"/>
  <c r="AK53" i="15"/>
  <c r="AK46" i="67"/>
  <c r="Z46" i="67"/>
  <c r="AD53" i="15"/>
  <c r="AX20" i="67"/>
  <c r="BD27" i="15"/>
  <c r="BC20" i="67"/>
  <c r="AZ27" i="15"/>
  <c r="AZ49" i="15"/>
  <c r="AX42" i="67"/>
  <c r="AZ67" i="15"/>
  <c r="AX60" i="67"/>
  <c r="AX31" i="67"/>
  <c r="AZ38" i="15"/>
  <c r="BD38" i="15"/>
  <c r="BC31" i="67"/>
  <c r="AC43" i="27"/>
  <c r="AF43" i="27"/>
  <c r="BR36" i="67"/>
  <c r="S43" i="27"/>
  <c r="S10" i="27"/>
  <c r="AC10" i="27"/>
  <c r="AF10" i="27"/>
  <c r="BR3" i="67"/>
  <c r="AC91" i="27"/>
  <c r="AF91" i="27"/>
  <c r="BR84" i="67"/>
  <c r="S91" i="27"/>
  <c r="AZ95" i="15"/>
  <c r="BD95" i="15"/>
  <c r="BC88" i="67"/>
  <c r="BD50" i="15"/>
  <c r="BC43" i="67"/>
  <c r="AX43" i="67"/>
  <c r="AZ50" i="15"/>
  <c r="AZ35" i="27"/>
  <c r="BP28" i="67"/>
  <c r="AD96" i="15"/>
  <c r="AD89" i="67"/>
  <c r="AK96" i="15"/>
  <c r="AK89" i="67"/>
  <c r="AD26" i="15"/>
  <c r="Z19" i="67"/>
  <c r="AK26" i="15"/>
  <c r="AK19" i="67"/>
  <c r="Z9" i="67"/>
  <c r="AD16" i="15"/>
  <c r="AK16" i="15"/>
  <c r="AK9" i="67"/>
  <c r="BD61" i="15"/>
  <c r="BC54" i="67"/>
  <c r="AD97" i="15"/>
  <c r="AD90" i="67"/>
  <c r="AK97" i="15"/>
  <c r="AK90" i="67"/>
  <c r="Z2" i="67"/>
  <c r="AK9" i="15"/>
  <c r="AK2" i="67"/>
  <c r="AD9" i="15"/>
  <c r="AX63" i="67"/>
  <c r="BD70" i="15"/>
  <c r="BC63" i="67"/>
  <c r="AZ70" i="15"/>
  <c r="BP76" i="67"/>
  <c r="AZ83" i="27"/>
  <c r="AC39" i="27"/>
  <c r="AF39" i="27"/>
  <c r="BR32" i="67"/>
  <c r="S39" i="27"/>
  <c r="AC90" i="27"/>
  <c r="AF90" i="27"/>
  <c r="BR83" i="67"/>
  <c r="S90" i="27"/>
  <c r="S81" i="27"/>
  <c r="AC81" i="27"/>
  <c r="AF81" i="27"/>
  <c r="AX27" i="67"/>
  <c r="AZ34" i="15"/>
  <c r="BD34" i="15"/>
  <c r="BC27" i="67"/>
  <c r="BD59" i="15"/>
  <c r="BC52" i="67"/>
  <c r="AX52" i="67"/>
  <c r="AZ59" i="15"/>
  <c r="AD42" i="15"/>
  <c r="Z35" i="67"/>
  <c r="AK42" i="15"/>
  <c r="AK35" i="67"/>
  <c r="Z71" i="67"/>
  <c r="AD78" i="15"/>
  <c r="AK78" i="15"/>
  <c r="AK71" i="67"/>
  <c r="AX49" i="67"/>
  <c r="AZ56" i="15"/>
  <c r="BD56" i="15"/>
  <c r="BC49" i="67"/>
  <c r="BD17" i="15"/>
  <c r="BC10" i="67"/>
  <c r="AX10" i="67"/>
  <c r="AZ17" i="15"/>
  <c r="AZ103" i="67"/>
  <c r="BF110" i="15"/>
  <c r="AM109" i="15"/>
  <c r="AM102" i="67"/>
  <c r="AD102" i="67"/>
  <c r="AF109" i="15"/>
  <c r="AF117" i="15"/>
  <c r="AD110" i="67"/>
  <c r="AM117" i="15"/>
  <c r="AM110" i="67"/>
  <c r="AD106" i="67"/>
  <c r="AF113" i="15"/>
  <c r="AM113" i="15"/>
  <c r="AM106" i="67"/>
  <c r="AD105" i="67"/>
  <c r="AF112" i="15"/>
  <c r="AM112" i="15"/>
  <c r="AM105" i="67"/>
  <c r="AF116" i="15"/>
  <c r="AM116" i="15"/>
  <c r="AM109" i="67"/>
  <c r="AD109" i="67"/>
  <c r="BP107" i="67"/>
  <c r="AZ114" i="27"/>
  <c r="BP101" i="67"/>
  <c r="AZ108" i="27"/>
  <c r="BP110" i="67"/>
  <c r="AZ117" i="27"/>
  <c r="AD111" i="67"/>
  <c r="AF118" i="15"/>
  <c r="AM118" i="15"/>
  <c r="AM111" i="67"/>
  <c r="AD100" i="67"/>
  <c r="AM107" i="15"/>
  <c r="AM100" i="67"/>
  <c r="AF107" i="15"/>
  <c r="AD103" i="67"/>
  <c r="AF110" i="15"/>
  <c r="AM110" i="15"/>
  <c r="AM103" i="67"/>
  <c r="AZ111" i="67"/>
  <c r="BF118" i="15"/>
  <c r="AZ104" i="67"/>
  <c r="BF111" i="15"/>
  <c r="AZ110" i="67"/>
  <c r="BF117" i="15"/>
  <c r="AZ105" i="67"/>
  <c r="BF112" i="15"/>
  <c r="AF114" i="15"/>
  <c r="AD107" i="67"/>
  <c r="AM114" i="15"/>
  <c r="AM107" i="67"/>
  <c r="BP100" i="67"/>
  <c r="AZ107" i="27"/>
  <c r="AD101" i="67"/>
  <c r="AM108" i="15"/>
  <c r="AM101" i="67"/>
  <c r="AF108" i="15"/>
  <c r="AZ118" i="27"/>
  <c r="BP111" i="67"/>
  <c r="AZ112" i="27"/>
  <c r="BP105" i="67"/>
  <c r="AZ113" i="27"/>
  <c r="BP106" i="67"/>
  <c r="AZ116" i="27"/>
  <c r="BP109" i="67"/>
  <c r="BF114" i="15"/>
  <c r="AZ107" i="67"/>
  <c r="BP103" i="67"/>
  <c r="AZ110" i="27"/>
  <c r="AZ115" i="27"/>
  <c r="BP108" i="67"/>
  <c r="AZ109" i="27"/>
  <c r="BP102" i="67"/>
  <c r="BF115" i="15"/>
  <c r="AZ108" i="67"/>
  <c r="AZ100" i="67"/>
  <c r="BF107" i="15"/>
  <c r="AD104" i="67"/>
  <c r="AF111" i="15"/>
  <c r="AM111" i="15"/>
  <c r="AM104" i="67"/>
  <c r="AF115" i="15"/>
  <c r="AD108" i="67"/>
  <c r="AM115" i="15"/>
  <c r="AM108" i="67"/>
  <c r="BF113" i="15"/>
  <c r="AZ106" i="67"/>
  <c r="AZ102" i="67"/>
  <c r="BF109" i="15"/>
  <c r="BP104" i="67"/>
  <c r="AZ111" i="27"/>
  <c r="BF116" i="15"/>
  <c r="AZ109" i="67"/>
  <c r="AZ101" i="67"/>
  <c r="BF108" i="15"/>
  <c r="AM75" i="15"/>
  <c r="AM68" i="67"/>
  <c r="AF30" i="15"/>
  <c r="AH23" i="67"/>
  <c r="AZ29" i="67"/>
  <c r="AF83" i="15"/>
  <c r="AF76" i="67"/>
  <c r="AM36" i="15"/>
  <c r="AM29" i="67"/>
  <c r="AM23" i="15"/>
  <c r="AM16" i="67"/>
  <c r="AD68" i="67"/>
  <c r="AD87" i="67"/>
  <c r="AD16" i="67"/>
  <c r="BF66" i="15"/>
  <c r="BH66" i="15"/>
  <c r="BG59" i="67"/>
  <c r="AF46" i="15"/>
  <c r="AF39" i="67"/>
  <c r="BF43" i="15"/>
  <c r="BE36" i="67"/>
  <c r="BF89" i="15"/>
  <c r="BE82" i="67"/>
  <c r="BF12" i="15"/>
  <c r="BH12" i="15"/>
  <c r="BG5" i="67"/>
  <c r="AD33" i="67"/>
  <c r="AM86" i="15"/>
  <c r="AM79" i="67"/>
  <c r="AD76" i="67"/>
  <c r="AD84" i="67"/>
  <c r="AD23" i="67"/>
  <c r="AD29" i="67"/>
  <c r="AF31" i="15"/>
  <c r="AH24" i="67"/>
  <c r="AM65" i="15"/>
  <c r="AM58" i="67"/>
  <c r="AZ68" i="67"/>
  <c r="BE39" i="67"/>
  <c r="AD79" i="67"/>
  <c r="BF94" i="15"/>
  <c r="BH94" i="15"/>
  <c r="BG87" i="67"/>
  <c r="AD64" i="67"/>
  <c r="AM41" i="15"/>
  <c r="AM34" i="67"/>
  <c r="AM35" i="15"/>
  <c r="AM28" i="67"/>
  <c r="AM87" i="15"/>
  <c r="AM80" i="67"/>
  <c r="AF89" i="15"/>
  <c r="AF82" i="67"/>
  <c r="AM92" i="15"/>
  <c r="AM85" i="67"/>
  <c r="AD58" i="67"/>
  <c r="AM71" i="15"/>
  <c r="AM64" i="67"/>
  <c r="AM40" i="15"/>
  <c r="AM33" i="67"/>
  <c r="AF35" i="15"/>
  <c r="AF28" i="67"/>
  <c r="AD85" i="67"/>
  <c r="AD36" i="67"/>
  <c r="AM31" i="15"/>
  <c r="AM24" i="67"/>
  <c r="AM89" i="15"/>
  <c r="AM82" i="67"/>
  <c r="AF10" i="15"/>
  <c r="AH3" i="67"/>
  <c r="BF35" i="15"/>
  <c r="BE28" i="67"/>
  <c r="AM19" i="15"/>
  <c r="AM12" i="67"/>
  <c r="AZ64" i="67"/>
  <c r="AM94" i="15"/>
  <c r="AM87" i="67"/>
  <c r="AF43" i="15"/>
  <c r="AH36" i="67"/>
  <c r="AZ33" i="67"/>
  <c r="AD3" i="67"/>
  <c r="AZ3" i="67"/>
  <c r="BF23" i="15"/>
  <c r="BE16" i="67"/>
  <c r="AF87" i="15"/>
  <c r="AH80" i="67"/>
  <c r="BF87" i="15"/>
  <c r="AZ80" i="67"/>
  <c r="BP86" i="67"/>
  <c r="AD39" i="67"/>
  <c r="BF86" i="15"/>
  <c r="BH86" i="15"/>
  <c r="BG79" i="67"/>
  <c r="BH30" i="15"/>
  <c r="BG23" i="67"/>
  <c r="AD34" i="67"/>
  <c r="BF45" i="15"/>
  <c r="BE38" i="67"/>
  <c r="AM91" i="15"/>
  <c r="AM84" i="67"/>
  <c r="AF19" i="15"/>
  <c r="AH12" i="67"/>
  <c r="AD5" i="67"/>
  <c r="AF80" i="15"/>
  <c r="AF73" i="67"/>
  <c r="AF12" i="15"/>
  <c r="AH5" i="67"/>
  <c r="AM80" i="15"/>
  <c r="AM73" i="67"/>
  <c r="AZ23" i="67"/>
  <c r="BF19" i="15"/>
  <c r="BH19" i="15"/>
  <c r="BG12" i="67"/>
  <c r="AZ58" i="67"/>
  <c r="AF45" i="15"/>
  <c r="AH38" i="67"/>
  <c r="BF83" i="15"/>
  <c r="BE76" i="67"/>
  <c r="AM45" i="15"/>
  <c r="BF41" i="15"/>
  <c r="AZ34" i="67"/>
  <c r="AF106" i="15"/>
  <c r="AM106" i="15"/>
  <c r="AM99" i="67"/>
  <c r="AD99" i="67"/>
  <c r="BF80" i="15"/>
  <c r="AZ73" i="67"/>
  <c r="AZ106" i="27"/>
  <c r="BP99" i="67"/>
  <c r="BF106" i="15"/>
  <c r="AZ99" i="67"/>
  <c r="AM38" i="67"/>
  <c r="BR14" i="67"/>
  <c r="BR74" i="67"/>
  <c r="AM102" i="15"/>
  <c r="AM95" i="67"/>
  <c r="AF102" i="15"/>
  <c r="AD95" i="67"/>
  <c r="AZ101" i="27"/>
  <c r="BP94" i="67"/>
  <c r="BP96" i="67"/>
  <c r="AZ103" i="27"/>
  <c r="AZ98" i="67"/>
  <c r="BF105" i="15"/>
  <c r="AF101" i="15"/>
  <c r="AM101" i="15"/>
  <c r="AM94" i="67"/>
  <c r="AD94" i="67"/>
  <c r="BF104" i="15"/>
  <c r="AZ97" i="67"/>
  <c r="AZ95" i="67"/>
  <c r="BF102" i="15"/>
  <c r="BF101" i="15"/>
  <c r="AZ94" i="67"/>
  <c r="AD97" i="67"/>
  <c r="AF104" i="15"/>
  <c r="AM104" i="15"/>
  <c r="AM97" i="67"/>
  <c r="AF103" i="15"/>
  <c r="AM103" i="15"/>
  <c r="AM96" i="67"/>
  <c r="AD96" i="67"/>
  <c r="BP97" i="67"/>
  <c r="AZ104" i="27"/>
  <c r="AZ105" i="27"/>
  <c r="BP98" i="67"/>
  <c r="AZ96" i="67"/>
  <c r="BF103" i="15"/>
  <c r="AF105" i="15"/>
  <c r="AD98" i="67"/>
  <c r="AM105" i="15"/>
  <c r="AM98" i="67"/>
  <c r="BP95" i="67"/>
  <c r="AZ102" i="27"/>
  <c r="BP93" i="67"/>
  <c r="AZ100" i="27"/>
  <c r="BF100" i="15"/>
  <c r="AZ93" i="67"/>
  <c r="AZ99" i="27"/>
  <c r="BP92" i="67"/>
  <c r="BF99" i="15"/>
  <c r="AZ92" i="67"/>
  <c r="BP25" i="67"/>
  <c r="AF66" i="15"/>
  <c r="AF59" i="67"/>
  <c r="AM66" i="15"/>
  <c r="AM59" i="67"/>
  <c r="BF98" i="15"/>
  <c r="AZ91" i="67"/>
  <c r="BF97" i="15"/>
  <c r="AZ90" i="67"/>
  <c r="BP89" i="67"/>
  <c r="AZ96" i="27"/>
  <c r="BP88" i="67"/>
  <c r="AZ95" i="27"/>
  <c r="BF96" i="15"/>
  <c r="AZ89" i="67"/>
  <c r="BF95" i="15"/>
  <c r="AZ88" i="67"/>
  <c r="AZ49" i="67"/>
  <c r="BF56" i="15"/>
  <c r="BP32" i="67"/>
  <c r="AZ39" i="27"/>
  <c r="AZ91" i="27"/>
  <c r="BP84" i="67"/>
  <c r="AF88" i="15"/>
  <c r="AM88" i="15"/>
  <c r="AM81" i="67"/>
  <c r="AD81" i="67"/>
  <c r="AZ77" i="67"/>
  <c r="BF84" i="15"/>
  <c r="AZ17" i="67"/>
  <c r="BF24" i="15"/>
  <c r="AZ88" i="27"/>
  <c r="BP81" i="67"/>
  <c r="AZ84" i="27"/>
  <c r="BP77" i="67"/>
  <c r="BP75" i="67"/>
  <c r="AZ82" i="27"/>
  <c r="AZ22" i="27"/>
  <c r="BP15" i="67"/>
  <c r="BP34" i="67"/>
  <c r="AZ41" i="27"/>
  <c r="AZ25" i="67"/>
  <c r="BF32" i="15"/>
  <c r="BF62" i="15"/>
  <c r="AZ55" i="67"/>
  <c r="AH29" i="67"/>
  <c r="AF29" i="67"/>
  <c r="BP44" i="67"/>
  <c r="AZ51" i="27"/>
  <c r="BH65" i="15"/>
  <c r="BG58" i="67"/>
  <c r="BE58" i="67"/>
  <c r="AZ56" i="67"/>
  <c r="BF63" i="15"/>
  <c r="BP23" i="67"/>
  <c r="AZ30" i="27"/>
  <c r="AZ71" i="67"/>
  <c r="BF78" i="15"/>
  <c r="BF73" i="15"/>
  <c r="AZ66" i="67"/>
  <c r="AZ19" i="67"/>
  <c r="BF26" i="15"/>
  <c r="AM77" i="15"/>
  <c r="AM70" i="67"/>
  <c r="AD70" i="67"/>
  <c r="AF77" i="15"/>
  <c r="AF70" i="67"/>
  <c r="BP13" i="67"/>
  <c r="AZ20" i="27"/>
  <c r="AZ47" i="67"/>
  <c r="BF54" i="15"/>
  <c r="AZ78" i="67"/>
  <c r="BF85" i="15"/>
  <c r="AF100" i="15"/>
  <c r="AM100" i="15"/>
  <c r="AM93" i="67"/>
  <c r="AM22" i="15"/>
  <c r="AM15" i="67"/>
  <c r="AF22" i="15"/>
  <c r="AD15" i="67"/>
  <c r="AZ23" i="27"/>
  <c r="BP16" i="67"/>
  <c r="AZ34" i="27"/>
  <c r="BP27" i="67"/>
  <c r="AF16" i="67"/>
  <c r="AH16" i="67"/>
  <c r="AD8" i="67"/>
  <c r="AF15" i="15"/>
  <c r="AM15" i="15"/>
  <c r="AM8" i="67"/>
  <c r="BP30" i="67"/>
  <c r="AZ37" i="27"/>
  <c r="AZ16" i="27"/>
  <c r="BP9" i="67"/>
  <c r="BH36" i="15"/>
  <c r="BG29" i="67"/>
  <c r="BE29" i="67"/>
  <c r="AM95" i="15"/>
  <c r="AM88" i="67"/>
  <c r="AF95" i="15"/>
  <c r="AD54" i="67"/>
  <c r="AF61" i="15"/>
  <c r="AM61" i="15"/>
  <c r="AM54" i="67"/>
  <c r="AZ74" i="67"/>
  <c r="BF81" i="15"/>
  <c r="AF11" i="15"/>
  <c r="AD4" i="67"/>
  <c r="AM11" i="15"/>
  <c r="AM4" i="67"/>
  <c r="AZ36" i="27"/>
  <c r="BP29" i="67"/>
  <c r="BE3" i="67"/>
  <c r="BH10" i="15"/>
  <c r="BG3" i="67"/>
  <c r="BP74" i="67"/>
  <c r="AZ81" i="27"/>
  <c r="AF96" i="15"/>
  <c r="AM96" i="15"/>
  <c r="AM89" i="67"/>
  <c r="AZ60" i="67"/>
  <c r="BF67" i="15"/>
  <c r="BP53" i="67"/>
  <c r="AZ60" i="27"/>
  <c r="AZ33" i="27"/>
  <c r="BP26" i="67"/>
  <c r="AZ54" i="67"/>
  <c r="BF61" i="15"/>
  <c r="AF54" i="15"/>
  <c r="AD47" i="67"/>
  <c r="AM54" i="15"/>
  <c r="AM47" i="67"/>
  <c r="AD40" i="67"/>
  <c r="AF47" i="15"/>
  <c r="AM47" i="15"/>
  <c r="AM40" i="67"/>
  <c r="BF76" i="15"/>
  <c r="AZ69" i="67"/>
  <c r="AZ45" i="67"/>
  <c r="BF52" i="15"/>
  <c r="AZ51" i="67"/>
  <c r="BF58" i="15"/>
  <c r="AZ85" i="27"/>
  <c r="BP78" i="67"/>
  <c r="BP7" i="67"/>
  <c r="AZ14" i="27"/>
  <c r="AZ53" i="27"/>
  <c r="BP46" i="67"/>
  <c r="BP80" i="67"/>
  <c r="AZ87" i="27"/>
  <c r="AF64" i="67"/>
  <c r="AH64" i="67"/>
  <c r="BF77" i="15"/>
  <c r="AZ70" i="67"/>
  <c r="AD18" i="67"/>
  <c r="AF25" i="15"/>
  <c r="AM25" i="15"/>
  <c r="AM18" i="67"/>
  <c r="AZ84" i="67"/>
  <c r="BF91" i="15"/>
  <c r="AF44" i="15"/>
  <c r="AD37" i="67"/>
  <c r="AM44" i="15"/>
  <c r="AM37" i="67"/>
  <c r="BF88" i="15"/>
  <c r="AZ81" i="67"/>
  <c r="AZ41" i="67"/>
  <c r="BF48" i="15"/>
  <c r="AH87" i="67"/>
  <c r="AF87" i="67"/>
  <c r="AZ85" i="67"/>
  <c r="BF92" i="15"/>
  <c r="AZ40" i="27"/>
  <c r="BP33" i="67"/>
  <c r="BP35" i="67"/>
  <c r="AZ42" i="27"/>
  <c r="AZ74" i="27"/>
  <c r="BP67" i="67"/>
  <c r="AF79" i="67"/>
  <c r="AH79" i="67"/>
  <c r="AZ65" i="27"/>
  <c r="BP58" i="67"/>
  <c r="BF44" i="15"/>
  <c r="AZ37" i="67"/>
  <c r="AM82" i="15"/>
  <c r="AM75" i="67"/>
  <c r="AD75" i="67"/>
  <c r="AF82" i="15"/>
  <c r="AF93" i="15"/>
  <c r="AD86" i="67"/>
  <c r="AM93" i="15"/>
  <c r="AD52" i="67"/>
  <c r="AM59" i="15"/>
  <c r="AM52" i="67"/>
  <c r="AF59" i="15"/>
  <c r="BP14" i="67"/>
  <c r="AZ21" i="27"/>
  <c r="AF13" i="15"/>
  <c r="AD6" i="67"/>
  <c r="AM13" i="15"/>
  <c r="AM6" i="67"/>
  <c r="AF50" i="15"/>
  <c r="AM50" i="15"/>
  <c r="AM43" i="67"/>
  <c r="AD43" i="67"/>
  <c r="AM74" i="15"/>
  <c r="AM67" i="67"/>
  <c r="AD67" i="67"/>
  <c r="AF74" i="15"/>
  <c r="AF67" i="67"/>
  <c r="BP5" i="67"/>
  <c r="AZ12" i="27"/>
  <c r="AM18" i="15"/>
  <c r="AM11" i="67"/>
  <c r="AF18" i="15"/>
  <c r="AD11" i="67"/>
  <c r="AD45" i="67"/>
  <c r="AF52" i="15"/>
  <c r="AM52" i="15"/>
  <c r="AM45" i="67"/>
  <c r="BF11" i="15"/>
  <c r="AZ4" i="67"/>
  <c r="BP51" i="67"/>
  <c r="AZ58" i="27"/>
  <c r="AZ62" i="67"/>
  <c r="BF69" i="15"/>
  <c r="BF51" i="15"/>
  <c r="AZ44" i="67"/>
  <c r="BE33" i="67"/>
  <c r="BH40" i="15"/>
  <c r="BG33" i="67"/>
  <c r="AZ2" i="67"/>
  <c r="BF9" i="15"/>
  <c r="AD31" i="67"/>
  <c r="AM38" i="15"/>
  <c r="AM31" i="67"/>
  <c r="AF38" i="15"/>
  <c r="AZ14" i="67"/>
  <c r="BF21" i="15"/>
  <c r="AD41" i="67"/>
  <c r="AM48" i="15"/>
  <c r="AM41" i="67"/>
  <c r="AF48" i="15"/>
  <c r="AM57" i="15"/>
  <c r="AD50" i="67"/>
  <c r="AF57" i="15"/>
  <c r="AZ7" i="67"/>
  <c r="BF14" i="15"/>
  <c r="AF63" i="15"/>
  <c r="AD56" i="67"/>
  <c r="AM63" i="15"/>
  <c r="AM56" i="67"/>
  <c r="AZ48" i="67"/>
  <c r="BF55" i="15"/>
  <c r="AD26" i="67"/>
  <c r="AF33" i="15"/>
  <c r="AM33" i="15"/>
  <c r="AH58" i="67"/>
  <c r="AF58" i="67"/>
  <c r="AZ18" i="67"/>
  <c r="BF25" i="15"/>
  <c r="AZ53" i="67"/>
  <c r="BF60" i="15"/>
  <c r="AH84" i="67"/>
  <c r="AF84" i="67"/>
  <c r="BE68" i="67"/>
  <c r="BH75" i="15"/>
  <c r="BG68" i="67"/>
  <c r="AZ46" i="27"/>
  <c r="BP39" i="67"/>
  <c r="BF13" i="15"/>
  <c r="AZ6" i="67"/>
  <c r="AD57" i="67"/>
  <c r="AM64" i="15"/>
  <c r="AM57" i="67"/>
  <c r="AF64" i="15"/>
  <c r="BP11" i="67"/>
  <c r="AZ18" i="27"/>
  <c r="AM39" i="15"/>
  <c r="AM32" i="67"/>
  <c r="AF39" i="15"/>
  <c r="AD32" i="67"/>
  <c r="AZ40" i="67"/>
  <c r="BF47" i="15"/>
  <c r="AZ75" i="67"/>
  <c r="BF82" i="15"/>
  <c r="AZ61" i="67"/>
  <c r="BF68" i="15"/>
  <c r="AZ48" i="27"/>
  <c r="BP41" i="67"/>
  <c r="AF27" i="15"/>
  <c r="AM27" i="15"/>
  <c r="AM20" i="67"/>
  <c r="AD20" i="67"/>
  <c r="AM37" i="15"/>
  <c r="AM30" i="67"/>
  <c r="AF37" i="15"/>
  <c r="AD30" i="67"/>
  <c r="AZ27" i="27"/>
  <c r="BP20" i="67"/>
  <c r="AZ71" i="27"/>
  <c r="BP64" i="67"/>
  <c r="AF29" i="15"/>
  <c r="AD22" i="67"/>
  <c r="AM29" i="15"/>
  <c r="AM22" i="67"/>
  <c r="AF90" i="15"/>
  <c r="AD83" i="67"/>
  <c r="AM90" i="15"/>
  <c r="AM83" i="67"/>
  <c r="AZ24" i="67"/>
  <c r="BF31" i="15"/>
  <c r="AF84" i="15"/>
  <c r="AD77" i="67"/>
  <c r="AM84" i="15"/>
  <c r="AM77" i="67"/>
  <c r="AF60" i="15"/>
  <c r="AD53" i="67"/>
  <c r="AM60" i="15"/>
  <c r="AM53" i="67"/>
  <c r="AD48" i="67"/>
  <c r="AF55" i="15"/>
  <c r="AM55" i="15"/>
  <c r="AM48" i="67"/>
  <c r="AD17" i="67"/>
  <c r="AF24" i="15"/>
  <c r="AM24" i="15"/>
  <c r="AM17" i="67"/>
  <c r="AD42" i="67"/>
  <c r="AF49" i="15"/>
  <c r="AM49" i="15"/>
  <c r="AM42" i="67"/>
  <c r="AF72" i="15"/>
  <c r="AF65" i="67"/>
  <c r="AD65" i="67"/>
  <c r="AM72" i="15"/>
  <c r="AM65" i="67"/>
  <c r="AZ47" i="27"/>
  <c r="BP40" i="67"/>
  <c r="AZ28" i="27"/>
  <c r="BP21" i="67"/>
  <c r="BP62" i="67"/>
  <c r="AZ69" i="27"/>
  <c r="AZ52" i="27"/>
  <c r="BP45" i="67"/>
  <c r="AM73" i="15"/>
  <c r="AM66" i="67"/>
  <c r="AF73" i="15"/>
  <c r="AF66" i="67"/>
  <c r="AD66" i="67"/>
  <c r="BP73" i="67"/>
  <c r="AZ80" i="27"/>
  <c r="AZ32" i="67"/>
  <c r="BF39" i="15"/>
  <c r="BF79" i="15"/>
  <c r="AZ72" i="67"/>
  <c r="BF22" i="15"/>
  <c r="AZ15" i="67"/>
  <c r="AZ29" i="27"/>
  <c r="BP22" i="67"/>
  <c r="AZ10" i="67"/>
  <c r="BF17" i="15"/>
  <c r="BF70" i="15"/>
  <c r="AZ63" i="67"/>
  <c r="BP36" i="67"/>
  <c r="AZ43" i="27"/>
  <c r="AZ20" i="67"/>
  <c r="BF27" i="15"/>
  <c r="BF64" i="15"/>
  <c r="AZ57" i="67"/>
  <c r="AZ83" i="67"/>
  <c r="BF90" i="15"/>
  <c r="AZ11" i="67"/>
  <c r="BF18" i="15"/>
  <c r="AM17" i="15"/>
  <c r="AM10" i="67"/>
  <c r="AF17" i="15"/>
  <c r="AD10" i="67"/>
  <c r="BF15" i="15"/>
  <c r="AZ8" i="67"/>
  <c r="AZ67" i="67"/>
  <c r="BF74" i="15"/>
  <c r="BE64" i="67"/>
  <c r="BH71" i="15"/>
  <c r="BG64" i="67"/>
  <c r="AZ52" i="67"/>
  <c r="BF59" i="15"/>
  <c r="BF34" i="15"/>
  <c r="AZ27" i="67"/>
  <c r="AZ90" i="27"/>
  <c r="BP83" i="67"/>
  <c r="AZ31" i="67"/>
  <c r="BF38" i="15"/>
  <c r="AM78" i="15"/>
  <c r="AM71" i="67"/>
  <c r="AD71" i="67"/>
  <c r="AF78" i="15"/>
  <c r="AF71" i="67"/>
  <c r="AF42" i="15"/>
  <c r="AM42" i="15"/>
  <c r="AM35" i="67"/>
  <c r="AD35" i="67"/>
  <c r="AD2" i="67"/>
  <c r="AF9" i="15"/>
  <c r="AM9" i="15"/>
  <c r="AM97" i="15"/>
  <c r="AM90" i="67"/>
  <c r="AF97" i="15"/>
  <c r="AD9" i="67"/>
  <c r="AM16" i="15"/>
  <c r="AM9" i="67"/>
  <c r="AF16" i="15"/>
  <c r="AM26" i="15"/>
  <c r="AM19" i="67"/>
  <c r="AD19" i="67"/>
  <c r="AF26" i="15"/>
  <c r="BF50" i="15"/>
  <c r="AZ43" i="67"/>
  <c r="AZ10" i="27"/>
  <c r="BP3" i="67"/>
  <c r="AZ42" i="67"/>
  <c r="BF49" i="15"/>
  <c r="AF53" i="15"/>
  <c r="AD46" i="67"/>
  <c r="AM53" i="15"/>
  <c r="AM46" i="67"/>
  <c r="BP71" i="67"/>
  <c r="AZ78" i="27"/>
  <c r="AZ45" i="27"/>
  <c r="BP38" i="67"/>
  <c r="BP50" i="67"/>
  <c r="AZ57" i="27"/>
  <c r="AD25" i="67"/>
  <c r="AF32" i="15"/>
  <c r="AM32" i="15"/>
  <c r="AM25" i="67"/>
  <c r="AD61" i="67"/>
  <c r="AF68" i="15"/>
  <c r="AM68" i="15"/>
  <c r="AM61" i="67"/>
  <c r="BP49" i="67"/>
  <c r="AZ56" i="27"/>
  <c r="BP18" i="67"/>
  <c r="AZ25" i="27"/>
  <c r="AD27" i="67"/>
  <c r="AM34" i="15"/>
  <c r="AM27" i="67"/>
  <c r="AF34" i="15"/>
  <c r="AZ63" i="27"/>
  <c r="BP56" i="67"/>
  <c r="AM70" i="15"/>
  <c r="AM63" i="67"/>
  <c r="AD63" i="67"/>
  <c r="AF70" i="15"/>
  <c r="AH34" i="67"/>
  <c r="AF34" i="67"/>
  <c r="AD51" i="67"/>
  <c r="AF58" i="15"/>
  <c r="AM58" i="15"/>
  <c r="AM51" i="67"/>
  <c r="AF98" i="15"/>
  <c r="AM98" i="15"/>
  <c r="AM91" i="67"/>
  <c r="AZ22" i="67"/>
  <c r="BF29" i="15"/>
  <c r="AM21" i="15"/>
  <c r="AD14" i="67"/>
  <c r="AF21" i="15"/>
  <c r="AZ13" i="67"/>
  <c r="BF20" i="15"/>
  <c r="AZ65" i="67"/>
  <c r="BF72" i="15"/>
  <c r="AD69" i="67"/>
  <c r="AM76" i="15"/>
  <c r="AM69" i="67"/>
  <c r="AF76" i="15"/>
  <c r="AF69" i="67"/>
  <c r="AF99" i="15"/>
  <c r="AM99" i="15"/>
  <c r="AM92" i="67"/>
  <c r="BP63" i="67"/>
  <c r="AZ70" i="27"/>
  <c r="AF33" i="67"/>
  <c r="AH33" i="67"/>
  <c r="AM62" i="15"/>
  <c r="AM55" i="67"/>
  <c r="AF62" i="15"/>
  <c r="AD55" i="67"/>
  <c r="AZ26" i="67"/>
  <c r="BF33" i="15"/>
  <c r="AM28" i="15"/>
  <c r="AM21" i="67"/>
  <c r="AD21" i="67"/>
  <c r="AF28" i="15"/>
  <c r="BP65" i="67"/>
  <c r="AZ72" i="27"/>
  <c r="AF69" i="15"/>
  <c r="AD62" i="67"/>
  <c r="AM69" i="15"/>
  <c r="AD44" i="67"/>
  <c r="AM51" i="15"/>
  <c r="AM44" i="67"/>
  <c r="AF51" i="15"/>
  <c r="AZ38" i="27"/>
  <c r="BP31" i="67"/>
  <c r="AZ75" i="27"/>
  <c r="BP68" i="67"/>
  <c r="AZ79" i="27"/>
  <c r="BP72" i="67"/>
  <c r="AZ19" i="27"/>
  <c r="BP12" i="67"/>
  <c r="AZ54" i="27"/>
  <c r="BP47" i="67"/>
  <c r="AD60" i="67"/>
  <c r="AF67" i="15"/>
  <c r="AM67" i="15"/>
  <c r="AM60" i="67"/>
  <c r="AZ46" i="67"/>
  <c r="BF53" i="15"/>
  <c r="AM79" i="15"/>
  <c r="AM72" i="67"/>
  <c r="AD72" i="67"/>
  <c r="AF79" i="15"/>
  <c r="AF72" i="67"/>
  <c r="AZ30" i="67"/>
  <c r="BF37" i="15"/>
  <c r="AD13" i="67"/>
  <c r="AF20" i="15"/>
  <c r="AM20" i="15"/>
  <c r="AM13" i="67"/>
  <c r="AZ50" i="67"/>
  <c r="BF57" i="15"/>
  <c r="AM14" i="15"/>
  <c r="AM7" i="67"/>
  <c r="AD7" i="67"/>
  <c r="AF14" i="15"/>
  <c r="AD74" i="67"/>
  <c r="AF81" i="15"/>
  <c r="AM81" i="15"/>
  <c r="BF28" i="15"/>
  <c r="AZ21" i="67"/>
  <c r="AD49" i="67"/>
  <c r="AF56" i="15"/>
  <c r="AM56" i="15"/>
  <c r="AM49" i="67"/>
  <c r="AZ35" i="67"/>
  <c r="BF42" i="15"/>
  <c r="AZ86" i="67"/>
  <c r="BF93" i="15"/>
  <c r="AZ77" i="27"/>
  <c r="BP70" i="67"/>
  <c r="AZ9" i="67"/>
  <c r="BF16" i="15"/>
  <c r="AH85" i="67"/>
  <c r="AF85" i="67"/>
  <c r="AD78" i="67"/>
  <c r="AM85" i="15"/>
  <c r="AM78" i="67"/>
  <c r="AF85" i="15"/>
  <c r="AF23" i="67"/>
  <c r="AH108" i="67"/>
  <c r="AF108" i="67"/>
  <c r="AH101" i="67"/>
  <c r="AF101" i="67"/>
  <c r="BE105" i="67"/>
  <c r="BH112" i="15"/>
  <c r="BG105" i="67"/>
  <c r="BE104" i="67"/>
  <c r="BH111" i="15"/>
  <c r="BG104" i="67"/>
  <c r="AF109" i="67"/>
  <c r="AH109" i="67"/>
  <c r="BE102" i="67"/>
  <c r="BH109" i="15"/>
  <c r="BG102" i="67"/>
  <c r="AH104" i="67"/>
  <c r="AF104" i="67"/>
  <c r="BH117" i="15"/>
  <c r="BG110" i="67"/>
  <c r="BE110" i="67"/>
  <c r="BE111" i="67"/>
  <c r="BH118" i="15"/>
  <c r="BG111" i="67"/>
  <c r="AH106" i="67"/>
  <c r="AF106" i="67"/>
  <c r="AF110" i="67"/>
  <c r="AH110" i="67"/>
  <c r="BH110" i="15"/>
  <c r="BG103" i="67"/>
  <c r="BE103" i="67"/>
  <c r="BH108" i="15"/>
  <c r="BG101" i="67"/>
  <c r="BE101" i="67"/>
  <c r="BH107" i="15"/>
  <c r="BG100" i="67"/>
  <c r="BE100" i="67"/>
  <c r="BE106" i="67"/>
  <c r="BH113" i="15"/>
  <c r="BG106" i="67"/>
  <c r="AF103" i="67"/>
  <c r="AH103" i="67"/>
  <c r="BH116" i="15"/>
  <c r="BG109" i="67"/>
  <c r="BE109" i="67"/>
  <c r="BH115" i="15"/>
  <c r="BG108" i="67"/>
  <c r="BE108" i="67"/>
  <c r="BH114" i="15"/>
  <c r="BG107" i="67"/>
  <c r="BE107" i="67"/>
  <c r="AH107" i="67"/>
  <c r="AF107" i="67"/>
  <c r="AH100" i="67"/>
  <c r="AF100" i="67"/>
  <c r="AF111" i="67"/>
  <c r="AH111" i="67"/>
  <c r="AF105" i="67"/>
  <c r="AH105" i="67"/>
  <c r="AF102" i="67"/>
  <c r="AH102" i="67"/>
  <c r="BE5" i="67"/>
  <c r="AF36" i="67"/>
  <c r="AH76" i="67"/>
  <c r="AF24" i="67"/>
  <c r="AF12" i="67"/>
  <c r="BH89" i="15"/>
  <c r="BG82" i="67"/>
  <c r="BE59" i="67"/>
  <c r="BE87" i="67"/>
  <c r="BH35" i="15"/>
  <c r="BG28" i="67"/>
  <c r="AH28" i="67"/>
  <c r="BE79" i="67"/>
  <c r="AH82" i="67"/>
  <c r="AH39" i="67"/>
  <c r="BH43" i="15"/>
  <c r="BG36" i="67"/>
  <c r="AF80" i="67"/>
  <c r="AF38" i="67"/>
  <c r="AF3" i="67"/>
  <c r="AF5" i="67"/>
  <c r="BE12" i="67"/>
  <c r="BH23" i="15"/>
  <c r="BG16" i="67"/>
  <c r="BH87" i="15"/>
  <c r="BG80" i="67"/>
  <c r="BE80" i="67"/>
  <c r="BH45" i="15"/>
  <c r="BG38" i="67"/>
  <c r="BH83" i="15"/>
  <c r="BG76" i="67"/>
  <c r="AF99" i="67"/>
  <c r="AH99" i="67"/>
  <c r="BH106" i="15"/>
  <c r="BG99" i="67"/>
  <c r="BE99" i="67"/>
  <c r="BE73" i="67"/>
  <c r="BH80" i="15"/>
  <c r="BG73" i="67"/>
  <c r="BE34" i="67"/>
  <c r="BH41" i="15"/>
  <c r="BG34" i="67"/>
  <c r="AM2" i="67"/>
  <c r="AM62" i="67"/>
  <c r="AM14" i="67"/>
  <c r="AM26" i="67"/>
  <c r="AM50" i="67"/>
  <c r="AM86" i="67"/>
  <c r="AM74" i="67"/>
  <c r="AF98" i="67"/>
  <c r="AH98" i="67"/>
  <c r="BH101" i="15"/>
  <c r="BG94" i="67"/>
  <c r="BE94" i="67"/>
  <c r="BE97" i="67"/>
  <c r="BH104" i="15"/>
  <c r="BG97" i="67"/>
  <c r="BH105" i="15"/>
  <c r="BG98" i="67"/>
  <c r="BE98" i="67"/>
  <c r="BH103" i="15"/>
  <c r="BG96" i="67"/>
  <c r="BE96" i="67"/>
  <c r="AH96" i="67"/>
  <c r="AF96" i="67"/>
  <c r="AF97" i="67"/>
  <c r="AH97" i="67"/>
  <c r="BH102" i="15"/>
  <c r="BG95" i="67"/>
  <c r="BE95" i="67"/>
  <c r="AH94" i="67"/>
  <c r="AF94" i="67"/>
  <c r="AF95" i="67"/>
  <c r="AH95" i="67"/>
  <c r="AF93" i="67"/>
  <c r="AH93" i="67"/>
  <c r="BH100" i="15"/>
  <c r="BG93" i="67"/>
  <c r="BE93" i="67"/>
  <c r="AH92" i="67"/>
  <c r="AF92" i="67"/>
  <c r="BH99" i="15"/>
  <c r="BG92" i="67"/>
  <c r="BE92" i="67"/>
  <c r="AH59" i="67"/>
  <c r="AH91" i="67"/>
  <c r="AF91" i="67"/>
  <c r="BH98" i="15"/>
  <c r="BG91" i="67"/>
  <c r="BE91" i="67"/>
  <c r="AH90" i="67"/>
  <c r="AF90" i="67"/>
  <c r="BH97" i="15"/>
  <c r="BG90" i="67"/>
  <c r="BE90" i="67"/>
  <c r="AH89" i="67"/>
  <c r="AF89" i="67"/>
  <c r="BH96" i="15"/>
  <c r="BG89" i="67"/>
  <c r="BE89" i="67"/>
  <c r="AH88" i="67"/>
  <c r="AF88" i="67"/>
  <c r="BH95" i="15"/>
  <c r="BG88" i="67"/>
  <c r="BE88" i="67"/>
  <c r="BE50" i="67"/>
  <c r="BH57" i="15"/>
  <c r="BG50" i="67"/>
  <c r="AH62" i="67"/>
  <c r="AF62" i="67"/>
  <c r="BE65" i="67"/>
  <c r="BH72" i="15"/>
  <c r="BG65" i="67"/>
  <c r="AF51" i="67"/>
  <c r="AH51" i="67"/>
  <c r="AF63" i="67"/>
  <c r="AH63" i="67"/>
  <c r="AH25" i="67"/>
  <c r="AF25" i="67"/>
  <c r="BH50" i="15"/>
  <c r="BG43" i="67"/>
  <c r="BE43" i="67"/>
  <c r="BE15" i="67"/>
  <c r="BH22" i="15"/>
  <c r="BG15" i="67"/>
  <c r="AF42" i="67"/>
  <c r="AH42" i="67"/>
  <c r="BE75" i="67"/>
  <c r="BH82" i="15"/>
  <c r="BG75" i="67"/>
  <c r="BE53" i="67"/>
  <c r="BH60" i="15"/>
  <c r="BG53" i="67"/>
  <c r="AH31" i="67"/>
  <c r="AF31" i="67"/>
  <c r="BE44" i="67"/>
  <c r="BH51" i="15"/>
  <c r="BG44" i="67"/>
  <c r="BE84" i="67"/>
  <c r="BH91" i="15"/>
  <c r="BG84" i="67"/>
  <c r="AF78" i="67"/>
  <c r="AH78" i="67"/>
  <c r="AH49" i="67"/>
  <c r="AF49" i="67"/>
  <c r="BH33" i="15"/>
  <c r="BG26" i="67"/>
  <c r="BE26" i="67"/>
  <c r="BE13" i="67"/>
  <c r="BH20" i="15"/>
  <c r="BG13" i="67"/>
  <c r="AF46" i="67"/>
  <c r="AH46" i="67"/>
  <c r="AF2" i="67"/>
  <c r="AH2" i="67"/>
  <c r="AH35" i="67"/>
  <c r="AF35" i="67"/>
  <c r="BH59" i="15"/>
  <c r="BG52" i="67"/>
  <c r="BE52" i="67"/>
  <c r="BH74" i="15"/>
  <c r="BG67" i="67"/>
  <c r="BE67" i="67"/>
  <c r="BE57" i="67"/>
  <c r="BH64" i="15"/>
  <c r="BG57" i="67"/>
  <c r="BE63" i="67"/>
  <c r="BH70" i="15"/>
  <c r="BG63" i="67"/>
  <c r="BE72" i="67"/>
  <c r="BH79" i="15"/>
  <c r="BG72" i="67"/>
  <c r="AF48" i="67"/>
  <c r="AH48" i="67"/>
  <c r="AF53" i="67"/>
  <c r="AH53" i="67"/>
  <c r="BH31" i="15"/>
  <c r="BG24" i="67"/>
  <c r="BE24" i="67"/>
  <c r="AF83" i="67"/>
  <c r="AH83" i="67"/>
  <c r="BE61" i="67"/>
  <c r="BH68" i="15"/>
  <c r="BG61" i="67"/>
  <c r="BE40" i="67"/>
  <c r="BH47" i="15"/>
  <c r="BG40" i="67"/>
  <c r="BE18" i="67"/>
  <c r="BH25" i="15"/>
  <c r="BG18" i="67"/>
  <c r="BH14" i="15"/>
  <c r="BG7" i="67"/>
  <c r="BE7" i="67"/>
  <c r="BE14" i="67"/>
  <c r="BH21" i="15"/>
  <c r="BG14" i="67"/>
  <c r="AH45" i="67"/>
  <c r="AF45" i="67"/>
  <c r="AH43" i="67"/>
  <c r="AF43" i="67"/>
  <c r="AH52" i="67"/>
  <c r="AF52" i="67"/>
  <c r="BE70" i="67"/>
  <c r="BH77" i="15"/>
  <c r="BG70" i="67"/>
  <c r="BH76" i="15"/>
  <c r="BG69" i="67"/>
  <c r="BE69" i="67"/>
  <c r="AH8" i="67"/>
  <c r="AF8" i="67"/>
  <c r="BE19" i="67"/>
  <c r="BH26" i="15"/>
  <c r="BG19" i="67"/>
  <c r="BE71" i="67"/>
  <c r="BH78" i="15"/>
  <c r="BG71" i="67"/>
  <c r="BE56" i="67"/>
  <c r="BH63" i="15"/>
  <c r="BG56" i="67"/>
  <c r="BE25" i="67"/>
  <c r="BH32" i="15"/>
  <c r="BG25" i="67"/>
  <c r="BE17" i="67"/>
  <c r="BH24" i="15"/>
  <c r="BG17" i="67"/>
  <c r="BH16" i="15"/>
  <c r="BG9" i="67"/>
  <c r="BE9" i="67"/>
  <c r="BE35" i="67"/>
  <c r="BH42" i="15"/>
  <c r="BG35" i="67"/>
  <c r="AH74" i="67"/>
  <c r="AF74" i="67"/>
  <c r="AH13" i="67"/>
  <c r="AF13" i="67"/>
  <c r="AH60" i="67"/>
  <c r="AF60" i="67"/>
  <c r="AF44" i="67"/>
  <c r="AH44" i="67"/>
  <c r="AH21" i="67"/>
  <c r="AF21" i="67"/>
  <c r="BH29" i="15"/>
  <c r="BG22" i="67"/>
  <c r="BE22" i="67"/>
  <c r="AF27" i="67"/>
  <c r="AH27" i="67"/>
  <c r="BE42" i="67"/>
  <c r="BH49" i="15"/>
  <c r="BG42" i="67"/>
  <c r="AF10" i="67"/>
  <c r="AH10" i="67"/>
  <c r="BH90" i="15"/>
  <c r="BG83" i="67"/>
  <c r="BE83" i="67"/>
  <c r="BH27" i="15"/>
  <c r="BG20" i="67"/>
  <c r="BE20" i="67"/>
  <c r="BE10" i="67"/>
  <c r="BH17" i="15"/>
  <c r="BG10" i="67"/>
  <c r="BH39" i="15"/>
  <c r="BG32" i="67"/>
  <c r="BE32" i="67"/>
  <c r="AF17" i="67"/>
  <c r="AH17" i="67"/>
  <c r="AF30" i="67"/>
  <c r="AH30" i="67"/>
  <c r="AF20" i="67"/>
  <c r="AH20" i="67"/>
  <c r="AF57" i="67"/>
  <c r="AH57" i="67"/>
  <c r="BH13" i="15"/>
  <c r="BG6" i="67"/>
  <c r="BE6" i="67"/>
  <c r="AF26" i="67"/>
  <c r="AH26" i="67"/>
  <c r="AH41" i="67"/>
  <c r="AF41" i="67"/>
  <c r="BE2" i="67"/>
  <c r="BH9" i="15"/>
  <c r="BG2" i="67"/>
  <c r="AF86" i="67"/>
  <c r="AH86" i="67"/>
  <c r="AH37" i="67"/>
  <c r="AF37" i="67"/>
  <c r="AF18" i="67"/>
  <c r="AH18" i="67"/>
  <c r="BE45" i="67"/>
  <c r="BH52" i="15"/>
  <c r="BG45" i="67"/>
  <c r="BH67" i="15"/>
  <c r="BG60" i="67"/>
  <c r="BE60" i="67"/>
  <c r="AF4" i="67"/>
  <c r="AH4" i="67"/>
  <c r="AH54" i="67"/>
  <c r="AF54" i="67"/>
  <c r="AF15" i="67"/>
  <c r="AH15" i="67"/>
  <c r="BH85" i="15"/>
  <c r="BG78" i="67"/>
  <c r="BE78" i="67"/>
  <c r="BE46" i="67"/>
  <c r="BH53" i="15"/>
  <c r="BG46" i="67"/>
  <c r="AH14" i="67"/>
  <c r="AF14" i="67"/>
  <c r="AF9" i="67"/>
  <c r="AH9" i="67"/>
  <c r="BH38" i="15"/>
  <c r="BG31" i="67"/>
  <c r="BE31" i="67"/>
  <c r="AF50" i="67"/>
  <c r="AH50" i="67"/>
  <c r="BE4" i="67"/>
  <c r="BH11" i="15"/>
  <c r="BG4" i="67"/>
  <c r="AH75" i="67"/>
  <c r="AF75" i="67"/>
  <c r="BE37" i="67"/>
  <c r="BH44" i="15"/>
  <c r="BG37" i="67"/>
  <c r="BE81" i="67"/>
  <c r="BH88" i="15"/>
  <c r="BG81" i="67"/>
  <c r="AF40" i="67"/>
  <c r="AH40" i="67"/>
  <c r="AF47" i="67"/>
  <c r="AH47" i="67"/>
  <c r="BE74" i="67"/>
  <c r="BH81" i="15"/>
  <c r="BG74" i="67"/>
  <c r="BE77" i="67"/>
  <c r="BH84" i="15"/>
  <c r="BG77" i="67"/>
  <c r="AF81" i="67"/>
  <c r="AH81" i="67"/>
  <c r="BH93" i="15"/>
  <c r="BG86" i="67"/>
  <c r="BE86" i="67"/>
  <c r="BE21" i="67"/>
  <c r="BH28" i="15"/>
  <c r="BG21" i="67"/>
  <c r="AH7" i="67"/>
  <c r="AF7" i="67"/>
  <c r="BH37" i="15"/>
  <c r="BG30" i="67"/>
  <c r="BE30" i="67"/>
  <c r="AF55" i="67"/>
  <c r="AH55" i="67"/>
  <c r="AH61" i="67"/>
  <c r="AF61" i="67"/>
  <c r="AF19" i="67"/>
  <c r="AH19" i="67"/>
  <c r="BE27" i="67"/>
  <c r="BH34" i="15"/>
  <c r="BG27" i="67"/>
  <c r="BE8" i="67"/>
  <c r="BH15" i="15"/>
  <c r="BG8" i="67"/>
  <c r="BE11" i="67"/>
  <c r="BH18" i="15"/>
  <c r="BG11" i="67"/>
  <c r="AH77" i="67"/>
  <c r="AF77" i="67"/>
  <c r="AF22" i="67"/>
  <c r="AH22" i="67"/>
  <c r="AH32" i="67"/>
  <c r="AF32" i="67"/>
  <c r="BH55" i="15"/>
  <c r="BG48" i="67"/>
  <c r="BE48" i="67"/>
  <c r="AF56" i="67"/>
  <c r="AH56" i="67"/>
  <c r="BH69" i="15"/>
  <c r="BG62" i="67"/>
  <c r="BE62" i="67"/>
  <c r="AH11" i="67"/>
  <c r="AF11" i="67"/>
  <c r="AH6" i="67"/>
  <c r="AF6" i="67"/>
  <c r="BH92" i="15"/>
  <c r="BG85" i="67"/>
  <c r="BE85" i="67"/>
  <c r="BE41" i="67"/>
  <c r="BH48" i="15"/>
  <c r="BG41" i="67"/>
  <c r="BE51" i="67"/>
  <c r="BH58" i="15"/>
  <c r="BG51" i="67"/>
  <c r="BE54" i="67"/>
  <c r="BH61" i="15"/>
  <c r="BG54" i="67"/>
  <c r="BE47" i="67"/>
  <c r="BH54" i="15"/>
  <c r="BG47" i="67"/>
  <c r="BE66" i="67"/>
  <c r="BH73" i="15"/>
  <c r="BG66" i="67"/>
  <c r="BH62" i="15"/>
  <c r="BG55" i="67"/>
  <c r="BE55" i="67"/>
  <c r="BE49" i="67"/>
  <c r="BH56" i="15"/>
  <c r="BG49" i="67"/>
</calcChain>
</file>

<file path=xl/comments1.xml><?xml version="1.0" encoding="utf-8"?>
<comments xmlns="http://schemas.openxmlformats.org/spreadsheetml/2006/main">
  <authors>
    <author>Ann Johanns</author>
    <author>Ann Holste</author>
    <author>dhof</author>
    <author>Johanns, Ann M [ECONA]</author>
  </authors>
  <commentList>
    <comment ref="D1" authorId="0">
      <text>
        <r>
          <rPr>
            <b/>
            <sz val="8"/>
            <color indexed="81"/>
            <rFont val="Tahoma"/>
            <family val="2"/>
          </rPr>
          <t>Source:</t>
        </r>
        <r>
          <rPr>
            <sz val="8"/>
            <color indexed="81"/>
            <rFont val="Tahoma"/>
            <family val="2"/>
          </rPr>
          <t xml:space="preserve"> USDA NW_GR111 Report, Nebraska Ethanol Board, 
Lincoln, NE. Nebraska Energy Office, Lincoln, NE.
</t>
        </r>
        <r>
          <rPr>
            <b/>
            <sz val="8"/>
            <color indexed="81"/>
            <rFont val="Tahoma"/>
            <family val="2"/>
          </rPr>
          <t>Note:</t>
        </r>
        <r>
          <rPr>
            <sz val="8"/>
            <color indexed="81"/>
            <rFont val="Tahoma"/>
            <family val="2"/>
          </rPr>
          <t xml:space="preserve"> prior to report (10-06) series was created based on
relationship with Nebraska FOB prices.</t>
        </r>
      </text>
    </comment>
    <comment ref="F1" authorId="1">
      <text>
        <r>
          <rPr>
            <b/>
            <sz val="8"/>
            <color indexed="81"/>
            <rFont val="Tahoma"/>
            <family val="2"/>
          </rPr>
          <t>Source:</t>
        </r>
        <r>
          <rPr>
            <sz val="8"/>
            <color indexed="81"/>
            <rFont val="Tahoma"/>
            <family val="2"/>
          </rPr>
          <t xml:space="preserve"> USDA NW_GR111 Report, 
ERS Feed Grains Database
</t>
        </r>
        <r>
          <rPr>
            <b/>
            <sz val="8"/>
            <color indexed="81"/>
            <rFont val="Tahoma"/>
            <family val="2"/>
          </rPr>
          <t xml:space="preserve">Note: </t>
        </r>
        <r>
          <rPr>
            <sz val="8"/>
            <color indexed="81"/>
            <rFont val="Tahoma"/>
            <family val="2"/>
          </rPr>
          <t>prior to USDA report (10-06) 
series was created based on relationship 
with Lawrenceburg, IN in the ERS Feed 
Grains Database.</t>
        </r>
      </text>
    </comment>
    <comment ref="H1" authorId="0">
      <text>
        <r>
          <rPr>
            <b/>
            <sz val="8"/>
            <color indexed="81"/>
            <rFont val="Tahoma"/>
            <family val="2"/>
          </rPr>
          <t>Source:</t>
        </r>
        <r>
          <rPr>
            <sz val="8"/>
            <color indexed="81"/>
            <rFont val="Tahoma"/>
            <family val="2"/>
          </rPr>
          <t xml:space="preserve"> USDA NW_GR111 Report, 
USDA NW_GR110 Report
</t>
        </r>
        <r>
          <rPr>
            <b/>
            <sz val="8"/>
            <color indexed="81"/>
            <rFont val="Tahoma"/>
            <family val="2"/>
          </rPr>
          <t>Note:</t>
        </r>
        <r>
          <rPr>
            <sz val="8"/>
            <color indexed="81"/>
            <rFont val="Tahoma"/>
            <family val="2"/>
          </rPr>
          <t xml:space="preserve"> prior to USDA NW_GR111 report (10-06) 
series was created based on relationship 
with NW_GR110, Northern prices only.</t>
        </r>
      </text>
    </comment>
    <comment ref="J1" authorId="0">
      <text>
        <r>
          <rPr>
            <b/>
            <sz val="8"/>
            <color indexed="81"/>
            <rFont val="Tahoma"/>
            <family val="2"/>
          </rPr>
          <t xml:space="preserve">Source: </t>
        </r>
        <r>
          <rPr>
            <sz val="8"/>
            <color indexed="81"/>
            <rFont val="Tahoma"/>
            <family val="2"/>
          </rPr>
          <t>Energy Information Administration, 
Iowa Natural Gas Industrial Price</t>
        </r>
      </text>
    </comment>
    <comment ref="BR1" authorId="2">
      <text>
        <r>
          <rPr>
            <sz val="9"/>
            <color indexed="81"/>
            <rFont val="Tahoma"/>
            <family val="2"/>
          </rPr>
          <t xml:space="preserve">Rate of return each month is converted to an annual rate equivalent.
</t>
        </r>
      </text>
    </comment>
    <comment ref="J110" authorId="3">
      <text>
        <r>
          <rPr>
            <sz val="9"/>
            <color indexed="81"/>
            <rFont val="Tahoma"/>
            <family val="2"/>
          </rPr>
          <t>Data not available, used value from previous month.</t>
        </r>
      </text>
    </comment>
    <comment ref="J115" authorId="3">
      <text>
        <r>
          <rPr>
            <sz val="9"/>
            <color indexed="81"/>
            <rFont val="Tahoma"/>
            <family val="2"/>
          </rPr>
          <t>Data not available, used value from previous month.</t>
        </r>
      </text>
    </comment>
    <comment ref="J117" authorId="3">
      <text>
        <r>
          <rPr>
            <sz val="9"/>
            <color indexed="81"/>
            <rFont val="Tahoma"/>
            <family val="2"/>
          </rPr>
          <t>Data not available, used value from previous month.</t>
        </r>
      </text>
    </comment>
    <comment ref="J121" authorId="3">
      <text>
        <r>
          <rPr>
            <sz val="9"/>
            <color indexed="81"/>
            <rFont val="Tahoma"/>
            <family val="2"/>
          </rPr>
          <t>Data not available, used value from previous month.</t>
        </r>
      </text>
    </comment>
  </commentList>
</comments>
</file>

<file path=xl/comments2.xml><?xml version="1.0" encoding="utf-8"?>
<comments xmlns="http://schemas.openxmlformats.org/spreadsheetml/2006/main">
  <authors>
    <author>Economics Department</author>
    <author>dhof</author>
    <author>Ann Johanns</author>
    <author>Johanns, Ann M [ECONA]</author>
  </authors>
  <commentList>
    <comment ref="B3" authorId="0">
      <text>
        <r>
          <rPr>
            <sz val="8"/>
            <color indexed="81"/>
            <rFont val="Tahoma"/>
            <family val="2"/>
          </rPr>
          <t>Place the cursor over cells with red triangles to read comments.</t>
        </r>
      </text>
    </comment>
    <comment ref="B4" authorId="1">
      <text>
        <r>
          <rPr>
            <sz val="9"/>
            <color indexed="81"/>
            <rFont val="Tahoma"/>
            <family val="2"/>
          </rPr>
          <t>Source: Doug Tiffany and Vernon Eidman, 
University of Minnesota, www.AgMRC.org;
Paul Ellinger, University of Illinois,
www.farmdoc.uiuc.edu</t>
        </r>
      </text>
    </comment>
    <comment ref="B5" authorId="0">
      <text>
        <r>
          <rPr>
            <sz val="8"/>
            <color indexed="81"/>
            <rFont val="Tahoma"/>
            <family val="2"/>
          </rPr>
          <t>Place the cursor over cells with red triangles to read comments.</t>
        </r>
      </text>
    </comment>
    <comment ref="G8" authorId="1">
      <text>
        <r>
          <rPr>
            <sz val="9"/>
            <color indexed="81"/>
            <rFont val="Tahoma"/>
            <family val="2"/>
          </rPr>
          <t>Including working capital.</t>
        </r>
      </text>
    </comment>
    <comment ref="G15" authorId="2">
      <text>
        <r>
          <rPr>
            <sz val="8"/>
            <color indexed="81"/>
            <rFont val="Tahoma"/>
            <family val="2"/>
          </rPr>
          <t>Does not include working capital.</t>
        </r>
      </text>
    </comment>
    <comment ref="C25" authorId="1">
      <text>
        <r>
          <rPr>
            <sz val="9"/>
            <color indexed="81"/>
            <rFont val="Tahoma"/>
            <family val="2"/>
          </rPr>
          <t>The percent of the combined 
construction cost and working capital 
that consists of debt.</t>
        </r>
      </text>
    </comment>
    <comment ref="C31" authorId="1">
      <text>
        <r>
          <rPr>
            <sz val="9"/>
            <color indexed="81"/>
            <rFont val="Tahoma"/>
            <family val="2"/>
          </rPr>
          <t>The percentage that 
actual annual production is 
of nameplate capacity.</t>
        </r>
      </text>
    </comment>
    <comment ref="D38" authorId="1">
      <text>
        <r>
          <rPr>
            <sz val="9"/>
            <color indexed="81"/>
            <rFont val="Tahoma"/>
            <family val="2"/>
          </rPr>
          <t>Average Salary and Benefits</t>
        </r>
      </text>
    </comment>
    <comment ref="B54" authorId="3">
      <text>
        <r>
          <rPr>
            <sz val="9"/>
            <color indexed="81"/>
            <rFont val="Tahoma"/>
            <family val="2"/>
          </rPr>
          <t>Includes nitrogen, antibiotic, cleaning, and other chemicals.</t>
        </r>
      </text>
    </comment>
    <comment ref="B62" authorId="1">
      <text>
        <r>
          <rPr>
            <sz val="9"/>
            <color indexed="81"/>
            <rFont val="Tahoma"/>
            <family val="2"/>
          </rPr>
          <t xml:space="preserve">This provides the opportunity to adjust the monthly 
ethanol, corn, DDGS and natural gas prices listed in the 
"Returns per Gallon" and "Returns per Bushel" sheets. 
 For example, entering 10 cents in the corn cell will 
increase all of the monthly corn prices by 10 cents. 
A negative 10 cents will reduce corn price by 10 cents. </t>
        </r>
      </text>
    </comment>
    <comment ref="C63" authorId="1">
      <text>
        <r>
          <rPr>
            <sz val="9"/>
            <color indexed="81"/>
            <rFont val="Tahoma"/>
            <family val="2"/>
          </rPr>
          <t xml:space="preserve">Use this to adjust the ethanol 
price series up or down to fit 
your individual situation. </t>
        </r>
      </text>
    </comment>
    <comment ref="C64" authorId="1">
      <text>
        <r>
          <rPr>
            <sz val="9"/>
            <color indexed="81"/>
            <rFont val="Tahoma"/>
            <family val="2"/>
          </rPr>
          <t xml:space="preserve">Use this to adjust the distillers dry 
grains price series up or down to 
fit your individual situation. </t>
        </r>
      </text>
    </comment>
    <comment ref="C65" authorId="1">
      <text>
        <r>
          <rPr>
            <sz val="9"/>
            <color indexed="81"/>
            <rFont val="Tahoma"/>
            <family val="2"/>
          </rPr>
          <t>Use this to adjust the corn 
price series up or down to 
fit your individual situation.</t>
        </r>
      </text>
    </comment>
    <comment ref="C66" authorId="1">
      <text>
        <r>
          <rPr>
            <sz val="9"/>
            <color indexed="81"/>
            <rFont val="Tahoma"/>
            <family val="2"/>
          </rPr>
          <t>Use this to adjust the natural gas 
price series up or down to fit your 
individual situation.</t>
        </r>
      </text>
    </comment>
  </commentList>
</comments>
</file>

<file path=xl/comments3.xml><?xml version="1.0" encoding="utf-8"?>
<comments xmlns="http://schemas.openxmlformats.org/spreadsheetml/2006/main">
  <authors>
    <author>Ann Johanns</author>
    <author>Ann Holste</author>
    <author>dhof</author>
    <author>Johanns, Ann M [ECONA]</author>
  </authors>
  <commentList>
    <comment ref="D6" authorId="0">
      <text>
        <r>
          <rPr>
            <sz val="8"/>
            <color indexed="81"/>
            <rFont val="Tahoma"/>
            <family val="2"/>
          </rPr>
          <t>Iowa ethanol plant FOB ethanol price 
(USDA) plus or minus ethanol price adjustment 
from the economic model.</t>
        </r>
      </text>
    </comment>
    <comment ref="F6" authorId="1">
      <text>
        <r>
          <rPr>
            <sz val="8"/>
            <color indexed="81"/>
            <rFont val="Tahoma"/>
            <family val="2"/>
          </rPr>
          <t>Iowa ethanol plant FOB 
DDGS price (USDA) plus or minus 
DDGS price adjustment from the 
economic model.</t>
        </r>
      </text>
    </comment>
    <comment ref="H6" authorId="0">
      <text>
        <r>
          <rPr>
            <sz val="8"/>
            <color indexed="81"/>
            <rFont val="Tahoma"/>
            <family val="2"/>
          </rPr>
          <t>Iowa ethanol plant procurement 
corn price (USDA) plus or minus corn price 
adjustment from the economic model.</t>
        </r>
        <r>
          <rPr>
            <b/>
            <sz val="8"/>
            <color indexed="81"/>
            <rFont val="Tahoma"/>
            <family val="2"/>
          </rPr>
          <t xml:space="preserve"> </t>
        </r>
      </text>
    </comment>
    <comment ref="J6" authorId="0">
      <text>
        <r>
          <rPr>
            <sz val="8"/>
            <color indexed="81"/>
            <rFont val="Tahoma"/>
            <family val="2"/>
          </rPr>
          <t xml:space="preserve">Iowa natural gas industrial price (Energy Information 
Administration) plus or minus the natural gas price 
adjustment factor from the economic model. </t>
        </r>
      </text>
    </comment>
    <comment ref="AF6" authorId="2">
      <text>
        <r>
          <rPr>
            <sz val="8"/>
            <color indexed="81"/>
            <rFont val="Tahoma"/>
            <family val="2"/>
          </rPr>
          <t>Includes all costs and the return from 
DDGS is deducted. This number can 
be compared directly to the price of 
ethanol to determine the profitability
of ethanol production</t>
        </r>
      </text>
    </comment>
    <comment ref="Z7" authorId="2">
      <text>
        <r>
          <rPr>
            <sz val="8"/>
            <color indexed="81"/>
            <rFont val="Tahoma"/>
            <family val="2"/>
          </rPr>
          <t>Total variable cost is equal to corn 
cost plus natural gas cost plus other 
variable costs.</t>
        </r>
      </text>
    </comment>
    <comment ref="AI7" authorId="2">
      <text>
        <r>
          <rPr>
            <sz val="8"/>
            <color indexed="81"/>
            <rFont val="Tahoma"/>
            <family val="2"/>
          </rPr>
          <t>Grind Margin is computed by subtracting
 corn cost and energy cost (natural gas 
and electricity) from revenue (ethanol 
and DDGS).</t>
        </r>
      </text>
    </comment>
    <comment ref="J117" authorId="3">
      <text>
        <r>
          <rPr>
            <sz val="9"/>
            <color indexed="81"/>
            <rFont val="Tahoma"/>
            <family val="2"/>
          </rPr>
          <t>Data for month unavailable. 
Price from previous month used.</t>
        </r>
      </text>
    </comment>
    <comment ref="J122" authorId="3">
      <text>
        <r>
          <rPr>
            <sz val="9"/>
            <color indexed="81"/>
            <rFont val="Tahoma"/>
            <family val="2"/>
          </rPr>
          <t>Data for month unavailable. 
Price from previous month used.</t>
        </r>
      </text>
    </comment>
    <comment ref="J124" authorId="3">
      <text>
        <r>
          <rPr>
            <sz val="9"/>
            <color indexed="81"/>
            <rFont val="Tahoma"/>
            <family val="2"/>
          </rPr>
          <t>Data for month unavailable. 
Price from previous month used.</t>
        </r>
      </text>
    </comment>
    <comment ref="J131" authorId="2">
      <text>
        <r>
          <rPr>
            <sz val="9"/>
            <color indexed="81"/>
            <rFont val="Tahoma"/>
            <family val="2"/>
          </rPr>
          <t>The Iowa natural gas price for 
this month has not been reported.  
The previous month's price will be 
used until an updated price is available.</t>
        </r>
      </text>
    </comment>
    <comment ref="J132" authorId="2">
      <text>
        <r>
          <rPr>
            <sz val="9"/>
            <color indexed="81"/>
            <rFont val="Tahoma"/>
            <family val="2"/>
          </rPr>
          <t>The Iowa natural gas price for 
this month has not been reported.  
The previous month's price will be 
used until an updated price is available.</t>
        </r>
      </text>
    </comment>
    <comment ref="J133" authorId="2">
      <text>
        <r>
          <rPr>
            <sz val="9"/>
            <color indexed="81"/>
            <rFont val="Tahoma"/>
            <family val="2"/>
          </rPr>
          <t>The Iowa natural gas price for 
this month has not been reported.  
The previous month's price will be 
used until an updated price is available.</t>
        </r>
      </text>
    </comment>
    <comment ref="J134" authorId="2">
      <text>
        <r>
          <rPr>
            <sz val="9"/>
            <color indexed="81"/>
            <rFont val="Tahoma"/>
            <family val="2"/>
          </rPr>
          <t>The Iowa natural gas price for 
this month has not been reported.  
The previous month's price will be 
used until an updated price is available.</t>
        </r>
      </text>
    </comment>
    <comment ref="J135" authorId="2">
      <text>
        <r>
          <rPr>
            <sz val="9"/>
            <color indexed="81"/>
            <rFont val="Tahoma"/>
            <family val="2"/>
          </rPr>
          <t>The Iowa natural gas price for 
this month has not been reported.  
The previous month's price will be 
used until an updated price is available.</t>
        </r>
      </text>
    </comment>
    <comment ref="J136" authorId="2">
      <text>
        <r>
          <rPr>
            <sz val="9"/>
            <color indexed="81"/>
            <rFont val="Tahoma"/>
            <family val="2"/>
          </rPr>
          <t>The Iowa natural gas price for 
this month has not been reported.  
The previous month's price will be 
used until an updated price is available.</t>
        </r>
      </text>
    </comment>
  </commentList>
</comments>
</file>

<file path=xl/comments4.xml><?xml version="1.0" encoding="utf-8"?>
<comments xmlns="http://schemas.openxmlformats.org/spreadsheetml/2006/main">
  <authors>
    <author>Ann Johanns</author>
    <author>Ann Holste</author>
    <author>dhof</author>
    <author>Johanns, Ann M [ECONA]</author>
  </authors>
  <commentList>
    <comment ref="D6" authorId="0">
      <text>
        <r>
          <rPr>
            <sz val="8"/>
            <color indexed="81"/>
            <rFont val="Tahoma"/>
            <family val="2"/>
          </rPr>
          <t>Iowa ethanol plant FOB ethanol price 
(USDA) plus or minus ethanol price adjustment 
from the economic model.</t>
        </r>
      </text>
    </comment>
    <comment ref="F6" authorId="1">
      <text>
        <r>
          <rPr>
            <sz val="8"/>
            <color indexed="81"/>
            <rFont val="Tahoma"/>
            <family val="2"/>
          </rPr>
          <t>Iowa ethanol plant FOB 
DDGS price (USDA) plus or minus 
DDGS price adjustment from the 
economic model.</t>
        </r>
      </text>
    </comment>
    <comment ref="H6" authorId="0">
      <text>
        <r>
          <rPr>
            <sz val="8"/>
            <color indexed="81"/>
            <rFont val="Tahoma"/>
            <family val="2"/>
          </rPr>
          <t>Iowa ethanol plant procurement 
corn price (USDA) plus or minus corn price 
adjustment from the economic model.</t>
        </r>
        <r>
          <rPr>
            <b/>
            <sz val="8"/>
            <color indexed="81"/>
            <rFont val="Tahoma"/>
            <family val="2"/>
          </rPr>
          <t xml:space="preserve"> </t>
        </r>
      </text>
    </comment>
    <comment ref="J6" authorId="0">
      <text>
        <r>
          <rPr>
            <sz val="8"/>
            <color indexed="81"/>
            <rFont val="Tahoma"/>
            <family val="2"/>
          </rPr>
          <t xml:space="preserve">Iowa natural gas industrial price (Energy Information 
Administration) plus or minus the natural gas price 
adjustment factor from the economic model. </t>
        </r>
      </text>
    </comment>
    <comment ref="S6" authorId="2">
      <text>
        <r>
          <rPr>
            <sz val="8"/>
            <color indexed="81"/>
            <rFont val="Tahoma"/>
            <family val="2"/>
          </rPr>
          <t>All costs have been subtracted from the returns 
except the cost of corn. This coefficient can be 
compared directly to the price of corn to determine 
profitability of ethanol production.</t>
        </r>
      </text>
    </comment>
    <comment ref="AJ7" authorId="3">
      <text>
        <r>
          <rPr>
            <sz val="9"/>
            <color indexed="81"/>
            <rFont val="Tahoma"/>
            <family val="2"/>
          </rPr>
          <t>Source: AgDM A1-85 Corn Profitability</t>
        </r>
      </text>
    </comment>
    <comment ref="AF8" authorId="2">
      <text>
        <r>
          <rPr>
            <sz val="9"/>
            <color indexed="81"/>
            <rFont val="Tahoma"/>
            <family val="2"/>
          </rPr>
          <t>Rate of return each month is converted to an annual rate equivalent.</t>
        </r>
      </text>
    </comment>
    <comment ref="J117" authorId="3">
      <text>
        <r>
          <rPr>
            <sz val="9"/>
            <color indexed="81"/>
            <rFont val="Tahoma"/>
            <family val="2"/>
          </rPr>
          <t>Data for month unavailable. 
Price from previous month used.</t>
        </r>
      </text>
    </comment>
    <comment ref="J122" authorId="3">
      <text>
        <r>
          <rPr>
            <sz val="9"/>
            <color indexed="81"/>
            <rFont val="Tahoma"/>
            <family val="2"/>
          </rPr>
          <t>Data for month unavailable. 
Price from previous month used.</t>
        </r>
      </text>
    </comment>
    <comment ref="J124" authorId="3">
      <text>
        <r>
          <rPr>
            <sz val="9"/>
            <color indexed="81"/>
            <rFont val="Tahoma"/>
            <family val="2"/>
          </rPr>
          <t>Data for month unavailable. 
Price from previous month used.</t>
        </r>
      </text>
    </comment>
    <comment ref="J131" authorId="2">
      <text>
        <r>
          <rPr>
            <sz val="9"/>
            <color indexed="81"/>
            <rFont val="Tahoma"/>
            <family val="2"/>
          </rPr>
          <t>The Iowa natural gas price for 
this month has not been reported.  
The previous month's price will be 
used until an updated price is available.</t>
        </r>
      </text>
    </comment>
    <comment ref="J132" authorId="2">
      <text>
        <r>
          <rPr>
            <sz val="9"/>
            <color indexed="81"/>
            <rFont val="Tahoma"/>
            <family val="2"/>
          </rPr>
          <t>The Iowa natural gas price for 
this month has not been reported.  
The previous month's price will be 
used until an updated price is available.</t>
        </r>
      </text>
    </comment>
    <comment ref="J133" authorId="2">
      <text>
        <r>
          <rPr>
            <sz val="9"/>
            <color indexed="81"/>
            <rFont val="Tahoma"/>
            <family val="2"/>
          </rPr>
          <t>The Iowa natural gas price for 
this month has not been reported.  
The previous month's price will be 
used until an updated price is available.</t>
        </r>
      </text>
    </comment>
    <comment ref="J134" authorId="2">
      <text>
        <r>
          <rPr>
            <sz val="9"/>
            <color indexed="81"/>
            <rFont val="Tahoma"/>
            <family val="2"/>
          </rPr>
          <t>The Iowa natural gas price for 
this month has not been reported.  
The previous month's price will be 
used until an updated price is available.</t>
        </r>
      </text>
    </comment>
    <comment ref="J135" authorId="2">
      <text>
        <r>
          <rPr>
            <sz val="9"/>
            <color indexed="81"/>
            <rFont val="Tahoma"/>
            <family val="2"/>
          </rPr>
          <t>The Iowa natural gas price for 
this month has not been reported.  
The previous month's price will be 
used until an updated price is available.</t>
        </r>
      </text>
    </comment>
    <comment ref="J136" authorId="2">
      <text>
        <r>
          <rPr>
            <sz val="9"/>
            <color indexed="81"/>
            <rFont val="Tahoma"/>
            <family val="2"/>
          </rPr>
          <t>The Iowa natural gas price for 
this month has not been reported.  
The previous month's price will be 
used until an updated price is available.</t>
        </r>
      </text>
    </comment>
  </commentList>
</comments>
</file>

<file path=xl/sharedStrings.xml><?xml version="1.0" encoding="utf-8"?>
<sst xmlns="http://schemas.openxmlformats.org/spreadsheetml/2006/main" count="499" uniqueCount="265">
  <si>
    <t xml:space="preserve"> </t>
  </si>
  <si>
    <t>Other</t>
  </si>
  <si>
    <t>Natural Gas</t>
  </si>
  <si>
    <t>Corn</t>
  </si>
  <si>
    <t>Prices</t>
  </si>
  <si>
    <t xml:space="preserve">Water Usage </t>
  </si>
  <si>
    <t xml:space="preserve">Electricity Usage </t>
  </si>
  <si>
    <t xml:space="preserve">Natural Gas Usage </t>
  </si>
  <si>
    <t>DDGS Production</t>
  </si>
  <si>
    <t>Corn Usage</t>
  </si>
  <si>
    <t>Ethanol Production</t>
  </si>
  <si>
    <t>Percent Debt</t>
  </si>
  <si>
    <t>Length of Loan</t>
  </si>
  <si>
    <t>Interest Rate</t>
  </si>
  <si>
    <t>DDGS</t>
  </si>
  <si>
    <t>Depreciation</t>
  </si>
  <si>
    <t>Interest</t>
  </si>
  <si>
    <t>¢/bu.</t>
  </si>
  <si>
    <t>Enzymes</t>
  </si>
  <si>
    <t>Yeasts</t>
  </si>
  <si>
    <t>Denaturants</t>
  </si>
  <si>
    <t>Electricity</t>
  </si>
  <si>
    <t>Water</t>
  </si>
  <si>
    <t>Transportation</t>
  </si>
  <si>
    <t>Nameplate Capacity</t>
  </si>
  <si>
    <t>Ethanol</t>
  </si>
  <si>
    <t>Efficiency Factors</t>
  </si>
  <si>
    <t>Production</t>
  </si>
  <si>
    <t xml:space="preserve">  Total Chemical Cost</t>
  </si>
  <si>
    <t xml:space="preserve">  Total Other Costs</t>
  </si>
  <si>
    <t xml:space="preserve">Water   </t>
  </si>
  <si>
    <t>Other Direct Costs</t>
  </si>
  <si>
    <t xml:space="preserve">  Total Fixed Costs</t>
  </si>
  <si>
    <t xml:space="preserve">Cost per Bushel   </t>
  </si>
  <si>
    <t xml:space="preserve">Cost per Gallon   </t>
  </si>
  <si>
    <t xml:space="preserve">Natural </t>
  </si>
  <si>
    <t>Working Capital</t>
  </si>
  <si>
    <t>Return</t>
  </si>
  <si>
    <t>per</t>
  </si>
  <si>
    <t>Month</t>
  </si>
  <si>
    <t>and</t>
  </si>
  <si>
    <t>Year</t>
  </si>
  <si>
    <t>Economic Model of an Ethanol Production Facility</t>
  </si>
  <si>
    <t>Construction Cost</t>
  </si>
  <si>
    <t>Estimated Life</t>
  </si>
  <si>
    <t>Property Taxes</t>
  </si>
  <si>
    <t>Repairs &amp; Maintenance</t>
  </si>
  <si>
    <t>Price Adjustments (+ or -)</t>
  </si>
  <si>
    <t>Financing</t>
  </si>
  <si>
    <t xml:space="preserve"> gal./yr.</t>
  </si>
  <si>
    <t xml:space="preserve"> years</t>
  </si>
  <si>
    <t xml:space="preserve"> per yr.</t>
  </si>
  <si>
    <t xml:space="preserve"> %</t>
  </si>
  <si>
    <t xml:space="preserve"> gal./bu.</t>
  </si>
  <si>
    <t xml:space="preserve"> % capacity</t>
  </si>
  <si>
    <t xml:space="preserve"> lbs./bu.</t>
  </si>
  <si>
    <t xml:space="preserve"> KwH/gal.</t>
  </si>
  <si>
    <t xml:space="preserve"> gal./gal.</t>
  </si>
  <si>
    <t xml:space="preserve"> ¢/gal.</t>
  </si>
  <si>
    <t xml:space="preserve"> $/gal.</t>
  </si>
  <si>
    <t xml:space="preserve"> $/ton</t>
  </si>
  <si>
    <t xml:space="preserve"> $/bu.</t>
  </si>
  <si>
    <t>Over</t>
  </si>
  <si>
    <t>All</t>
  </si>
  <si>
    <t>Costs</t>
  </si>
  <si>
    <t>Variable</t>
  </si>
  <si>
    <t>Net Return/Gal.</t>
  </si>
  <si>
    <t>Net Return/Bu.</t>
  </si>
  <si>
    <t>Cost per Gallon</t>
  </si>
  <si>
    <t>Total</t>
  </si>
  <si>
    <t>Revenue per Gallon</t>
  </si>
  <si>
    <t>Total Variable Costs</t>
  </si>
  <si>
    <t>Total Variable &amp; Fixed Costs</t>
  </si>
  <si>
    <t>Revenue per Bushel</t>
  </si>
  <si>
    <t>Equity</t>
  </si>
  <si>
    <t>Annual</t>
  </si>
  <si>
    <t>Output</t>
  </si>
  <si>
    <t>Assumptions (inputs)</t>
  </si>
  <si>
    <t>Chemicals</t>
  </si>
  <si>
    <t xml:space="preserve"> cub. ft./gal.</t>
  </si>
  <si>
    <t>***Energy Information Administration</t>
  </si>
  <si>
    <t>Monthly Costs and Returns per Gallon of Ethanol Produced</t>
  </si>
  <si>
    <t>Engineering Expense</t>
  </si>
  <si>
    <t>Construction Mgmt. &amp;</t>
  </si>
  <si>
    <t>Site Preparation</t>
  </si>
  <si>
    <t>Land</t>
  </si>
  <si>
    <t>EPC Contract</t>
  </si>
  <si>
    <t>Organizational Costs</t>
  </si>
  <si>
    <t>Facility Construction</t>
  </si>
  <si>
    <t>Start-up Debt Interest</t>
  </si>
  <si>
    <t>Start-up Operating Costs</t>
  </si>
  <si>
    <t>Const. Contingency</t>
  </si>
  <si>
    <t xml:space="preserve">    Total</t>
  </si>
  <si>
    <t xml:space="preserve">    Nameplate Capacity</t>
  </si>
  <si>
    <t xml:space="preserve">    Operating Capacity</t>
  </si>
  <si>
    <t>Labor &amp; Management</t>
  </si>
  <si>
    <t>Number</t>
  </si>
  <si>
    <t>Salary</t>
  </si>
  <si>
    <t>Maintenance</t>
  </si>
  <si>
    <t>Laboratory</t>
  </si>
  <si>
    <t>Material Handlers</t>
  </si>
  <si>
    <t xml:space="preserve">   Chemicals</t>
  </si>
  <si>
    <t xml:space="preserve">   Other Direct Costs</t>
  </si>
  <si>
    <t xml:space="preserve">   Fixed Costs</t>
  </si>
  <si>
    <t xml:space="preserve">    Per Gallon Nameplate Cap.</t>
  </si>
  <si>
    <t>Labor &amp; Management Cost</t>
  </si>
  <si>
    <t>per year</t>
  </si>
  <si>
    <t>Water Cost</t>
  </si>
  <si>
    <t xml:space="preserve"> ¢/KwH</t>
  </si>
  <si>
    <t>Number of Employees</t>
  </si>
  <si>
    <t>employees</t>
  </si>
  <si>
    <t>Annual Production and Resource Usage</t>
  </si>
  <si>
    <t>Interest Cost</t>
  </si>
  <si>
    <t xml:space="preserve">per year </t>
  </si>
  <si>
    <t>Production Costs (gallon &amp; bushel)</t>
  </si>
  <si>
    <t>Enzyme Cost</t>
  </si>
  <si>
    <t>Yeast Cost</t>
  </si>
  <si>
    <t>Chemicals Cost</t>
  </si>
  <si>
    <t>Denaturant Cost</t>
  </si>
  <si>
    <t>Transportation Cost</t>
  </si>
  <si>
    <t>Other Costs</t>
  </si>
  <si>
    <t>Electricity Cost</t>
  </si>
  <si>
    <t>Procurement Fees</t>
  </si>
  <si>
    <t>&amp; Loan Fees</t>
  </si>
  <si>
    <t xml:space="preserve"> $/1000</t>
  </si>
  <si>
    <t xml:space="preserve"> cubic feet</t>
  </si>
  <si>
    <t>Fixed</t>
  </si>
  <si>
    <t>Gas</t>
  </si>
  <si>
    <t>Natural</t>
  </si>
  <si>
    <t>gallon</t>
  </si>
  <si>
    <t>ton</t>
  </si>
  <si>
    <t>bushel</t>
  </si>
  <si>
    <t>&amp; Fixed</t>
  </si>
  <si>
    <t>&amp; DDGS</t>
  </si>
  <si>
    <t>Gas/1000</t>
  </si>
  <si>
    <t>cub. ft.</t>
  </si>
  <si>
    <t>Var.</t>
  </si>
  <si>
    <t xml:space="preserve">    Depreciation</t>
  </si>
  <si>
    <t>gallons per year</t>
  </si>
  <si>
    <t>tons per year</t>
  </si>
  <si>
    <t>bushels per year</t>
  </si>
  <si>
    <t>kilowatt hours/year</t>
  </si>
  <si>
    <t>1,000 cubic feet/year</t>
  </si>
  <si>
    <t xml:space="preserve">    Per Gallon Operating Cap.</t>
  </si>
  <si>
    <t xml:space="preserve">    Per Bushel Operating Cap.</t>
  </si>
  <si>
    <t xml:space="preserve">   Total Costs (less corn &amp; natural gas)</t>
  </si>
  <si>
    <t>Place the cursor over cells with red triangles to read comments.</t>
  </si>
  <si>
    <t>Break-</t>
  </si>
  <si>
    <t>even</t>
  </si>
  <si>
    <t>. . . and justice for all</t>
  </si>
  <si>
    <t>The U.S. Department of Agriculture (USDA) prohibits discrimination in all its programs and activities on the basis of race, color, national origin, gender, religion, age, disability, political beliefs, sexual orientation, and marital or family status. (Not all prohibited bases apply to all programs.) Many materials can be made available in alternative formats for ADA clients. To file a complaint of discrimination, write USDA, Office of Civil Rights, Room 326-W, Whitten Building, 14th and Independence Avenue, SW, Washington, DC 20250-9410 or call 202-720-5964.</t>
  </si>
  <si>
    <t>File updated:</t>
  </si>
  <si>
    <t>The profitability of ethanol production is extremely variable. Due to the volatile price nature of ethanol and corn, its major feedstock, ethanol profitability can change rapidly from month to month. In addition, price variations of its co-product (distillers grains with solubles, DDGS) and its energy source (natural gas) add to the variability of ethanol profits.</t>
  </si>
  <si>
    <t xml:space="preserve">Major assumptions and characteristics of the ethanol plant model </t>
  </si>
  <si>
    <t>1)  Turnkey ethanol production facility</t>
  </si>
  <si>
    <t>2)  Facility built in 2007</t>
  </si>
  <si>
    <t>3)  Nameplate capacity of 100 million gallons</t>
  </si>
  <si>
    <t>4)  Facility construction cost (including working capital) of $1.97 per gallon of ethanol nameplate capacity</t>
  </si>
  <si>
    <t>8)  Conversion factor of 2.8 gallons of ethanol per bushel of corn</t>
  </si>
  <si>
    <t>10) Carbon dioxide is vented (no local market)</t>
  </si>
  <si>
    <t>12) Typical input costs for an Iowa corn ethanol facility</t>
  </si>
  <si>
    <t xml:space="preserve">Input coefficient adjustment. Although we believe the coefficients in this model are a good representation of a corn ethanol plant, the user has the ability to change any of the input coefficients in the model to fit a special situation. A change in an input coefficient will be reflected in the analysis tables and graphs. </t>
  </si>
  <si>
    <t xml:space="preserve">The monthly profitability of this hypothetical plant is computed by using the monthly market prices for ethanol, corn, DDGS and natural gas. Each month the analysis is updated with the previous month’s prices. All other variables are held constant throughout the analysis. </t>
  </si>
  <si>
    <t xml:space="preserve">Monthly price variables </t>
  </si>
  <si>
    <t>To show how this facility would have performed in the past, the monthly profitability time-series is started in January, 2005. Although this facility would not have been in production at this time (built in 2007), it provides a perspective on how this facility would have performed historically.</t>
  </si>
  <si>
    <t xml:space="preserve">Revenue, costs and net returns (profitability) are shown monthly per gallon of ethanol and per bushel of corn. Also, ethanol and corn price breakeven levels are computed. </t>
  </si>
  <si>
    <t>Ag Decision Maker, D1-10 Ethanol Profitability</t>
  </si>
  <si>
    <t xml:space="preserve">    Equity</t>
  </si>
  <si>
    <t xml:space="preserve">    Debt</t>
  </si>
  <si>
    <t>Updated:</t>
  </si>
  <si>
    <t>11) Natural gas requirement of 30 cubic feet per gallon of ethanol</t>
  </si>
  <si>
    <t>Cash</t>
  </si>
  <si>
    <t>Rent</t>
  </si>
  <si>
    <t>Prod.</t>
  </si>
  <si>
    <t>Inputs</t>
  </si>
  <si>
    <t>Cost</t>
  </si>
  <si>
    <t xml:space="preserve"> Corn at Market Price</t>
  </si>
  <si>
    <t xml:space="preserve"> Corn at Cost of Production</t>
  </si>
  <si>
    <t>Monthly Ethanol Costs and Returns per Bushel of Corn Processed</t>
  </si>
  <si>
    <t>Corn at Market Price</t>
  </si>
  <si>
    <t>Corn at Cost of Production</t>
  </si>
  <si>
    <t>Production Cost/Bu.</t>
  </si>
  <si>
    <t>Total Cost/Bu.</t>
  </si>
  <si>
    <t>Corn Prod. Cost/Gal.</t>
  </si>
  <si>
    <t>Cost per Gal.</t>
  </si>
  <si>
    <t>on</t>
  </si>
  <si>
    <t>For</t>
  </si>
  <si>
    <t>Producer</t>
  </si>
  <si>
    <t>Farmer</t>
  </si>
  <si>
    <t>Ethanol Profitability</t>
  </si>
  <si>
    <t>Tables:</t>
  </si>
  <si>
    <t>Charts:</t>
  </si>
  <si>
    <t>Corn at Market Price -- the analysis is based on corn at its market price</t>
  </si>
  <si>
    <t>Corn at Cost of Production -- the analysis is based on corn at its cost of production</t>
  </si>
  <si>
    <r>
      <t xml:space="preserve">4)  </t>
    </r>
    <r>
      <rPr>
        <b/>
        <sz val="10"/>
        <rFont val="Arial"/>
        <family val="2"/>
      </rPr>
      <t>Natural Gas Price</t>
    </r>
    <r>
      <rPr>
        <sz val="10"/>
        <rFont val="Arial"/>
        <family val="2"/>
      </rPr>
      <t xml:space="preserve"> – Monthly Iowa natural gas price for industrial users as reported by the </t>
    </r>
    <r>
      <rPr>
        <u/>
        <sz val="10"/>
        <color indexed="45"/>
        <rFont val="Arial"/>
        <family val="2"/>
      </rPr>
      <t>Energy Information Administration</t>
    </r>
    <r>
      <rPr>
        <sz val="10"/>
        <rFont val="Arial"/>
        <family val="2"/>
      </rPr>
      <t xml:space="preserve"> (official energy statistics of the U.S. government). </t>
    </r>
  </si>
  <si>
    <t>Cash Rent</t>
  </si>
  <si>
    <r>
      <t>Economic Ethanol Facility Model</t>
    </r>
    <r>
      <rPr>
        <sz val="12"/>
        <rFont val="Arial"/>
        <family val="2"/>
      </rPr>
      <t xml:space="preserve"> – The economic model that computes the monthly costs, revenue and profit (loss).</t>
    </r>
  </si>
  <si>
    <r>
      <t>Costs and Returns</t>
    </r>
    <r>
      <rPr>
        <sz val="12"/>
        <rFont val="Arial"/>
        <family val="2"/>
      </rPr>
      <t xml:space="preserve"> – Monthly Results per Gallon of Ethanol</t>
    </r>
  </si>
  <si>
    <r>
      <t>Costs and Returns</t>
    </r>
    <r>
      <rPr>
        <sz val="12"/>
        <rFont val="Arial"/>
        <family val="2"/>
      </rPr>
      <t xml:space="preserve"> – Monthly Results per Bushel of Corn</t>
    </r>
  </si>
  <si>
    <t>Author: Don Hofstrand</t>
  </si>
  <si>
    <t xml:space="preserve">Overview and Assumptions of Ethanol Profitability </t>
  </si>
  <si>
    <r>
      <t>Overview and Assumptions</t>
    </r>
    <r>
      <rPr>
        <sz val="12"/>
        <rFont val="Arial"/>
        <family val="2"/>
      </rPr>
      <t xml:space="preserve"> – Overview of the model, assumptions and data sources. </t>
    </r>
  </si>
  <si>
    <t>Date</t>
  </si>
  <si>
    <t>Ethanol &amp; DDGS</t>
  </si>
  <si>
    <t>Other Variable</t>
  </si>
  <si>
    <t>Total Variable</t>
  </si>
  <si>
    <t>Ethanol Breakeven</t>
  </si>
  <si>
    <t>Return over all costs</t>
  </si>
  <si>
    <t>Production Inputs</t>
  </si>
  <si>
    <t>Total Cost</t>
  </si>
  <si>
    <t>Total Fixed and Variable</t>
  </si>
  <si>
    <t>Return Over Variable Costs</t>
  </si>
  <si>
    <t>For Ethanol producer</t>
  </si>
  <si>
    <t>For corn farmer</t>
  </si>
  <si>
    <t>Ethanol and DDGS</t>
  </si>
  <si>
    <t>Corn Breakeven</t>
  </si>
  <si>
    <t>Return on Equity</t>
  </si>
  <si>
    <t>Other Administrative Expenses</t>
  </si>
  <si>
    <t>Grind</t>
  </si>
  <si>
    <t>Margin</t>
  </si>
  <si>
    <t>AIb
Grind Margin</t>
  </si>
  <si>
    <t>AI
Return over variable costs</t>
  </si>
  <si>
    <t>AK
Return over all costs</t>
  </si>
  <si>
    <t>Management &amp; Professional Fees</t>
  </si>
  <si>
    <t>Mgmt. &amp; Administrative Staff</t>
  </si>
  <si>
    <t>7)  Plant operates at 110 percent of nameplate capacity</t>
  </si>
  <si>
    <t>9)  A bushel of corn produces 16.5 pounds of distillers grains</t>
  </si>
  <si>
    <t>5)  Lender finances 40 percent of the project</t>
  </si>
  <si>
    <t>6)  Equity financing of 60 percent of the project.</t>
  </si>
  <si>
    <t xml:space="preserve">Issued in furtherance of Cooperative Extension work, Acts of May 8 and July 30, 1914, in cooperation with the U.S. Department of Agriculture. Cathann A. Kress, director, Cooperative Extension Service, Iowa State University of Science and Technology, Ames, Iowa. </t>
  </si>
  <si>
    <t xml:space="preserve">The U.S. Department of Agriculture (USDA) prohibits discrimination in all its programs and activities on the basis of race, color, national origin, gender, religion, age, disability, political beliefs, sexual orientation, and marital or family status. (Not all prohibited bases apply to all programs.) Many materials can be made available in alternative formats for ADA clients. To file a complaint of discrimination, write USDA, Office of Civil Rights, Room 326-W, Whitten Building, 14th and Independence Avenue, SW, Washington, DC 20250-9410 or call 202-720-5964. </t>
  </si>
  <si>
    <t>Author: Don Hofstrand (dhof@iastate.edu)</t>
  </si>
  <si>
    <t xml:space="preserve">Although these prices are representative of Iowa ethanol plants, they may not be representative of plants in other regions or states. In the economic model the user can increase or decrease any of the price series by a fixed amount to represent a special situation. An adjustment in a price series will be reflected in the analysis tables and graphs. </t>
  </si>
  <si>
    <r>
      <t xml:space="preserve">2)  </t>
    </r>
    <r>
      <rPr>
        <b/>
        <sz val="10"/>
        <rFont val="Arial"/>
        <family val="2"/>
      </rPr>
      <t>Corn Price</t>
    </r>
    <r>
      <rPr>
        <sz val="10"/>
        <rFont val="Arial"/>
        <family val="2"/>
      </rPr>
      <t xml:space="preserve"> (No. 2 yellow) </t>
    </r>
    <r>
      <rPr>
        <vertAlign val="superscript"/>
        <sz val="10"/>
        <rFont val="Arial"/>
        <family val="2"/>
      </rPr>
      <t>1</t>
    </r>
    <r>
      <rPr>
        <sz val="10"/>
        <rFont val="Arial"/>
        <family val="2"/>
      </rPr>
      <t xml:space="preserve"> – Spot bid daily corn price (converted into monthly average prices) at selected ethanol plants in Iowa as reported by USDA Ag Market News in the Iowa Ethanol Plant Report.</t>
    </r>
  </si>
  <si>
    <r>
      <t xml:space="preserve">1)  </t>
    </r>
    <r>
      <rPr>
        <b/>
        <sz val="10"/>
        <rFont val="Arial"/>
        <family val="2"/>
      </rPr>
      <t>Ethanol Price</t>
    </r>
    <r>
      <rPr>
        <sz val="10"/>
        <rFont val="Arial"/>
        <family val="2"/>
      </rPr>
      <t xml:space="preserve"> </t>
    </r>
    <r>
      <rPr>
        <vertAlign val="superscript"/>
        <sz val="10"/>
        <rFont val="Arial"/>
        <family val="2"/>
      </rPr>
      <t>1</t>
    </r>
    <r>
      <rPr>
        <sz val="10"/>
        <rFont val="Arial"/>
        <family val="2"/>
      </rPr>
      <t xml:space="preserve"> – Ethanol daily price F.O.B. (Free on Board) the plant (converted into monthly average prices) at selected ethanol plants in Iowa as reported by USDA Ag Market News in the Iowa Ethanol Plant Report.</t>
    </r>
  </si>
  <si>
    <r>
      <t>3) </t>
    </r>
    <r>
      <rPr>
        <b/>
        <sz val="10"/>
        <rFont val="Arial"/>
        <family val="2"/>
      </rPr>
      <t xml:space="preserve"> DDGS Price</t>
    </r>
    <r>
      <rPr>
        <sz val="10"/>
        <rFont val="Arial"/>
        <family val="2"/>
      </rPr>
      <t xml:space="preserve"> </t>
    </r>
    <r>
      <rPr>
        <vertAlign val="superscript"/>
        <sz val="10"/>
        <rFont val="Arial"/>
        <family val="2"/>
      </rPr>
      <t>1</t>
    </r>
    <r>
      <rPr>
        <sz val="10"/>
        <rFont val="Arial"/>
        <family val="2"/>
      </rPr>
      <t xml:space="preserve"> – Distillers Grains with Solubles daily price F.O.B. the plant (converted into monthly average prices) at selected ethanol plants in Iowa as reported by USDA Ag Market News in the Iowa Ethanol Plant Report.</t>
    </r>
  </si>
  <si>
    <r>
      <t>1</t>
    </r>
    <r>
      <rPr>
        <i/>
        <sz val="9"/>
        <color indexed="63"/>
        <rFont val="Arial"/>
        <family val="2"/>
      </rPr>
      <t xml:space="preserve"> The USDA Ethanol report for Iowa began in October of 2006. Price data prior to Oct 2006 was created for ethanol, corn, and dried distillers grains. The Omaha rack ethanol price, the USDA Interior Iowa Grain (corn) prices, and the Lawrenceburg, Indiana distillers grains price from the USDA Feed Grains Database were used to create this series. The pre-Oct. 2006 series was created by comparing the post-Oct. 2006 Iowa Ethanol price series to these databases prices and adjusting the pre-Oct. 2006 Iowa Ethanol series by these differences. </t>
    </r>
  </si>
  <si>
    <t>ethanol just cover costs – 2005 to present.</t>
  </si>
  <si>
    <t>*USDA Market News Service, NW_GR111 report</t>
  </si>
  <si>
    <t>**USDA ERS Feed Grains Database</t>
  </si>
  <si>
    <r>
      <t>Ethanol Input and Output Prices</t>
    </r>
    <r>
      <rPr>
        <sz val="10"/>
        <rFont val="Arial"/>
        <family val="2"/>
      </rPr>
      <t xml:space="preserve"> – Monthly corn, natural gas, ethanol and DDGS prices – 2005 to present.</t>
    </r>
  </si>
  <si>
    <r>
      <t>Ethanol Revenue</t>
    </r>
    <r>
      <rPr>
        <sz val="10"/>
        <rFont val="Arial"/>
        <family val="2"/>
      </rPr>
      <t xml:space="preserve"> – Monthly ethanol and DDGS revenue – 2005 to present</t>
    </r>
  </si>
  <si>
    <r>
      <t xml:space="preserve">Breakeven Purchase Cost for Corn and Sale Price for Ethanol </t>
    </r>
    <r>
      <rPr>
        <sz val="10"/>
        <rFont val="Arial"/>
        <family val="2"/>
      </rPr>
      <t xml:space="preserve">– Monthly prices ethanol facility can pay for corn and receive for </t>
    </r>
  </si>
  <si>
    <r>
      <t xml:space="preserve">Ethanol Costs </t>
    </r>
    <r>
      <rPr>
        <sz val="10"/>
        <rFont val="Arial"/>
        <family val="2"/>
      </rPr>
      <t>– Monthly cost to produce ethanol per gallon (total and divided by category) – 2005 to present.</t>
    </r>
  </si>
  <si>
    <r>
      <t xml:space="preserve">Ethanol Revenue, Costs and Profits </t>
    </r>
    <r>
      <rPr>
        <sz val="10"/>
        <rFont val="Arial"/>
        <family val="2"/>
      </rPr>
      <t>– Monthly costs and returns per gallon – 2005 to present.</t>
    </r>
  </si>
  <si>
    <r>
      <t>Grind Margin and Return Over Variable and Total Cost</t>
    </r>
    <r>
      <rPr>
        <sz val="10"/>
        <rFont val="Arial"/>
        <family val="2"/>
      </rPr>
      <t xml:space="preserve"> – Monthly return over grind margin, variable, total costs – 2005 to present.</t>
    </r>
  </si>
  <si>
    <r>
      <t xml:space="preserve">Return on Equity </t>
    </r>
    <r>
      <rPr>
        <sz val="10"/>
        <rFont val="Arial"/>
        <family val="2"/>
      </rPr>
      <t>– Monthly percent return on equity – 2005 to present.</t>
    </r>
  </si>
  <si>
    <r>
      <t xml:space="preserve">Allocation of Ethanol Profits (losses) </t>
    </r>
    <r>
      <rPr>
        <sz val="10"/>
        <rFont val="Arial"/>
        <family val="2"/>
      </rPr>
      <t>– Monthly distribution between the ethanol producer and the corn farmer – 2005 to present.</t>
    </r>
  </si>
  <si>
    <r>
      <t xml:space="preserve">Ethanol Costs </t>
    </r>
    <r>
      <rPr>
        <sz val="10"/>
        <rFont val="Arial"/>
        <family val="2"/>
      </rPr>
      <t>– Monthly cost to produce ethanol per gallon with corn costs projected into the future – 2005 to present.</t>
    </r>
  </si>
  <si>
    <r>
      <t xml:space="preserve">Ethanol Revenue, Costs and Profit </t>
    </r>
    <r>
      <rPr>
        <sz val="10"/>
        <rFont val="Arial"/>
        <family val="2"/>
      </rPr>
      <t>– Monthly costs and returns per gallon – 2005 to present.</t>
    </r>
  </si>
  <si>
    <r>
      <t>Ethanol Input and Output Prices</t>
    </r>
    <r>
      <rPr>
        <sz val="12"/>
        <rFont val="Arial"/>
        <family val="2"/>
      </rPr>
      <t xml:space="preserve"> – Monthly corn, natural gas, ethanol and DDGS prices – 2005 to present.</t>
    </r>
  </si>
  <si>
    <r>
      <t>Ethanol Revenue</t>
    </r>
    <r>
      <rPr>
        <sz val="12"/>
        <rFont val="Arial"/>
        <family val="2"/>
      </rPr>
      <t xml:space="preserve"> – Monthly ethanol and DDGS revenue – 2005 to present</t>
    </r>
  </si>
  <si>
    <r>
      <t xml:space="preserve">Breakeven Purchase Cost for Corn and Sale Price for Ethanol </t>
    </r>
    <r>
      <rPr>
        <sz val="12"/>
        <rFont val="Arial"/>
        <family val="2"/>
      </rPr>
      <t xml:space="preserve">– Monthly prices ethanol facility can pay for corn and receive for </t>
    </r>
  </si>
  <si>
    <r>
      <t>Ethanol Costs</t>
    </r>
    <r>
      <rPr>
        <sz val="12"/>
        <rFont val="Arial"/>
        <family val="2"/>
      </rPr>
      <t xml:space="preserve"> – Monthly cost to produce ethanol per gallon (total and divided by category) – 2005 to present.</t>
    </r>
  </si>
  <si>
    <r>
      <t xml:space="preserve">Ethanol Revenue, Costs and Profits </t>
    </r>
    <r>
      <rPr>
        <sz val="12"/>
        <rFont val="Arial"/>
        <family val="2"/>
      </rPr>
      <t>– Monthly costs and returns per gallon – 2005 to present.</t>
    </r>
  </si>
  <si>
    <r>
      <t xml:space="preserve">Grind Margin and Return Over Variable and Total Cost </t>
    </r>
    <r>
      <rPr>
        <sz val="12"/>
        <rFont val="Arial"/>
        <family val="2"/>
      </rPr>
      <t>– Monthly return over grind margin, variable, total costs – 2005 to present.</t>
    </r>
  </si>
  <si>
    <r>
      <t xml:space="preserve">Return on Equity </t>
    </r>
    <r>
      <rPr>
        <sz val="12"/>
        <rFont val="Arial"/>
        <family val="2"/>
      </rPr>
      <t>– Monthly percent return on equity – 2005 to present.</t>
    </r>
  </si>
  <si>
    <r>
      <t xml:space="preserve">Allocation of Ethanol Profits (losses) </t>
    </r>
    <r>
      <rPr>
        <sz val="12"/>
        <rFont val="Arial"/>
        <family val="2"/>
      </rPr>
      <t>– Monthly distribution between the ethanol producer and the corn farmer – 2005 to present.</t>
    </r>
  </si>
  <si>
    <r>
      <t xml:space="preserve">Ethanol Costs </t>
    </r>
    <r>
      <rPr>
        <sz val="12"/>
        <rFont val="Arial"/>
        <family val="2"/>
      </rPr>
      <t>– Monthly cost to produce ethanol per gallon with corn costs projected into the future – 2005 to present.</t>
    </r>
  </si>
  <si>
    <r>
      <t xml:space="preserve">Ethanol Revenue, Costs and Profit </t>
    </r>
    <r>
      <rPr>
        <sz val="12"/>
        <rFont val="Arial"/>
        <family val="2"/>
      </rPr>
      <t>– Monthly costs and returns per gallon – 2005 to present.</t>
    </r>
  </si>
  <si>
    <r>
      <t>Allocation of Ethanol Profits (losses)</t>
    </r>
    <r>
      <rPr>
        <sz val="12"/>
        <rFont val="Arial"/>
        <family val="2"/>
      </rPr>
      <t xml:space="preserve"> – Monthly distribution between the ethanol producer and the corn farmer – 2005 to present.</t>
    </r>
  </si>
  <si>
    <t>reflected in the analysis.</t>
  </si>
  <si>
    <t>The following inputs (boxes) can be changed &amp; the changes will be</t>
  </si>
  <si>
    <t>To track the profitability of corn ethanol production, an economic model of a typical Iowa corn ethanol plant was created. This is a 100 million gallon facility with construction costs similar to plants built in 2007. The costs and efficiencies are believed to be typical of Iowa ethanol plants. The prices of ethanol, DDGS, corn and natural gas are updated monthly to compute the current profitability of ethanol production.</t>
  </si>
  <si>
    <t>Production costs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</si>
</sst>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2" formatCode="_(&quot;$&quot;* #,##0_);_(&quot;$&quot;* \(#,##0\);_(&quot;$&quot;* &quot;-&quot;_);_(@_)"/>
    <numFmt numFmtId="44" formatCode="_(&quot;$&quot;* #,##0.00_);_(&quot;$&quot;* \(#,##0.00\);_(&quot;$&quot;* &quot;-&quot;??_);_(@_)"/>
    <numFmt numFmtId="164" formatCode="0.000"/>
    <numFmt numFmtId="165" formatCode="&quot;$&quot;#,##0.00"/>
    <numFmt numFmtId="166" formatCode="&quot;$&quot;#,##0"/>
    <numFmt numFmtId="167" formatCode="0.0"/>
    <numFmt numFmtId="168" formatCode="&quot;$&quot;#,##0;[Red]&quot;$&quot;#,##0"/>
    <numFmt numFmtId="169" formatCode="&quot;$&quot;#,##0.00;[Red]&quot;$&quot;#,##0.00"/>
    <numFmt numFmtId="170" formatCode="#,##0.00;[Red]#,##0.00"/>
    <numFmt numFmtId="171" formatCode="_(&quot;$&quot;* #,##0.00_);_(&quot;$&quot;* \(#,##0.00\);_(&quot;$&quot;* &quot;-&quot;_);_(@_)"/>
    <numFmt numFmtId="172" formatCode="_(&quot;$&quot;* #,##0_);_(&quot;$&quot;* \(#,##0\);_(&quot;$&quot;* &quot;-&quot;??_);_(@_)"/>
  </numFmts>
  <fonts count="57" x14ac:knownFonts="1">
    <font>
      <sz val="10"/>
      <name val="Arial"/>
    </font>
    <font>
      <sz val="10"/>
      <name val="Arial"/>
      <family val="2"/>
    </font>
    <font>
      <sz val="10"/>
      <name val="Arial"/>
      <family val="2"/>
    </font>
    <font>
      <sz val="10"/>
      <name val="Arial"/>
      <family val="2"/>
    </font>
    <font>
      <sz val="10"/>
      <name val="Arial"/>
      <family val="2"/>
    </font>
    <font>
      <b/>
      <sz val="10"/>
      <name val="Arial"/>
      <family val="2"/>
    </font>
    <font>
      <b/>
      <sz val="16"/>
      <name val="Arial"/>
      <family val="2"/>
    </font>
    <font>
      <sz val="8"/>
      <name val="Arial"/>
      <family val="2"/>
    </font>
    <font>
      <sz val="10"/>
      <name val="Arial"/>
      <family val="2"/>
    </font>
    <font>
      <b/>
      <i/>
      <sz val="10"/>
      <name val="Arial"/>
      <family val="2"/>
    </font>
    <font>
      <sz val="8"/>
      <color indexed="81"/>
      <name val="Tahoma"/>
      <family val="2"/>
    </font>
    <font>
      <sz val="9"/>
      <color indexed="81"/>
      <name val="Tahoma"/>
      <family val="2"/>
    </font>
    <font>
      <b/>
      <i/>
      <sz val="11"/>
      <name val="Arial"/>
      <family val="2"/>
    </font>
    <font>
      <b/>
      <u/>
      <sz val="10"/>
      <name val="Arial"/>
      <family val="2"/>
    </font>
    <font>
      <b/>
      <u/>
      <sz val="11"/>
      <name val="Arial"/>
      <family val="2"/>
    </font>
    <font>
      <u/>
      <sz val="11"/>
      <name val="Arial"/>
      <family val="2"/>
    </font>
    <font>
      <u/>
      <sz val="10"/>
      <name val="Arial"/>
      <family val="2"/>
    </font>
    <font>
      <b/>
      <i/>
      <sz val="14"/>
      <name val="Arial"/>
      <family val="2"/>
    </font>
    <font>
      <sz val="14"/>
      <name val="Arial"/>
      <family val="2"/>
    </font>
    <font>
      <b/>
      <sz val="8"/>
      <color indexed="81"/>
      <name val="Tahoma"/>
      <family val="2"/>
    </font>
    <font>
      <sz val="10"/>
      <name val="Arial"/>
      <family val="2"/>
    </font>
    <font>
      <sz val="10"/>
      <name val="Arial"/>
      <family val="2"/>
    </font>
    <font>
      <u/>
      <sz val="10"/>
      <color indexed="12"/>
      <name val="Arial"/>
      <family val="2"/>
    </font>
    <font>
      <i/>
      <sz val="9"/>
      <name val="Arial"/>
      <family val="2"/>
    </font>
    <font>
      <b/>
      <sz val="10"/>
      <color indexed="45"/>
      <name val="Arial"/>
      <family val="2"/>
    </font>
    <font>
      <u/>
      <sz val="10"/>
      <color indexed="45"/>
      <name val="Arial"/>
      <family val="2"/>
    </font>
    <font>
      <b/>
      <sz val="10"/>
      <color indexed="60"/>
      <name val="Arial"/>
      <family val="2"/>
    </font>
    <font>
      <sz val="6"/>
      <color indexed="63"/>
      <name val="Univers"/>
      <family val="2"/>
    </font>
    <font>
      <sz val="6"/>
      <name val="Arial"/>
      <family val="2"/>
    </font>
    <font>
      <b/>
      <sz val="12"/>
      <color indexed="45"/>
      <name val="Arial"/>
      <family val="2"/>
    </font>
    <font>
      <sz val="10"/>
      <color indexed="63"/>
      <name val="Arial"/>
      <family val="2"/>
    </font>
    <font>
      <vertAlign val="superscript"/>
      <sz val="10"/>
      <name val="Arial"/>
      <family val="2"/>
    </font>
    <font>
      <b/>
      <sz val="10"/>
      <color indexed="60"/>
      <name val="Arial"/>
      <family val="2"/>
    </font>
    <font>
      <sz val="10"/>
      <name val="Arial"/>
      <family val="2"/>
    </font>
    <font>
      <sz val="18"/>
      <name val="Arial"/>
      <family val="2"/>
    </font>
    <font>
      <sz val="11"/>
      <name val="Arial"/>
      <family val="2"/>
    </font>
    <font>
      <b/>
      <sz val="14"/>
      <name val="Arial"/>
      <family val="2"/>
    </font>
    <font>
      <sz val="12"/>
      <color indexed="62"/>
      <name val="Arial"/>
      <family val="2"/>
    </font>
    <font>
      <sz val="12"/>
      <name val="Arial"/>
      <family val="2"/>
    </font>
    <font>
      <sz val="12"/>
      <name val="Symbol"/>
      <family val="1"/>
      <charset val="2"/>
    </font>
    <font>
      <b/>
      <sz val="12"/>
      <name val="Arial"/>
      <family val="2"/>
    </font>
    <font>
      <b/>
      <i/>
      <sz val="12"/>
      <name val="Arial"/>
      <family val="2"/>
    </font>
    <font>
      <b/>
      <sz val="20"/>
      <name val="Arial"/>
      <family val="2"/>
    </font>
    <font>
      <u/>
      <sz val="12"/>
      <color indexed="12"/>
      <name val="Arial"/>
      <family val="2"/>
    </font>
    <font>
      <b/>
      <u/>
      <sz val="12"/>
      <color indexed="12"/>
      <name val="Arial"/>
      <family val="2"/>
    </font>
    <font>
      <b/>
      <sz val="18"/>
      <name val="Arial"/>
      <family val="2"/>
    </font>
    <font>
      <sz val="10"/>
      <color indexed="12"/>
      <name val="Arial"/>
      <family val="2"/>
    </font>
    <font>
      <i/>
      <vertAlign val="superscript"/>
      <sz val="9"/>
      <color indexed="63"/>
      <name val="Arial"/>
      <family val="2"/>
    </font>
    <font>
      <i/>
      <sz val="9"/>
      <color indexed="63"/>
      <name val="Arial"/>
      <family val="2"/>
    </font>
    <font>
      <b/>
      <sz val="10"/>
      <color rgb="FF000080"/>
      <name val="Arial"/>
      <family val="2"/>
    </font>
    <font>
      <sz val="10"/>
      <color indexed="62"/>
      <name val="Arial"/>
      <family val="2"/>
    </font>
    <font>
      <sz val="10"/>
      <name val="Symbol"/>
      <family val="1"/>
      <charset val="2"/>
    </font>
    <font>
      <b/>
      <sz val="11"/>
      <name val="Arial"/>
      <family val="2"/>
    </font>
    <font>
      <b/>
      <sz val="13.5"/>
      <color rgb="FFC00000"/>
      <name val="Arial"/>
      <family val="2"/>
    </font>
    <font>
      <b/>
      <sz val="10"/>
      <color rgb="FFC00000"/>
      <name val="Arial"/>
      <family val="2"/>
    </font>
    <font>
      <u/>
      <sz val="10"/>
      <color rgb="FFC00000"/>
      <name val="Arial"/>
      <family val="2"/>
    </font>
    <font>
      <sz val="8"/>
      <color indexed="63"/>
      <name val="Arial"/>
      <family val="2"/>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s>
  <borders count="3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2" fillId="0" borderId="0" applyNumberFormat="0" applyFill="0" applyBorder="0" applyAlignment="0" applyProtection="0">
      <alignment vertical="top"/>
      <protection locked="0"/>
    </xf>
    <xf numFmtId="0" fontId="4" fillId="0" borderId="0"/>
    <xf numFmtId="9" fontId="4" fillId="0" borderId="0" applyFont="0" applyFill="0" applyBorder="0" applyAlignment="0" applyProtection="0"/>
  </cellStyleXfs>
  <cellXfs count="450">
    <xf numFmtId="0" fontId="0" fillId="0" borderId="0" xfId="0"/>
    <xf numFmtId="0" fontId="0" fillId="0" borderId="0" xfId="0" applyAlignment="1">
      <alignment horizontal="center"/>
    </xf>
    <xf numFmtId="0" fontId="5" fillId="0" borderId="1" xfId="0" applyFont="1" applyBorder="1" applyAlignment="1">
      <alignment horizontal="center"/>
    </xf>
    <xf numFmtId="0" fontId="5" fillId="0" borderId="0" xfId="0" applyFont="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17" fontId="8" fillId="0" borderId="0" xfId="0" applyNumberFormat="1" applyFont="1"/>
    <xf numFmtId="0" fontId="8" fillId="0" borderId="0" xfId="0" applyFont="1"/>
    <xf numFmtId="17" fontId="0" fillId="0" borderId="0" xfId="0" applyNumberFormat="1"/>
    <xf numFmtId="0" fontId="8" fillId="0" borderId="0" xfId="0" applyFont="1" applyFill="1" applyBorder="1"/>
    <xf numFmtId="0" fontId="0" fillId="0" borderId="0" xfId="0" applyAlignment="1"/>
    <xf numFmtId="0" fontId="12" fillId="0" borderId="0" xfId="0" applyFont="1" applyBorder="1" applyAlignment="1">
      <alignment horizontal="center"/>
    </xf>
    <xf numFmtId="40" fontId="8" fillId="0" borderId="0" xfId="0" applyNumberFormat="1" applyFont="1" applyBorder="1" applyAlignment="1">
      <alignment horizontal="right"/>
    </xf>
    <xf numFmtId="0" fontId="5" fillId="0" borderId="2" xfId="0" applyFont="1" applyBorder="1" applyAlignment="1">
      <alignment horizontal="center"/>
    </xf>
    <xf numFmtId="0" fontId="0" fillId="0" borderId="2" xfId="0" applyBorder="1"/>
    <xf numFmtId="44" fontId="0" fillId="0" borderId="0" xfId="0" applyNumberFormat="1"/>
    <xf numFmtId="44" fontId="8" fillId="0" borderId="0" xfId="0" applyNumberFormat="1" applyFont="1" applyBorder="1" applyAlignment="1">
      <alignment horizontal="right"/>
    </xf>
    <xf numFmtId="44" fontId="0" fillId="0" borderId="0" xfId="0" applyNumberFormat="1" applyBorder="1"/>
    <xf numFmtId="44" fontId="0" fillId="0" borderId="2" xfId="0" applyNumberFormat="1" applyBorder="1"/>
    <xf numFmtId="0" fontId="13" fillId="0" borderId="0" xfId="0" applyFont="1" applyBorder="1" applyAlignment="1">
      <alignment horizontal="center"/>
    </xf>
    <xf numFmtId="0" fontId="8" fillId="0" borderId="0" xfId="0" applyFont="1" applyBorder="1" applyAlignment="1"/>
    <xf numFmtId="0" fontId="0" fillId="2" borderId="0" xfId="0" applyFill="1" applyBorder="1"/>
    <xf numFmtId="17" fontId="9" fillId="0" borderId="0" xfId="0" applyNumberFormat="1" applyFont="1"/>
    <xf numFmtId="166" fontId="0" fillId="0" borderId="0" xfId="0" applyNumberFormat="1"/>
    <xf numFmtId="166" fontId="8" fillId="0" borderId="0" xfId="0" applyNumberFormat="1" applyFont="1"/>
    <xf numFmtId="0" fontId="5"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0" fontId="0" fillId="0" borderId="0" xfId="0" applyBorder="1"/>
    <xf numFmtId="0" fontId="8" fillId="0" borderId="2" xfId="0" applyFont="1" applyBorder="1"/>
    <xf numFmtId="0" fontId="0" fillId="0" borderId="1" xfId="0" applyBorder="1"/>
    <xf numFmtId="0" fontId="5" fillId="0" borderId="3" xfId="0" applyFont="1" applyBorder="1" applyAlignment="1">
      <alignment horizontal="center"/>
    </xf>
    <xf numFmtId="0" fontId="5" fillId="0" borderId="5" xfId="0" applyFont="1" applyBorder="1" applyAlignment="1">
      <alignment horizontal="center"/>
    </xf>
    <xf numFmtId="0" fontId="4" fillId="0" borderId="0" xfId="0" applyFont="1"/>
    <xf numFmtId="0" fontId="20" fillId="0" borderId="0" xfId="0" applyFont="1"/>
    <xf numFmtId="0" fontId="21" fillId="0" borderId="0" xfId="0" applyFont="1"/>
    <xf numFmtId="0" fontId="0" fillId="0" borderId="0" xfId="0" applyFill="1"/>
    <xf numFmtId="0" fontId="30" fillId="0" borderId="0" xfId="0" applyFont="1" applyFill="1" applyAlignment="1">
      <alignment wrapText="1"/>
    </xf>
    <xf numFmtId="0" fontId="0" fillId="0" borderId="0" xfId="0" applyFill="1" applyAlignment="1">
      <alignment wrapText="1"/>
    </xf>
    <xf numFmtId="0" fontId="29" fillId="0" borderId="0" xfId="1" applyFont="1" applyFill="1" applyAlignment="1" applyProtection="1"/>
    <xf numFmtId="0" fontId="25" fillId="0" borderId="0" xfId="1" applyFont="1" applyFill="1" applyAlignment="1" applyProtection="1"/>
    <xf numFmtId="0" fontId="4" fillId="0" borderId="0" xfId="0" applyFont="1" applyFill="1"/>
    <xf numFmtId="0" fontId="4" fillId="0" borderId="0" xfId="0" applyFont="1" applyFill="1" applyProtection="1"/>
    <xf numFmtId="0" fontId="25" fillId="0" borderId="0" xfId="1" applyFont="1" applyFill="1" applyAlignment="1" applyProtection="1">
      <alignment horizontal="left"/>
    </xf>
    <xf numFmtId="0" fontId="4" fillId="0" borderId="0" xfId="1" applyFont="1" applyFill="1" applyAlignment="1" applyProtection="1">
      <alignment horizontal="left"/>
    </xf>
    <xf numFmtId="14" fontId="4" fillId="0" borderId="0" xfId="0" applyNumberFormat="1" applyFont="1" applyFill="1" applyAlignment="1" applyProtection="1">
      <alignment horizontal="left"/>
    </xf>
    <xf numFmtId="14" fontId="4" fillId="0" borderId="0" xfId="0" applyNumberFormat="1" applyFont="1" applyFill="1" applyAlignment="1" applyProtection="1"/>
    <xf numFmtId="0" fontId="8" fillId="0" borderId="0" xfId="0" applyFont="1" applyFill="1" applyProtection="1"/>
    <xf numFmtId="0" fontId="26" fillId="0" borderId="0" xfId="0" applyFont="1" applyFill="1"/>
    <xf numFmtId="14" fontId="4" fillId="0" borderId="0" xfId="0" applyNumberFormat="1" applyFont="1" applyFill="1" applyAlignment="1" applyProtection="1">
      <alignment horizontal="center"/>
    </xf>
    <xf numFmtId="0" fontId="27" fillId="0" borderId="0" xfId="0" applyFont="1" applyFill="1" applyAlignment="1">
      <alignment horizontal="left"/>
    </xf>
    <xf numFmtId="0" fontId="28" fillId="0" borderId="0" xfId="0" applyFont="1" applyFill="1"/>
    <xf numFmtId="0" fontId="27" fillId="0" borderId="0" xfId="0" applyFont="1" applyFill="1" applyAlignment="1">
      <alignment wrapText="1"/>
    </xf>
    <xf numFmtId="0" fontId="32" fillId="0" borderId="0" xfId="0" applyFont="1" applyFill="1" applyAlignment="1">
      <alignment wrapText="1"/>
    </xf>
    <xf numFmtId="0" fontId="33" fillId="0" borderId="0" xfId="0" applyFont="1" applyFill="1"/>
    <xf numFmtId="0" fontId="6" fillId="0" borderId="0" xfId="0" applyFont="1" applyAlignment="1">
      <alignment horizontal="center"/>
    </xf>
    <xf numFmtId="0" fontId="12" fillId="0" borderId="7" xfId="0" applyFont="1" applyBorder="1" applyAlignment="1">
      <alignment horizontal="center"/>
    </xf>
    <xf numFmtId="0" fontId="5" fillId="0" borderId="8" xfId="0" applyFont="1" applyBorder="1" applyAlignment="1">
      <alignment horizontal="center"/>
    </xf>
    <xf numFmtId="0" fontId="5" fillId="0" borderId="7" xfId="0" applyFont="1" applyBorder="1" applyAlignment="1">
      <alignment horizontal="center"/>
    </xf>
    <xf numFmtId="0" fontId="0" fillId="0" borderId="7" xfId="0" applyBorder="1"/>
    <xf numFmtId="0" fontId="0" fillId="0" borderId="8" xfId="0" applyBorder="1"/>
    <xf numFmtId="0" fontId="35" fillId="0" borderId="0" xfId="0" applyFont="1" applyBorder="1" applyAlignment="1">
      <alignment horizontal="center"/>
    </xf>
    <xf numFmtId="0" fontId="0" fillId="0" borderId="0" xfId="0" applyBorder="1" applyAlignment="1"/>
    <xf numFmtId="0" fontId="5" fillId="0" borderId="4" xfId="0" applyFont="1" applyBorder="1" applyAlignment="1">
      <alignment horizontal="center"/>
    </xf>
    <xf numFmtId="0" fontId="13" fillId="0" borderId="1" xfId="0" applyFont="1" applyBorder="1" applyAlignment="1">
      <alignment horizontal="center"/>
    </xf>
    <xf numFmtId="0" fontId="0" fillId="0" borderId="10" xfId="0" applyBorder="1"/>
    <xf numFmtId="0" fontId="0" fillId="0" borderId="4" xfId="0" applyBorder="1"/>
    <xf numFmtId="0" fontId="18" fillId="0" borderId="0" xfId="0" applyFont="1" applyBorder="1" applyAlignment="1"/>
    <xf numFmtId="0" fontId="5" fillId="0" borderId="0" xfId="0" applyFont="1" applyFill="1" applyBorder="1" applyAlignment="1">
      <alignment horizontal="center"/>
    </xf>
    <xf numFmtId="0" fontId="5" fillId="0" borderId="7" xfId="0" applyFont="1" applyFill="1" applyBorder="1" applyAlignment="1">
      <alignment horizontal="center"/>
    </xf>
    <xf numFmtId="0" fontId="0" fillId="0" borderId="9" xfId="0" applyBorder="1"/>
    <xf numFmtId="0" fontId="0" fillId="0" borderId="11" xfId="0" applyBorder="1"/>
    <xf numFmtId="0" fontId="6" fillId="0" borderId="0" xfId="0" applyFont="1" applyFill="1" applyAlignment="1">
      <alignment horizontal="center"/>
    </xf>
    <xf numFmtId="0" fontId="0" fillId="0" borderId="12" xfId="0" applyBorder="1"/>
    <xf numFmtId="44" fontId="0" fillId="0" borderId="1" xfId="0" applyNumberFormat="1" applyBorder="1"/>
    <xf numFmtId="44" fontId="0" fillId="0" borderId="4" xfId="0" applyNumberFormat="1" applyBorder="1"/>
    <xf numFmtId="0" fontId="5" fillId="0" borderId="10" xfId="0" applyFont="1" applyBorder="1" applyAlignment="1">
      <alignment horizontal="center"/>
    </xf>
    <xf numFmtId="17" fontId="0" fillId="0" borderId="1" xfId="0" applyNumberFormat="1" applyBorder="1"/>
    <xf numFmtId="17" fontId="0" fillId="0" borderId="12" xfId="0" applyNumberFormat="1" applyBorder="1"/>
    <xf numFmtId="17" fontId="8" fillId="0" borderId="1" xfId="0" applyNumberFormat="1" applyFont="1" applyBorder="1"/>
    <xf numFmtId="44" fontId="8" fillId="0" borderId="1" xfId="0" applyNumberFormat="1" applyFont="1" applyBorder="1" applyAlignment="1">
      <alignment horizontal="right"/>
    </xf>
    <xf numFmtId="9" fontId="0" fillId="0" borderId="0" xfId="3" applyFont="1"/>
    <xf numFmtId="44" fontId="8" fillId="0" borderId="6" xfId="0" applyNumberFormat="1" applyFont="1" applyBorder="1" applyAlignment="1">
      <alignment horizontal="right"/>
    </xf>
    <xf numFmtId="0" fontId="8" fillId="0" borderId="0" xfId="0" applyFont="1" applyBorder="1"/>
    <xf numFmtId="0" fontId="9" fillId="0" borderId="0" xfId="0" applyFont="1" applyBorder="1" applyAlignment="1">
      <alignment horizontal="center"/>
    </xf>
    <xf numFmtId="0" fontId="9" fillId="0" borderId="7" xfId="0" applyFont="1" applyBorder="1" applyAlignment="1">
      <alignment horizontal="center"/>
    </xf>
    <xf numFmtId="0" fontId="8" fillId="0" borderId="8" xfId="0" applyFont="1" applyBorder="1"/>
    <xf numFmtId="0" fontId="8" fillId="0" borderId="7" xfId="0" applyFont="1" applyBorder="1"/>
    <xf numFmtId="0" fontId="9" fillId="0" borderId="1" xfId="0" applyFont="1" applyBorder="1" applyAlignment="1">
      <alignment horizontal="center"/>
    </xf>
    <xf numFmtId="44" fontId="0" fillId="0" borderId="7" xfId="0" applyNumberFormat="1" applyBorder="1"/>
    <xf numFmtId="44" fontId="0" fillId="0" borderId="8" xfId="0" applyNumberFormat="1" applyBorder="1"/>
    <xf numFmtId="44" fontId="0" fillId="0" borderId="12" xfId="0" applyNumberFormat="1" applyBorder="1"/>
    <xf numFmtId="44" fontId="0" fillId="0" borderId="10" xfId="0" applyNumberFormat="1" applyBorder="1"/>
    <xf numFmtId="44" fontId="8" fillId="0" borderId="2" xfId="0" applyNumberFormat="1" applyFont="1" applyBorder="1" applyAlignment="1">
      <alignment horizontal="right"/>
    </xf>
    <xf numFmtId="44" fontId="8" fillId="0" borderId="3" xfId="0" applyNumberFormat="1" applyFont="1" applyBorder="1" applyAlignment="1">
      <alignment horizontal="right"/>
    </xf>
    <xf numFmtId="44" fontId="8" fillId="0" borderId="4" xfId="0" applyNumberFormat="1" applyFont="1" applyBorder="1" applyAlignment="1">
      <alignment horizontal="right"/>
    </xf>
    <xf numFmtId="44" fontId="8" fillId="0" borderId="5" xfId="0" applyNumberFormat="1" applyFont="1" applyBorder="1" applyAlignment="1">
      <alignment horizontal="right"/>
    </xf>
    <xf numFmtId="44" fontId="8" fillId="0" borderId="13" xfId="0" applyNumberFormat="1" applyFont="1" applyBorder="1" applyAlignment="1">
      <alignment horizontal="right"/>
    </xf>
    <xf numFmtId="0" fontId="0" fillId="0" borderId="0" xfId="0" applyFill="1" applyAlignment="1"/>
    <xf numFmtId="44" fontId="8" fillId="0" borderId="6" xfId="0" applyNumberFormat="1" applyFont="1" applyBorder="1" applyAlignment="1">
      <alignment horizontal="left" wrapText="1"/>
    </xf>
    <xf numFmtId="44" fontId="0" fillId="0" borderId="0" xfId="0" applyNumberFormat="1" applyBorder="1" applyAlignment="1"/>
    <xf numFmtId="44" fontId="0" fillId="0" borderId="1" xfId="0" applyNumberFormat="1" applyBorder="1" applyAlignment="1"/>
    <xf numFmtId="44" fontId="0" fillId="0" borderId="0" xfId="0" applyNumberFormat="1" applyBorder="1" applyAlignment="1">
      <alignment horizontal="left"/>
    </xf>
    <xf numFmtId="44" fontId="5" fillId="0" borderId="0" xfId="0" applyNumberFormat="1" applyFont="1" applyBorder="1" applyAlignment="1">
      <alignment horizontal="left"/>
    </xf>
    <xf numFmtId="172" fontId="0" fillId="0" borderId="0" xfId="0" applyNumberFormat="1" applyBorder="1" applyAlignment="1">
      <alignment horizontal="left"/>
    </xf>
    <xf numFmtId="44" fontId="8" fillId="0" borderId="0" xfId="0" applyNumberFormat="1" applyFont="1" applyBorder="1" applyAlignment="1">
      <alignment horizontal="left" wrapText="1"/>
    </xf>
    <xf numFmtId="44" fontId="0" fillId="0" borderId="1" xfId="0" applyNumberFormat="1" applyBorder="1" applyAlignment="1">
      <alignment horizontal="left"/>
    </xf>
    <xf numFmtId="44" fontId="5" fillId="0" borderId="1" xfId="0" applyNumberFormat="1" applyFont="1" applyBorder="1" applyAlignment="1">
      <alignment horizontal="left"/>
    </xf>
    <xf numFmtId="172" fontId="0" fillId="0" borderId="1" xfId="0" applyNumberFormat="1" applyBorder="1" applyAlignment="1">
      <alignment horizontal="left"/>
    </xf>
    <xf numFmtId="44" fontId="8" fillId="0" borderId="1" xfId="0" applyNumberFormat="1" applyFont="1" applyBorder="1" applyAlignment="1">
      <alignment horizontal="left" wrapText="1"/>
    </xf>
    <xf numFmtId="44" fontId="0" fillId="0" borderId="6" xfId="0" applyNumberFormat="1" applyBorder="1" applyAlignment="1">
      <alignment horizontal="left"/>
    </xf>
    <xf numFmtId="44" fontId="5" fillId="0" borderId="6" xfId="0" applyNumberFormat="1" applyFont="1" applyBorder="1" applyAlignment="1">
      <alignment horizontal="left"/>
    </xf>
    <xf numFmtId="172" fontId="0" fillId="0" borderId="6" xfId="0" applyNumberFormat="1" applyBorder="1" applyAlignment="1">
      <alignment horizontal="left"/>
    </xf>
    <xf numFmtId="44" fontId="0" fillId="0" borderId="2" xfId="0" applyNumberFormat="1" applyBorder="1" applyAlignment="1">
      <alignment horizontal="left"/>
    </xf>
    <xf numFmtId="44" fontId="0" fillId="0" borderId="3" xfId="0" applyNumberFormat="1" applyBorder="1" applyAlignment="1">
      <alignment horizontal="left"/>
    </xf>
    <xf numFmtId="44" fontId="0" fillId="0" borderId="4" xfId="0" applyNumberFormat="1" applyBorder="1" applyAlignment="1">
      <alignment horizontal="left"/>
    </xf>
    <xf numFmtId="44" fontId="0" fillId="0" borderId="5" xfId="0" applyNumberFormat="1" applyBorder="1" applyAlignment="1">
      <alignment horizontal="left"/>
    </xf>
    <xf numFmtId="44" fontId="8" fillId="0" borderId="0" xfId="0" applyNumberFormat="1" applyFont="1" applyBorder="1" applyAlignment="1">
      <alignment horizontal="left"/>
    </xf>
    <xf numFmtId="44" fontId="8" fillId="0" borderId="2" xfId="0" applyNumberFormat="1" applyFont="1" applyBorder="1" applyAlignment="1">
      <alignment horizontal="left"/>
    </xf>
    <xf numFmtId="44" fontId="8" fillId="0" borderId="3" xfId="0" applyNumberFormat="1" applyFont="1" applyBorder="1" applyAlignment="1">
      <alignment horizontal="left"/>
    </xf>
    <xf numFmtId="44" fontId="8" fillId="0" borderId="1" xfId="0" applyNumberFormat="1" applyFont="1" applyBorder="1" applyAlignment="1">
      <alignment horizontal="left"/>
    </xf>
    <xf numFmtId="44" fontId="8" fillId="0" borderId="4" xfId="0" applyNumberFormat="1" applyFont="1" applyBorder="1" applyAlignment="1">
      <alignment horizontal="left"/>
    </xf>
    <xf numFmtId="44" fontId="8" fillId="0" borderId="5" xfId="0" applyNumberFormat="1" applyFont="1" applyBorder="1" applyAlignment="1">
      <alignment horizontal="left"/>
    </xf>
    <xf numFmtId="44" fontId="8" fillId="0" borderId="6" xfId="0" applyNumberFormat="1" applyFont="1" applyBorder="1" applyAlignment="1">
      <alignment horizontal="left"/>
    </xf>
    <xf numFmtId="44" fontId="8" fillId="0" borderId="13" xfId="0" applyNumberFormat="1" applyFont="1" applyBorder="1" applyAlignment="1">
      <alignment horizontal="left"/>
    </xf>
    <xf numFmtId="44" fontId="0" fillId="0" borderId="13" xfId="0" applyNumberFormat="1" applyBorder="1" applyAlignment="1">
      <alignment horizontal="left"/>
    </xf>
    <xf numFmtId="44" fontId="0" fillId="0" borderId="9" xfId="0" applyNumberFormat="1" applyBorder="1" applyAlignment="1">
      <alignment horizontal="left"/>
    </xf>
    <xf numFmtId="44" fontId="8" fillId="0" borderId="0" xfId="0" applyNumberFormat="1" applyFont="1" applyFill="1" applyBorder="1" applyAlignment="1">
      <alignment horizontal="left"/>
    </xf>
    <xf numFmtId="44" fontId="5" fillId="0" borderId="0" xfId="0" applyNumberFormat="1" applyFont="1" applyFill="1" applyBorder="1" applyAlignment="1">
      <alignment horizontal="left"/>
    </xf>
    <xf numFmtId="42" fontId="8" fillId="0" borderId="0" xfId="0" applyNumberFormat="1" applyFont="1" applyFill="1" applyBorder="1" applyAlignment="1">
      <alignment horizontal="left"/>
    </xf>
    <xf numFmtId="0" fontId="0" fillId="0" borderId="0" xfId="0" applyBorder="1" applyAlignment="1">
      <alignment horizontal="left"/>
    </xf>
    <xf numFmtId="40" fontId="0" fillId="0" borderId="3" xfId="0" applyNumberFormat="1" applyBorder="1" applyAlignment="1">
      <alignment horizontal="left"/>
    </xf>
    <xf numFmtId="165" fontId="0" fillId="0" borderId="0" xfId="0" applyNumberFormat="1" applyBorder="1" applyAlignment="1">
      <alignment horizontal="left"/>
    </xf>
    <xf numFmtId="9" fontId="0" fillId="0" borderId="0" xfId="0" applyNumberFormat="1" applyBorder="1" applyAlignment="1">
      <alignment horizontal="left"/>
    </xf>
    <xf numFmtId="9" fontId="0" fillId="0" borderId="7" xfId="0" applyNumberFormat="1"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0" fillId="0" borderId="7" xfId="0" applyBorder="1" applyAlignment="1">
      <alignment horizontal="left"/>
    </xf>
    <xf numFmtId="44" fontId="8" fillId="0" borderId="1" xfId="0" applyNumberFormat="1" applyFont="1" applyFill="1" applyBorder="1" applyAlignment="1">
      <alignment horizontal="left"/>
    </xf>
    <xf numFmtId="44" fontId="5" fillId="0" borderId="1" xfId="0" applyNumberFormat="1" applyFont="1" applyFill="1" applyBorder="1" applyAlignment="1">
      <alignment horizontal="left"/>
    </xf>
    <xf numFmtId="42" fontId="8" fillId="0" borderId="1" xfId="0" applyNumberFormat="1" applyFont="1" applyFill="1" applyBorder="1" applyAlignment="1">
      <alignment horizontal="left"/>
    </xf>
    <xf numFmtId="0" fontId="0" fillId="0" borderId="1" xfId="0" applyBorder="1" applyAlignment="1">
      <alignment horizontal="left"/>
    </xf>
    <xf numFmtId="40" fontId="0" fillId="0" borderId="5" xfId="0" applyNumberFormat="1" applyBorder="1" applyAlignment="1">
      <alignment horizontal="left"/>
    </xf>
    <xf numFmtId="165" fontId="0" fillId="0" borderId="1" xfId="0" applyNumberFormat="1" applyBorder="1" applyAlignment="1">
      <alignment horizontal="left"/>
    </xf>
    <xf numFmtId="9" fontId="0" fillId="0" borderId="12" xfId="0" applyNumberFormat="1" applyBorder="1" applyAlignment="1">
      <alignment horizontal="left"/>
    </xf>
    <xf numFmtId="0" fontId="0" fillId="0" borderId="10" xfId="0" applyBorder="1" applyAlignment="1">
      <alignment horizontal="left"/>
    </xf>
    <xf numFmtId="0" fontId="0" fillId="0" borderId="5" xfId="0" applyBorder="1" applyAlignment="1">
      <alignment horizontal="left"/>
    </xf>
    <xf numFmtId="0" fontId="0" fillId="0" borderId="12" xfId="0" applyBorder="1" applyAlignment="1">
      <alignment horizontal="left"/>
    </xf>
    <xf numFmtId="44" fontId="5" fillId="0" borderId="2" xfId="0" applyNumberFormat="1" applyFont="1" applyBorder="1" applyAlignment="1">
      <alignment horizontal="left"/>
    </xf>
    <xf numFmtId="0" fontId="0" fillId="0" borderId="0" xfId="0" applyFill="1" applyBorder="1" applyAlignment="1">
      <alignment horizontal="left"/>
    </xf>
    <xf numFmtId="165" fontId="0" fillId="0" borderId="3" xfId="0" applyNumberFormat="1" applyBorder="1" applyAlignment="1">
      <alignment horizontal="left"/>
    </xf>
    <xf numFmtId="0" fontId="0" fillId="0" borderId="1" xfId="0" applyFill="1" applyBorder="1" applyAlignment="1">
      <alignment horizontal="left"/>
    </xf>
    <xf numFmtId="44" fontId="5" fillId="0" borderId="4" xfId="0" applyNumberFormat="1" applyFont="1" applyBorder="1" applyAlignment="1">
      <alignment horizontal="left"/>
    </xf>
    <xf numFmtId="165" fontId="0" fillId="0" borderId="5" xfId="0" applyNumberFormat="1" applyBorder="1" applyAlignment="1">
      <alignment horizontal="left"/>
    </xf>
    <xf numFmtId="44" fontId="8" fillId="0" borderId="6" xfId="0" applyNumberFormat="1" applyFont="1" applyFill="1" applyBorder="1" applyAlignment="1">
      <alignment horizontal="left"/>
    </xf>
    <xf numFmtId="44" fontId="5" fillId="0" borderId="6" xfId="0" applyNumberFormat="1" applyFont="1" applyFill="1" applyBorder="1" applyAlignment="1">
      <alignment horizontal="left"/>
    </xf>
    <xf numFmtId="42" fontId="8" fillId="0" borderId="6" xfId="0" applyNumberFormat="1" applyFont="1" applyFill="1" applyBorder="1" applyAlignment="1">
      <alignment horizontal="left"/>
    </xf>
    <xf numFmtId="0" fontId="0" fillId="0" borderId="13" xfId="0" applyBorder="1" applyAlignment="1">
      <alignment horizontal="left"/>
    </xf>
    <xf numFmtId="40" fontId="0" fillId="0" borderId="13" xfId="0" applyNumberFormat="1" applyBorder="1" applyAlignment="1">
      <alignment horizontal="left"/>
    </xf>
    <xf numFmtId="0" fontId="0" fillId="0" borderId="6" xfId="0" applyBorder="1" applyAlignment="1">
      <alignment horizontal="left"/>
    </xf>
    <xf numFmtId="0" fontId="0" fillId="0" borderId="2" xfId="0" applyBorder="1" applyAlignment="1">
      <alignment horizontal="left"/>
    </xf>
    <xf numFmtId="9" fontId="0" fillId="0" borderId="0" xfId="0" applyNumberFormat="1" applyBorder="1" applyAlignment="1">
      <alignment horizontal="right"/>
    </xf>
    <xf numFmtId="9" fontId="0" fillId="0" borderId="1" xfId="0" applyNumberFormat="1" applyBorder="1" applyAlignment="1">
      <alignment horizontal="right"/>
    </xf>
    <xf numFmtId="9" fontId="0" fillId="0" borderId="6" xfId="0" applyNumberFormat="1" applyBorder="1" applyAlignment="1">
      <alignment horizontal="right"/>
    </xf>
    <xf numFmtId="0" fontId="0" fillId="0" borderId="2" xfId="0" applyFill="1" applyBorder="1"/>
    <xf numFmtId="0" fontId="0" fillId="0" borderId="0" xfId="0" applyFill="1" applyBorder="1"/>
    <xf numFmtId="0" fontId="36" fillId="0" borderId="3" xfId="0" applyFont="1" applyFill="1" applyBorder="1" applyAlignment="1">
      <alignment horizontal="center"/>
    </xf>
    <xf numFmtId="0" fontId="38" fillId="0" borderId="3" xfId="0" applyFont="1" applyFill="1" applyBorder="1"/>
    <xf numFmtId="0" fontId="0" fillId="0" borderId="3" xfId="0" applyFill="1" applyBorder="1"/>
    <xf numFmtId="0" fontId="43" fillId="0" borderId="3" xfId="1" applyFont="1" applyFill="1" applyBorder="1" applyAlignment="1" applyProtection="1">
      <alignment wrapText="1"/>
    </xf>
    <xf numFmtId="0" fontId="38" fillId="0" borderId="3" xfId="0" applyFont="1" applyFill="1" applyBorder="1" applyAlignment="1">
      <alignment wrapText="1"/>
    </xf>
    <xf numFmtId="0" fontId="0" fillId="0" borderId="3" xfId="0" applyFill="1" applyBorder="1" applyAlignment="1">
      <alignment wrapText="1"/>
    </xf>
    <xf numFmtId="0" fontId="37" fillId="0" borderId="3" xfId="0" applyFont="1" applyFill="1" applyBorder="1" applyAlignment="1">
      <alignment wrapText="1"/>
    </xf>
    <xf numFmtId="0" fontId="41" fillId="0" borderId="0" xfId="0" applyFont="1" applyFill="1" applyBorder="1" applyAlignment="1"/>
    <xf numFmtId="0" fontId="8" fillId="0" borderId="2" xfId="0" applyFont="1" applyFill="1" applyBorder="1"/>
    <xf numFmtId="0" fontId="39" fillId="0" borderId="3" xfId="0" applyFont="1" applyFill="1" applyBorder="1" applyAlignment="1">
      <alignment horizontal="left" wrapText="1"/>
    </xf>
    <xf numFmtId="0" fontId="41" fillId="0" borderId="2" xfId="0" applyFont="1" applyFill="1" applyBorder="1" applyAlignment="1">
      <alignment horizontal="left" indent="1"/>
    </xf>
    <xf numFmtId="0" fontId="29" fillId="0" borderId="0" xfId="1" applyFont="1" applyFill="1" applyBorder="1" applyAlignment="1" applyProtection="1"/>
    <xf numFmtId="0" fontId="24" fillId="0" borderId="3" xfId="1" applyFont="1" applyFill="1" applyBorder="1" applyAlignment="1" applyProtection="1"/>
    <xf numFmtId="0" fontId="25" fillId="0" borderId="0" xfId="1" applyFont="1" applyFill="1" applyBorder="1" applyAlignment="1" applyProtection="1"/>
    <xf numFmtId="0" fontId="25" fillId="0" borderId="2" xfId="1" applyFont="1" applyFill="1" applyBorder="1" applyAlignment="1" applyProtection="1">
      <alignment horizontal="left"/>
    </xf>
    <xf numFmtId="0" fontId="25" fillId="0" borderId="0" xfId="1" applyFont="1" applyFill="1" applyBorder="1" applyAlignment="1" applyProtection="1">
      <alignment horizontal="left"/>
    </xf>
    <xf numFmtId="0" fontId="25" fillId="0" borderId="3" xfId="1" applyFont="1" applyFill="1" applyBorder="1" applyAlignment="1" applyProtection="1">
      <alignment horizontal="left"/>
    </xf>
    <xf numFmtId="0" fontId="0" fillId="0" borderId="2" xfId="0" applyFill="1" applyBorder="1" applyAlignment="1">
      <alignment wrapText="1"/>
    </xf>
    <xf numFmtId="14" fontId="4" fillId="0" borderId="0" xfId="0" applyNumberFormat="1" applyFont="1" applyFill="1" applyBorder="1" applyAlignment="1" applyProtection="1">
      <alignment horizontal="left"/>
    </xf>
    <xf numFmtId="14" fontId="4" fillId="0" borderId="3" xfId="0" applyNumberFormat="1" applyFont="1" applyFill="1" applyBorder="1" applyAlignment="1" applyProtection="1">
      <alignment horizontal="left"/>
    </xf>
    <xf numFmtId="0" fontId="28" fillId="0" borderId="0" xfId="0" applyFont="1" applyFill="1" applyBorder="1"/>
    <xf numFmtId="0" fontId="27" fillId="0" borderId="0" xfId="0" applyFont="1" applyFill="1" applyBorder="1" applyAlignment="1">
      <alignment wrapText="1"/>
    </xf>
    <xf numFmtId="0" fontId="27" fillId="0" borderId="2" xfId="0" applyFont="1" applyFill="1" applyBorder="1" applyAlignment="1">
      <alignment wrapText="1"/>
    </xf>
    <xf numFmtId="0" fontId="0" fillId="0" borderId="4" xfId="0" applyFill="1" applyBorder="1"/>
    <xf numFmtId="0" fontId="27" fillId="0" borderId="1" xfId="0" applyFont="1" applyFill="1" applyBorder="1" applyAlignment="1">
      <alignment wrapText="1"/>
    </xf>
    <xf numFmtId="0" fontId="34" fillId="0" borderId="0" xfId="0" applyFont="1" applyAlignment="1"/>
    <xf numFmtId="0" fontId="8" fillId="0" borderId="0" xfId="1" applyFont="1" applyFill="1" applyAlignment="1" applyProtection="1">
      <alignment wrapText="1"/>
    </xf>
    <xf numFmtId="0" fontId="30" fillId="0" borderId="0" xfId="0" applyFont="1" applyFill="1" applyAlignment="1">
      <alignment horizontal="left" wrapText="1"/>
    </xf>
    <xf numFmtId="0" fontId="0" fillId="2" borderId="0" xfId="0" applyFill="1" applyAlignment="1"/>
    <xf numFmtId="0" fontId="5" fillId="0" borderId="1" xfId="0" applyFont="1" applyBorder="1" applyAlignment="1">
      <alignment horizontal="center" wrapText="1"/>
    </xf>
    <xf numFmtId="0" fontId="5" fillId="0" borderId="0" xfId="0" applyFont="1" applyBorder="1" applyAlignment="1">
      <alignment horizontal="center" wrapText="1"/>
    </xf>
    <xf numFmtId="0" fontId="5" fillId="0" borderId="5" xfId="0" applyFont="1" applyBorder="1" applyAlignment="1">
      <alignment horizontal="center" wrapText="1"/>
    </xf>
    <xf numFmtId="0" fontId="5" fillId="0" borderId="4" xfId="0" applyFont="1" applyBorder="1" applyAlignment="1">
      <alignment horizontal="center" wrapText="1"/>
    </xf>
    <xf numFmtId="0" fontId="13" fillId="0" borderId="1" xfId="0" applyFont="1" applyBorder="1" applyAlignment="1">
      <alignment horizontal="center" wrapText="1"/>
    </xf>
    <xf numFmtId="0" fontId="0" fillId="0" borderId="7" xfId="0" applyBorder="1" applyAlignment="1">
      <alignment wrapText="1"/>
    </xf>
    <xf numFmtId="0" fontId="0" fillId="0" borderId="0" xfId="0" applyAlignment="1">
      <alignment wrapText="1"/>
    </xf>
    <xf numFmtId="0" fontId="0" fillId="0" borderId="10" xfId="0" applyBorder="1" applyAlignment="1">
      <alignment wrapText="1"/>
    </xf>
    <xf numFmtId="0" fontId="0" fillId="0" borderId="1" xfId="0" applyBorder="1" applyAlignment="1">
      <alignment wrapText="1"/>
    </xf>
    <xf numFmtId="0" fontId="0" fillId="0" borderId="4" xfId="0" applyBorder="1" applyAlignment="1">
      <alignment wrapText="1"/>
    </xf>
    <xf numFmtId="0" fontId="0" fillId="0" borderId="0" xfId="0" applyBorder="1" applyAlignment="1">
      <alignment wrapText="1"/>
    </xf>
    <xf numFmtId="44" fontId="8" fillId="3" borderId="0" xfId="0" applyNumberFormat="1" applyFont="1" applyFill="1" applyBorder="1" applyAlignment="1">
      <alignment horizontal="left"/>
    </xf>
    <xf numFmtId="44" fontId="8" fillId="3" borderId="1" xfId="0" applyNumberFormat="1" applyFont="1" applyFill="1" applyBorder="1" applyAlignment="1">
      <alignment horizontal="left"/>
    </xf>
    <xf numFmtId="0" fontId="0" fillId="3" borderId="1" xfId="0" applyFill="1" applyBorder="1" applyAlignment="1">
      <alignment horizontal="left"/>
    </xf>
    <xf numFmtId="0" fontId="0" fillId="3" borderId="0" xfId="0" applyFill="1" applyBorder="1" applyAlignment="1">
      <alignment horizontal="left"/>
    </xf>
    <xf numFmtId="44" fontId="0" fillId="3" borderId="0" xfId="0" applyNumberFormat="1" applyFill="1" applyBorder="1" applyAlignment="1">
      <alignment horizontal="left"/>
    </xf>
    <xf numFmtId="44" fontId="0" fillId="3" borderId="1" xfId="0" applyNumberFormat="1" applyFill="1" applyBorder="1" applyAlignment="1">
      <alignment horizontal="left"/>
    </xf>
    <xf numFmtId="44" fontId="0" fillId="3" borderId="6" xfId="0" applyNumberFormat="1" applyFill="1" applyBorder="1" applyAlignment="1">
      <alignment horizontal="left"/>
    </xf>
    <xf numFmtId="9" fontId="0" fillId="3" borderId="0" xfId="0" applyNumberFormat="1" applyFill="1" applyBorder="1" applyAlignment="1">
      <alignment horizontal="right"/>
    </xf>
    <xf numFmtId="9" fontId="0" fillId="3" borderId="1" xfId="0" applyNumberFormat="1" applyFill="1" applyBorder="1" applyAlignment="1">
      <alignment horizontal="right"/>
    </xf>
    <xf numFmtId="9" fontId="0" fillId="3" borderId="6" xfId="0" applyNumberFormat="1" applyFill="1" applyBorder="1" applyAlignment="1">
      <alignment horizontal="right"/>
    </xf>
    <xf numFmtId="44" fontId="5" fillId="3" borderId="0" xfId="0" applyNumberFormat="1" applyFont="1" applyFill="1" applyBorder="1" applyAlignment="1">
      <alignment horizontal="left"/>
    </xf>
    <xf numFmtId="0" fontId="0" fillId="3" borderId="3" xfId="0" applyFill="1" applyBorder="1" applyAlignment="1">
      <alignment horizontal="left"/>
    </xf>
    <xf numFmtId="44" fontId="5" fillId="3" borderId="1" xfId="0" applyNumberFormat="1" applyFont="1" applyFill="1" applyBorder="1" applyAlignment="1">
      <alignment horizontal="left"/>
    </xf>
    <xf numFmtId="0" fontId="0" fillId="3" borderId="5" xfId="0" applyFill="1" applyBorder="1" applyAlignment="1">
      <alignment horizontal="left"/>
    </xf>
    <xf numFmtId="44" fontId="5" fillId="3" borderId="6" xfId="0" applyNumberFormat="1" applyFont="1" applyFill="1" applyBorder="1" applyAlignment="1">
      <alignment horizontal="left"/>
    </xf>
    <xf numFmtId="0" fontId="0" fillId="3" borderId="6" xfId="0" applyFill="1" applyBorder="1" applyAlignment="1">
      <alignment horizontal="left"/>
    </xf>
    <xf numFmtId="0" fontId="5" fillId="3" borderId="15" xfId="0" applyFont="1" applyFill="1" applyBorder="1" applyAlignment="1">
      <alignment horizontal="center" wrapText="1"/>
    </xf>
    <xf numFmtId="0" fontId="5" fillId="3" borderId="6" xfId="0" applyFont="1" applyFill="1" applyBorder="1" applyAlignment="1">
      <alignment horizontal="center" wrapText="1"/>
    </xf>
    <xf numFmtId="0" fontId="5" fillId="3" borderId="16" xfId="0" applyFont="1" applyFill="1" applyBorder="1" applyAlignment="1">
      <alignment horizontal="center" wrapText="1"/>
    </xf>
    <xf numFmtId="0" fontId="13" fillId="3" borderId="6" xfId="0" applyFont="1" applyFill="1" applyBorder="1" applyAlignment="1">
      <alignment horizontal="center" wrapText="1"/>
    </xf>
    <xf numFmtId="0" fontId="8" fillId="3" borderId="9" xfId="0" applyFont="1" applyFill="1" applyBorder="1" applyAlignment="1">
      <alignment wrapText="1"/>
    </xf>
    <xf numFmtId="0" fontId="8" fillId="3" borderId="6" xfId="0" applyFont="1" applyFill="1" applyBorder="1" applyAlignment="1">
      <alignment wrapText="1"/>
    </xf>
    <xf numFmtId="44" fontId="8" fillId="3" borderId="2" xfId="0" applyNumberFormat="1" applyFont="1" applyFill="1" applyBorder="1" applyAlignment="1">
      <alignment horizontal="left"/>
    </xf>
    <xf numFmtId="44" fontId="8" fillId="3" borderId="4" xfId="0" applyNumberFormat="1" applyFont="1" applyFill="1" applyBorder="1" applyAlignment="1">
      <alignment horizontal="left"/>
    </xf>
    <xf numFmtId="44" fontId="8" fillId="3" borderId="9" xfId="0" applyNumberFormat="1" applyFont="1" applyFill="1" applyBorder="1" applyAlignment="1">
      <alignment horizontal="left"/>
    </xf>
    <xf numFmtId="0" fontId="0" fillId="0" borderId="6" xfId="0" applyBorder="1" applyAlignment="1"/>
    <xf numFmtId="0" fontId="0" fillId="0" borderId="16" xfId="0" applyBorder="1"/>
    <xf numFmtId="0" fontId="5" fillId="0" borderId="6" xfId="0" applyFont="1" applyBorder="1" applyAlignment="1">
      <alignment horizontal="center"/>
    </xf>
    <xf numFmtId="17" fontId="0" fillId="0" borderId="0" xfId="0" applyNumberFormat="1" applyBorder="1"/>
    <xf numFmtId="0" fontId="0" fillId="0" borderId="6" xfId="0" applyBorder="1"/>
    <xf numFmtId="14" fontId="0" fillId="4" borderId="18" xfId="0" applyNumberFormat="1" applyFill="1" applyBorder="1"/>
    <xf numFmtId="165" fontId="8" fillId="0" borderId="3" xfId="0" applyNumberFormat="1" applyFont="1" applyBorder="1" applyAlignment="1">
      <alignment horizontal="right"/>
    </xf>
    <xf numFmtId="0" fontId="5" fillId="0" borderId="10" xfId="0" applyFont="1" applyBorder="1" applyAlignment="1">
      <alignment horizontal="center" wrapText="1"/>
    </xf>
    <xf numFmtId="0" fontId="46" fillId="0" borderId="3" xfId="1" applyFont="1" applyFill="1" applyBorder="1" applyAlignment="1" applyProtection="1"/>
    <xf numFmtId="171" fontId="0" fillId="0" borderId="0" xfId="0" applyNumberFormat="1" applyBorder="1"/>
    <xf numFmtId="165" fontId="8" fillId="0" borderId="5" xfId="0" applyNumberFormat="1" applyFont="1" applyBorder="1" applyAlignment="1">
      <alignment horizontal="right"/>
    </xf>
    <xf numFmtId="40" fontId="8" fillId="0" borderId="1" xfId="0" applyNumberFormat="1" applyFont="1" applyBorder="1" applyAlignment="1">
      <alignment horizontal="right"/>
    </xf>
    <xf numFmtId="0" fontId="47" fillId="0" borderId="0" xfId="0" applyFont="1" applyFill="1" applyAlignment="1">
      <alignment wrapText="1"/>
    </xf>
    <xf numFmtId="0" fontId="43" fillId="0" borderId="3" xfId="1" applyFont="1" applyBorder="1" applyAlignment="1" applyProtection="1">
      <alignment horizontal="left" vertical="center" readingOrder="1"/>
    </xf>
    <xf numFmtId="0" fontId="5" fillId="0" borderId="0" xfId="0" applyFont="1" applyFill="1" applyBorder="1" applyAlignment="1"/>
    <xf numFmtId="0" fontId="4" fillId="0" borderId="0" xfId="0" applyFont="1" applyFill="1" applyBorder="1" applyAlignment="1">
      <alignment wrapText="1"/>
    </xf>
    <xf numFmtId="0" fontId="4" fillId="0" borderId="0" xfId="0" applyFont="1" applyFill="1" applyBorder="1"/>
    <xf numFmtId="0" fontId="50" fillId="0" borderId="0" xfId="0" applyFont="1" applyFill="1" applyBorder="1" applyAlignment="1">
      <alignment wrapText="1"/>
    </xf>
    <xf numFmtId="0" fontId="9" fillId="0" borderId="0" xfId="0" applyFont="1" applyFill="1" applyBorder="1" applyAlignment="1"/>
    <xf numFmtId="0" fontId="51" fillId="0" borderId="0" xfId="0" applyFont="1" applyFill="1" applyBorder="1" applyAlignment="1">
      <alignment horizontal="left" wrapText="1"/>
    </xf>
    <xf numFmtId="0" fontId="4" fillId="0" borderId="0" xfId="0" applyFont="1" applyBorder="1"/>
    <xf numFmtId="0" fontId="22" fillId="0" borderId="0" xfId="1" applyBorder="1" applyAlignment="1" applyProtection="1">
      <alignment horizontal="left" vertical="center" readingOrder="1"/>
    </xf>
    <xf numFmtId="0" fontId="4" fillId="0" borderId="0" xfId="1" applyFont="1" applyFill="1" applyBorder="1" applyAlignment="1" applyProtection="1"/>
    <xf numFmtId="0" fontId="38" fillId="0" borderId="3" xfId="1" applyFont="1" applyFill="1" applyBorder="1" applyAlignment="1" applyProtection="1">
      <alignment wrapText="1"/>
    </xf>
    <xf numFmtId="0" fontId="0" fillId="4" borderId="0" xfId="0" applyFill="1" applyBorder="1" applyProtection="1">
      <protection locked="0"/>
    </xf>
    <xf numFmtId="0" fontId="8" fillId="4" borderId="0" xfId="0" applyFont="1" applyFill="1" applyBorder="1"/>
    <xf numFmtId="0" fontId="0" fillId="4" borderId="0" xfId="0" applyFill="1" applyBorder="1"/>
    <xf numFmtId="0" fontId="0" fillId="4" borderId="0" xfId="0" applyFill="1" applyBorder="1" applyProtection="1"/>
    <xf numFmtId="0" fontId="8" fillId="4" borderId="1" xfId="0" applyFont="1" applyFill="1" applyBorder="1"/>
    <xf numFmtId="0" fontId="5" fillId="4" borderId="0" xfId="0" applyFont="1" applyFill="1" applyBorder="1" applyAlignment="1">
      <alignment horizontal="right"/>
    </xf>
    <xf numFmtId="0" fontId="0" fillId="4" borderId="0" xfId="0" applyFill="1" applyBorder="1" applyAlignment="1" applyProtection="1">
      <alignment horizontal="center"/>
    </xf>
    <xf numFmtId="170" fontId="0" fillId="4" borderId="0" xfId="0" applyNumberFormat="1" applyFill="1" applyBorder="1" applyAlignment="1" applyProtection="1">
      <alignment horizontal="right"/>
    </xf>
    <xf numFmtId="0" fontId="8" fillId="4" borderId="0" xfId="0" applyFont="1" applyFill="1" applyBorder="1" applyProtection="1"/>
    <xf numFmtId="2" fontId="0" fillId="4" borderId="0" xfId="0" applyNumberFormat="1" applyFill="1" applyBorder="1" applyProtection="1"/>
    <xf numFmtId="170" fontId="16" fillId="4" borderId="0" xfId="0" applyNumberFormat="1" applyFont="1" applyFill="1" applyBorder="1" applyAlignment="1" applyProtection="1">
      <alignment horizontal="right"/>
    </xf>
    <xf numFmtId="2" fontId="16" fillId="4" borderId="0" xfId="0" applyNumberFormat="1" applyFont="1" applyFill="1" applyBorder="1" applyProtection="1"/>
    <xf numFmtId="0" fontId="5" fillId="4" borderId="0" xfId="0" applyFont="1" applyFill="1" applyBorder="1" applyProtection="1"/>
    <xf numFmtId="2" fontId="5" fillId="4" borderId="0" xfId="0" applyNumberFormat="1" applyFont="1" applyFill="1" applyBorder="1" applyProtection="1"/>
    <xf numFmtId="167" fontId="0" fillId="4" borderId="0" xfId="0" applyNumberFormat="1" applyFill="1" applyBorder="1" applyProtection="1"/>
    <xf numFmtId="2" fontId="0" fillId="4" borderId="0" xfId="0" applyNumberFormat="1" applyFill="1" applyBorder="1" applyAlignment="1" applyProtection="1">
      <alignment horizontal="right"/>
    </xf>
    <xf numFmtId="2" fontId="4" fillId="4" borderId="0" xfId="0" applyNumberFormat="1" applyFont="1" applyFill="1" applyBorder="1" applyAlignment="1" applyProtection="1">
      <alignment horizontal="right"/>
    </xf>
    <xf numFmtId="2" fontId="16" fillId="4" borderId="0" xfId="0" applyNumberFormat="1" applyFont="1" applyFill="1" applyBorder="1" applyAlignment="1" applyProtection="1">
      <alignment horizontal="right"/>
    </xf>
    <xf numFmtId="2" fontId="8" fillId="4" borderId="0" xfId="0" applyNumberFormat="1" applyFont="1" applyFill="1" applyBorder="1" applyProtection="1"/>
    <xf numFmtId="167" fontId="8" fillId="4" borderId="0" xfId="0" applyNumberFormat="1" applyFont="1" applyFill="1" applyBorder="1" applyProtection="1"/>
    <xf numFmtId="165" fontId="8" fillId="0" borderId="13" xfId="0" applyNumberFormat="1" applyFont="1" applyBorder="1" applyAlignment="1">
      <alignment horizontal="right"/>
    </xf>
    <xf numFmtId="0" fontId="4" fillId="0" borderId="3" xfId="1" applyNumberFormat="1" applyFont="1" applyFill="1" applyBorder="1" applyAlignment="1" applyProtection="1">
      <alignment horizontal="left"/>
    </xf>
    <xf numFmtId="0" fontId="52" fillId="0" borderId="3" xfId="1" applyNumberFormat="1" applyFont="1" applyFill="1" applyBorder="1" applyAlignment="1" applyProtection="1">
      <alignment horizontal="left"/>
    </xf>
    <xf numFmtId="0" fontId="0" fillId="0" borderId="0" xfId="0" applyBorder="1" applyAlignment="1">
      <alignment horizontal="center"/>
    </xf>
    <xf numFmtId="0" fontId="23" fillId="0" borderId="0" xfId="0" applyFont="1" applyBorder="1" applyAlignment="1" applyProtection="1">
      <alignment horizontal="left"/>
    </xf>
    <xf numFmtId="0" fontId="0" fillId="0" borderId="8" xfId="0" applyBorder="1" applyAlignment="1">
      <alignment horizontal="center"/>
    </xf>
    <xf numFmtId="0" fontId="0" fillId="4" borderId="8" xfId="0" applyFill="1" applyBorder="1"/>
    <xf numFmtId="0" fontId="0" fillId="4" borderId="7" xfId="0" applyFill="1" applyBorder="1"/>
    <xf numFmtId="0" fontId="8" fillId="4" borderId="7" xfId="0" applyFont="1" applyFill="1" applyBorder="1"/>
    <xf numFmtId="0" fontId="0" fillId="4" borderId="10" xfId="0" applyFill="1" applyBorder="1"/>
    <xf numFmtId="0" fontId="0" fillId="4" borderId="12" xfId="0" applyFill="1" applyBorder="1"/>
    <xf numFmtId="0" fontId="0" fillId="4" borderId="8" xfId="0" applyFill="1" applyBorder="1" applyProtection="1"/>
    <xf numFmtId="0" fontId="0" fillId="4" borderId="7" xfId="0" applyFill="1" applyBorder="1" applyProtection="1"/>
    <xf numFmtId="0" fontId="5" fillId="4" borderId="7" xfId="0" applyFont="1" applyFill="1" applyBorder="1" applyProtection="1"/>
    <xf numFmtId="0" fontId="8" fillId="4" borderId="7" xfId="0" applyFont="1" applyFill="1" applyBorder="1" applyProtection="1"/>
    <xf numFmtId="0" fontId="0" fillId="4" borderId="25" xfId="0" applyFill="1" applyBorder="1" applyProtection="1"/>
    <xf numFmtId="0" fontId="8" fillId="4" borderId="26" xfId="0" applyFont="1" applyFill="1" applyBorder="1" applyProtection="1"/>
    <xf numFmtId="2" fontId="8" fillId="4" borderId="26" xfId="0" applyNumberFormat="1" applyFont="1" applyFill="1" applyBorder="1" applyProtection="1"/>
    <xf numFmtId="167" fontId="8" fillId="4" borderId="26" xfId="0" applyNumberFormat="1" applyFont="1" applyFill="1" applyBorder="1" applyProtection="1"/>
    <xf numFmtId="0" fontId="8" fillId="4" borderId="27" xfId="0" applyFont="1" applyFill="1" applyBorder="1" applyProtection="1"/>
    <xf numFmtId="0" fontId="23" fillId="0" borderId="8" xfId="0" applyFont="1" applyBorder="1" applyAlignment="1" applyProtection="1">
      <alignment horizontal="left"/>
    </xf>
    <xf numFmtId="0" fontId="23" fillId="0" borderId="7" xfId="0" applyFont="1" applyBorder="1" applyAlignment="1" applyProtection="1">
      <alignment horizontal="left"/>
    </xf>
    <xf numFmtId="0" fontId="8" fillId="4" borderId="8" xfId="0" applyFont="1" applyFill="1" applyBorder="1"/>
    <xf numFmtId="0" fontId="8" fillId="4" borderId="8" xfId="0" applyFont="1" applyFill="1" applyBorder="1" applyAlignment="1">
      <alignment horizontal="left" indent="1"/>
    </xf>
    <xf numFmtId="0" fontId="8" fillId="4" borderId="10" xfId="0" applyFont="1" applyFill="1" applyBorder="1"/>
    <xf numFmtId="0" fontId="8" fillId="4" borderId="12" xfId="0" applyFont="1" applyFill="1" applyBorder="1"/>
    <xf numFmtId="0" fontId="5" fillId="4" borderId="7" xfId="0" applyFont="1" applyFill="1" applyBorder="1" applyAlignment="1">
      <alignment horizontal="right"/>
    </xf>
    <xf numFmtId="0" fontId="8" fillId="4" borderId="8" xfId="0" applyFont="1" applyFill="1" applyBorder="1" applyAlignment="1"/>
    <xf numFmtId="0" fontId="8" fillId="4" borderId="25" xfId="0" applyFont="1" applyFill="1" applyBorder="1"/>
    <xf numFmtId="0" fontId="8" fillId="4" borderId="26" xfId="0" applyFont="1" applyFill="1" applyBorder="1"/>
    <xf numFmtId="0" fontId="8" fillId="4" borderId="27" xfId="0" applyFont="1" applyFill="1" applyBorder="1"/>
    <xf numFmtId="0" fontId="23" fillId="0" borderId="0" xfId="0" applyFont="1" applyBorder="1" applyAlignment="1" applyProtection="1"/>
    <xf numFmtId="0" fontId="0" fillId="5" borderId="0" xfId="0" applyFill="1"/>
    <xf numFmtId="3" fontId="0" fillId="6" borderId="14" xfId="0" applyNumberFormat="1" applyFill="1" applyBorder="1" applyProtection="1">
      <protection locked="0"/>
    </xf>
    <xf numFmtId="166" fontId="0" fillId="6" borderId="14" xfId="0" applyNumberFormat="1" applyFill="1" applyBorder="1" applyProtection="1">
      <protection locked="0"/>
    </xf>
    <xf numFmtId="0" fontId="0" fillId="6" borderId="14" xfId="0" applyFill="1" applyBorder="1" applyProtection="1">
      <protection locked="0"/>
    </xf>
    <xf numFmtId="2" fontId="0" fillId="6" borderId="14" xfId="0" applyNumberFormat="1" applyFill="1" applyBorder="1" applyProtection="1">
      <protection locked="0"/>
    </xf>
    <xf numFmtId="1" fontId="0" fillId="6" borderId="14" xfId="0" applyNumberFormat="1" applyFill="1" applyBorder="1" applyProtection="1">
      <protection locked="0"/>
    </xf>
    <xf numFmtId="167" fontId="0" fillId="6" borderId="14" xfId="0" applyNumberFormat="1" applyFill="1" applyBorder="1" applyProtection="1">
      <protection locked="0"/>
    </xf>
    <xf numFmtId="166" fontId="8" fillId="6" borderId="28" xfId="0" applyNumberFormat="1" applyFont="1" applyFill="1" applyBorder="1" applyProtection="1">
      <protection locked="0"/>
    </xf>
    <xf numFmtId="166" fontId="0" fillId="6" borderId="28" xfId="0" applyNumberFormat="1" applyFill="1" applyBorder="1" applyProtection="1">
      <protection locked="0"/>
    </xf>
    <xf numFmtId="164" fontId="0" fillId="6" borderId="14" xfId="0" applyNumberFormat="1" applyFill="1" applyBorder="1" applyProtection="1">
      <protection locked="0"/>
    </xf>
    <xf numFmtId="170" fontId="0" fillId="6" borderId="14"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165" fontId="0" fillId="6" borderId="14" xfId="0" applyNumberFormat="1" applyFill="1" applyBorder="1" applyProtection="1">
      <protection locked="0"/>
    </xf>
    <xf numFmtId="165" fontId="8" fillId="6" borderId="14" xfId="0" applyNumberFormat="1" applyFont="1" applyFill="1" applyBorder="1" applyAlignment="1" applyProtection="1">
      <alignment horizontal="right"/>
      <protection locked="0"/>
    </xf>
    <xf numFmtId="0" fontId="0" fillId="0" borderId="11" xfId="0" applyBorder="1" applyAlignment="1">
      <alignment horizontal="left"/>
    </xf>
    <xf numFmtId="0" fontId="45" fillId="4" borderId="14" xfId="0" applyFont="1" applyFill="1" applyBorder="1" applyAlignment="1">
      <alignment horizontal="center" wrapText="1"/>
    </xf>
    <xf numFmtId="0" fontId="53" fillId="0" borderId="0" xfId="0" applyFont="1" applyFill="1" applyAlignment="1">
      <alignment wrapText="1"/>
    </xf>
    <xf numFmtId="0" fontId="54" fillId="0" borderId="0" xfId="1" applyFont="1" applyFill="1" applyAlignment="1" applyProtection="1"/>
    <xf numFmtId="0" fontId="55" fillId="0" borderId="0" xfId="1" applyFont="1" applyFill="1" applyAlignment="1" applyProtection="1"/>
    <xf numFmtId="44" fontId="0" fillId="0" borderId="0" xfId="0" applyNumberFormat="1" applyAlignment="1">
      <alignment horizontal="left"/>
    </xf>
    <xf numFmtId="42" fontId="0" fillId="0" borderId="0" xfId="0" applyNumberFormat="1"/>
    <xf numFmtId="44" fontId="0" fillId="0" borderId="0" xfId="0" applyNumberFormat="1" applyAlignment="1">
      <alignment horizontal="center"/>
    </xf>
    <xf numFmtId="0" fontId="56" fillId="0" borderId="3" xfId="0" applyFont="1" applyFill="1" applyBorder="1" applyAlignment="1">
      <alignment horizontal="left"/>
    </xf>
    <xf numFmtId="0" fontId="56" fillId="0" borderId="5" xfId="0" applyFont="1" applyFill="1" applyBorder="1" applyAlignment="1">
      <alignment horizontal="left" wrapText="1"/>
    </xf>
    <xf numFmtId="42" fontId="0" fillId="0" borderId="1" xfId="0" applyNumberFormat="1" applyBorder="1"/>
    <xf numFmtId="44" fontId="0" fillId="0" borderId="1" xfId="0" applyNumberFormat="1" applyBorder="1" applyAlignment="1">
      <alignment horizontal="center"/>
    </xf>
    <xf numFmtId="17" fontId="9" fillId="0" borderId="0" xfId="0" applyNumberFormat="1" applyFont="1" applyBorder="1"/>
    <xf numFmtId="0" fontId="12" fillId="0" borderId="9" xfId="0" applyFont="1" applyBorder="1" applyAlignment="1">
      <alignment horizontal="center"/>
    </xf>
    <xf numFmtId="0" fontId="12" fillId="0" borderId="0" xfId="0" applyFont="1" applyBorder="1" applyAlignment="1">
      <alignment horizontal="center"/>
    </xf>
    <xf numFmtId="0" fontId="0" fillId="0" borderId="0" xfId="0" applyBorder="1" applyAlignment="1">
      <alignment horizontal="center"/>
    </xf>
    <xf numFmtId="40" fontId="0" fillId="0" borderId="0" xfId="0" applyNumberFormat="1" applyBorder="1" applyAlignment="1">
      <alignment horizontal="left"/>
    </xf>
    <xf numFmtId="17" fontId="2" fillId="0" borderId="0" xfId="0" applyNumberFormat="1" applyFont="1"/>
    <xf numFmtId="0" fontId="2" fillId="0" borderId="0" xfId="0" applyFont="1"/>
    <xf numFmtId="17" fontId="2" fillId="0" borderId="0" xfId="0" applyNumberFormat="1" applyFont="1" applyBorder="1"/>
    <xf numFmtId="44" fontId="2" fillId="5" borderId="0" xfId="0" applyNumberFormat="1" applyFont="1" applyFill="1" applyBorder="1" applyAlignment="1">
      <alignment horizontal="right"/>
    </xf>
    <xf numFmtId="44" fontId="2" fillId="5" borderId="1" xfId="0" applyNumberFormat="1" applyFont="1" applyFill="1" applyBorder="1" applyAlignment="1">
      <alignment horizontal="right"/>
    </xf>
    <xf numFmtId="44" fontId="3" fillId="5" borderId="7" xfId="0" applyNumberFormat="1" applyFont="1" applyFill="1" applyBorder="1" applyProtection="1">
      <protection locked="0"/>
    </xf>
    <xf numFmtId="0" fontId="0" fillId="5" borderId="7" xfId="0" applyFill="1" applyBorder="1"/>
    <xf numFmtId="0" fontId="0" fillId="0" borderId="25" xfId="0" applyBorder="1"/>
    <xf numFmtId="0" fontId="0" fillId="0" borderId="0" xfId="0" applyBorder="1" applyAlignment="1"/>
    <xf numFmtId="165" fontId="8" fillId="0" borderId="0" xfId="0" applyNumberFormat="1" applyFont="1" applyBorder="1" applyAlignment="1">
      <alignment horizontal="right"/>
    </xf>
    <xf numFmtId="44" fontId="5" fillId="0" borderId="0" xfId="0" applyNumberFormat="1" applyFont="1" applyBorder="1"/>
    <xf numFmtId="165" fontId="0" fillId="0" borderId="0" xfId="0" applyNumberFormat="1" applyBorder="1"/>
    <xf numFmtId="40" fontId="5" fillId="0" borderId="0" xfId="0" applyNumberFormat="1" applyFont="1" applyBorder="1" applyAlignment="1">
      <alignment horizontal="center"/>
    </xf>
    <xf numFmtId="44" fontId="2" fillId="0" borderId="0" xfId="0" applyNumberFormat="1" applyFont="1" applyBorder="1" applyAlignment="1">
      <alignment horizontal="left" wrapText="1"/>
    </xf>
    <xf numFmtId="44" fontId="3" fillId="5" borderId="7" xfId="0" applyNumberFormat="1" applyFont="1" applyFill="1" applyBorder="1" applyAlignment="1">
      <alignment horizontal="right"/>
    </xf>
    <xf numFmtId="44" fontId="3" fillId="5" borderId="12" xfId="0" applyNumberFormat="1" applyFont="1" applyFill="1" applyBorder="1" applyProtection="1">
      <protection locked="0"/>
    </xf>
    <xf numFmtId="0" fontId="5" fillId="0" borderId="0" xfId="0" applyFont="1" applyAlignment="1">
      <alignment wrapText="1"/>
    </xf>
    <xf numFmtId="0" fontId="0" fillId="0" borderId="17" xfId="0" applyBorder="1"/>
    <xf numFmtId="44" fontId="0" fillId="0" borderId="17" xfId="0" applyNumberFormat="1" applyBorder="1" applyAlignment="1">
      <alignment horizontal="left"/>
    </xf>
    <xf numFmtId="44" fontId="5" fillId="0" borderId="17" xfId="0" applyNumberFormat="1" applyFont="1" applyBorder="1" applyAlignment="1">
      <alignment horizontal="left"/>
    </xf>
    <xf numFmtId="172" fontId="0" fillId="0" borderId="17" xfId="0" applyNumberFormat="1" applyBorder="1" applyAlignment="1">
      <alignment horizontal="left"/>
    </xf>
    <xf numFmtId="44" fontId="8" fillId="0" borderId="17" xfId="0" applyNumberFormat="1" applyFont="1" applyBorder="1" applyAlignment="1">
      <alignment horizontal="left" wrapText="1"/>
    </xf>
    <xf numFmtId="44" fontId="8" fillId="0" borderId="17" xfId="0" applyNumberFormat="1" applyFont="1" applyBorder="1" applyAlignment="1">
      <alignment horizontal="right"/>
    </xf>
    <xf numFmtId="44" fontId="8" fillId="0" borderId="17" xfId="0" applyNumberFormat="1" applyFont="1" applyBorder="1" applyAlignment="1">
      <alignment horizontal="left"/>
    </xf>
    <xf numFmtId="44" fontId="0" fillId="0" borderId="17" xfId="0" applyNumberFormat="1" applyBorder="1"/>
    <xf numFmtId="44" fontId="2" fillId="0" borderId="17" xfId="0" applyNumberFormat="1" applyFont="1" applyBorder="1" applyAlignment="1">
      <alignment horizontal="left"/>
    </xf>
    <xf numFmtId="0" fontId="0" fillId="0" borderId="17" xfId="0" applyFill="1" applyBorder="1"/>
    <xf numFmtId="40" fontId="0" fillId="0" borderId="1" xfId="0" applyNumberFormat="1" applyBorder="1" applyAlignment="1">
      <alignment horizontal="left"/>
    </xf>
    <xf numFmtId="0" fontId="0" fillId="0" borderId="4" xfId="0" applyBorder="1" applyAlignment="1">
      <alignment horizontal="left"/>
    </xf>
    <xf numFmtId="0" fontId="56" fillId="0" borderId="3" xfId="0" applyFont="1" applyFill="1" applyBorder="1" applyAlignment="1">
      <alignment horizontal="left" wrapText="1"/>
    </xf>
    <xf numFmtId="0" fontId="42" fillId="4" borderId="15" xfId="0" applyFont="1" applyFill="1" applyBorder="1" applyAlignment="1">
      <alignment horizontal="center"/>
    </xf>
    <xf numFmtId="0" fontId="42" fillId="4" borderId="16" xfId="0" applyFont="1" applyFill="1" applyBorder="1" applyAlignment="1">
      <alignment horizontal="center"/>
    </xf>
    <xf numFmtId="0" fontId="42" fillId="4" borderId="18" xfId="0" applyFont="1" applyFill="1" applyBorder="1" applyAlignment="1">
      <alignment horizontal="center"/>
    </xf>
    <xf numFmtId="0" fontId="44" fillId="0" borderId="2" xfId="1" applyFont="1" applyFill="1" applyBorder="1" applyAlignment="1" applyProtection="1"/>
    <xf numFmtId="0" fontId="43" fillId="0" borderId="0" xfId="1" applyFont="1" applyFill="1" applyBorder="1" applyAlignment="1" applyProtection="1"/>
    <xf numFmtId="0" fontId="43" fillId="0" borderId="3" xfId="1" applyFont="1" applyFill="1" applyBorder="1" applyAlignment="1" applyProtection="1"/>
    <xf numFmtId="0" fontId="43" fillId="0" borderId="2" xfId="1" applyFont="1" applyFill="1" applyBorder="1" applyAlignment="1" applyProtection="1"/>
    <xf numFmtId="0" fontId="40" fillId="0" borderId="2" xfId="0" applyFont="1" applyFill="1" applyBorder="1" applyAlignment="1"/>
    <xf numFmtId="0" fontId="0" fillId="0" borderId="0" xfId="0" applyFill="1" applyBorder="1" applyAlignment="1"/>
    <xf numFmtId="0" fontId="27" fillId="0" borderId="0" xfId="0" applyFont="1" applyFill="1" applyAlignment="1">
      <alignment horizontal="left" wrapText="1"/>
    </xf>
    <xf numFmtId="0" fontId="8" fillId="4" borderId="0" xfId="0" applyFont="1" applyFill="1" applyBorder="1" applyAlignment="1"/>
    <xf numFmtId="0" fontId="0" fillId="4" borderId="0" xfId="0" applyFill="1" applyBorder="1" applyAlignment="1"/>
    <xf numFmtId="0" fontId="0" fillId="4" borderId="7" xfId="0" applyFill="1" applyBorder="1" applyAlignment="1"/>
    <xf numFmtId="0" fontId="0" fillId="4" borderId="0" xfId="0" applyFont="1" applyFill="1" applyBorder="1" applyAlignment="1"/>
    <xf numFmtId="0" fontId="23" fillId="0" borderId="8" xfId="0" applyFont="1" applyBorder="1" applyAlignment="1" applyProtection="1">
      <alignment horizontal="left"/>
    </xf>
    <xf numFmtId="0" fontId="23" fillId="0" borderId="0" xfId="0" applyFont="1" applyBorder="1" applyAlignment="1" applyProtection="1">
      <alignment horizontal="left"/>
    </xf>
    <xf numFmtId="0" fontId="23" fillId="0" borderId="7" xfId="0" applyFont="1" applyBorder="1" applyAlignment="1" applyProtection="1">
      <alignment horizontal="left"/>
    </xf>
    <xf numFmtId="0" fontId="5" fillId="4" borderId="0" xfId="0" applyFont="1" applyFill="1" applyBorder="1" applyAlignment="1" applyProtection="1"/>
    <xf numFmtId="0" fontId="0" fillId="4" borderId="7" xfId="0" applyFill="1" applyBorder="1" applyAlignment="1" applyProtection="1"/>
    <xf numFmtId="166" fontId="0" fillId="4" borderId="0" xfId="0" applyNumberFormat="1" applyFill="1" applyBorder="1" applyAlignment="1" applyProtection="1"/>
    <xf numFmtId="0" fontId="0" fillId="4" borderId="0" xfId="0" applyFill="1" applyBorder="1" applyAlignment="1" applyProtection="1"/>
    <xf numFmtId="3" fontId="0" fillId="4" borderId="0" xfId="0" applyNumberFormat="1" applyFill="1" applyBorder="1" applyAlignment="1" applyProtection="1"/>
    <xf numFmtId="166" fontId="0" fillId="4" borderId="1" xfId="0" applyNumberFormat="1" applyFill="1" applyBorder="1" applyAlignment="1" applyProtection="1"/>
    <xf numFmtId="0" fontId="8" fillId="4" borderId="1" xfId="0" applyFont="1" applyFill="1" applyBorder="1" applyAlignment="1"/>
    <xf numFmtId="0" fontId="0" fillId="4" borderId="1" xfId="0" applyFill="1" applyBorder="1" applyAlignment="1"/>
    <xf numFmtId="0" fontId="5" fillId="4" borderId="8" xfId="0" applyFont="1" applyFill="1" applyBorder="1" applyAlignment="1" applyProtection="1"/>
    <xf numFmtId="0" fontId="14" fillId="4" borderId="21" xfId="0" applyFont="1" applyFill="1" applyBorder="1" applyAlignment="1">
      <alignment horizontal="center"/>
    </xf>
    <xf numFmtId="0" fontId="0" fillId="4" borderId="6" xfId="0" applyFill="1" applyBorder="1" applyAlignment="1">
      <alignment horizontal="center"/>
    </xf>
    <xf numFmtId="0" fontId="0" fillId="4" borderId="11" xfId="0" applyFill="1" applyBorder="1" applyAlignment="1">
      <alignment horizontal="center"/>
    </xf>
    <xf numFmtId="1" fontId="0" fillId="4" borderId="0" xfId="0" applyNumberFormat="1" applyFill="1" applyBorder="1" applyAlignment="1" applyProtection="1"/>
    <xf numFmtId="0" fontId="14" fillId="4" borderId="21" xfId="0" applyFont="1" applyFill="1" applyBorder="1" applyAlignment="1" applyProtection="1">
      <alignment horizontal="center"/>
    </xf>
    <xf numFmtId="0" fontId="16" fillId="4" borderId="6" xfId="0" applyFont="1" applyFill="1" applyBorder="1" applyAlignment="1" applyProtection="1">
      <alignment horizontal="center"/>
    </xf>
    <xf numFmtId="0" fontId="0" fillId="4" borderId="11" xfId="0" applyFill="1" applyBorder="1" applyAlignment="1" applyProtection="1"/>
    <xf numFmtId="0" fontId="6" fillId="4" borderId="29" xfId="0" applyFont="1" applyFill="1" applyBorder="1" applyAlignment="1">
      <alignment horizontal="center"/>
    </xf>
    <xf numFmtId="0" fontId="0" fillId="4" borderId="30" xfId="0" applyFill="1" applyBorder="1" applyAlignment="1">
      <alignment horizontal="center"/>
    </xf>
    <xf numFmtId="0" fontId="0" fillId="4" borderId="31" xfId="0" applyFill="1" applyBorder="1" applyAlignment="1">
      <alignment horizontal="center"/>
    </xf>
    <xf numFmtId="0" fontId="17" fillId="4" borderId="22" xfId="0" applyFont="1" applyFill="1" applyBorder="1" applyAlignment="1">
      <alignment horizontal="center"/>
    </xf>
    <xf numFmtId="0" fontId="18" fillId="4" borderId="23" xfId="0" applyFont="1" applyFill="1" applyBorder="1" applyAlignment="1"/>
    <xf numFmtId="0" fontId="18" fillId="4" borderId="24" xfId="0" applyFont="1" applyFill="1" applyBorder="1" applyAlignment="1"/>
    <xf numFmtId="0" fontId="0" fillId="4" borderId="6" xfId="0" applyFill="1" applyBorder="1" applyAlignment="1"/>
    <xf numFmtId="0" fontId="0" fillId="4" borderId="11" xfId="0" applyFill="1" applyBorder="1" applyAlignment="1"/>
    <xf numFmtId="168" fontId="0" fillId="4" borderId="0" xfId="0" applyNumberFormat="1" applyFill="1" applyBorder="1" applyAlignment="1" applyProtection="1"/>
    <xf numFmtId="165" fontId="0" fillId="4" borderId="0" xfId="0" applyNumberFormat="1" applyFill="1" applyBorder="1" applyAlignment="1" applyProtection="1"/>
    <xf numFmtId="169" fontId="8" fillId="4" borderId="0" xfId="0" applyNumberFormat="1" applyFont="1" applyFill="1" applyBorder="1" applyAlignment="1" applyProtection="1"/>
    <xf numFmtId="0" fontId="17" fillId="4" borderId="23" xfId="0" applyFont="1" applyFill="1" applyBorder="1" applyAlignment="1">
      <alignment horizontal="center"/>
    </xf>
    <xf numFmtId="0" fontId="17" fillId="4" borderId="24" xfId="0" applyFont="1" applyFill="1" applyBorder="1" applyAlignment="1">
      <alignment horizontal="center"/>
    </xf>
    <xf numFmtId="0" fontId="14" fillId="4" borderId="6" xfId="0" applyFont="1" applyFill="1" applyBorder="1" applyAlignment="1">
      <alignment horizontal="center"/>
    </xf>
    <xf numFmtId="0" fontId="14" fillId="4" borderId="11" xfId="0" applyFont="1" applyFill="1" applyBorder="1" applyAlignment="1">
      <alignment horizontal="center"/>
    </xf>
    <xf numFmtId="169" fontId="0" fillId="4" borderId="0" xfId="0" applyNumberFormat="1" applyFill="1" applyBorder="1" applyAlignment="1" applyProtection="1"/>
    <xf numFmtId="0" fontId="5" fillId="4" borderId="8" xfId="0" applyFont="1" applyFill="1" applyBorder="1" applyAlignment="1" applyProtection="1">
      <alignment horizontal="left"/>
    </xf>
    <xf numFmtId="0" fontId="0" fillId="4" borderId="0" xfId="0" applyFill="1" applyBorder="1" applyAlignment="1" applyProtection="1">
      <alignment horizontal="left"/>
    </xf>
    <xf numFmtId="0" fontId="8" fillId="4" borderId="8" xfId="0" applyFont="1" applyFill="1" applyBorder="1" applyAlignment="1"/>
    <xf numFmtId="0" fontId="8" fillId="4" borderId="10" xfId="0" applyFont="1" applyFill="1" applyBorder="1" applyAlignment="1"/>
    <xf numFmtId="0" fontId="4" fillId="0" borderId="0" xfId="0" applyFont="1" applyFill="1" applyBorder="1" applyAlignment="1">
      <alignment horizontal="left"/>
    </xf>
    <xf numFmtId="0" fontId="0" fillId="0" borderId="0" xfId="0" applyAlignment="1"/>
    <xf numFmtId="0" fontId="8" fillId="0" borderId="0" xfId="0" applyFont="1" applyFill="1" applyBorder="1" applyAlignment="1">
      <alignment horizontal="left"/>
    </xf>
    <xf numFmtId="0" fontId="6" fillId="0" borderId="0" xfId="0" applyFont="1" applyBorder="1" applyAlignment="1">
      <alignment horizontal="center"/>
    </xf>
    <xf numFmtId="0" fontId="0" fillId="0" borderId="0" xfId="0" applyBorder="1" applyAlignment="1"/>
    <xf numFmtId="0" fontId="36" fillId="0" borderId="19" xfId="0" applyFont="1" applyBorder="1" applyAlignment="1">
      <alignment horizontal="center"/>
    </xf>
    <xf numFmtId="0" fontId="0" fillId="0" borderId="17" xfId="0" applyBorder="1" applyAlignment="1"/>
    <xf numFmtId="0" fontId="0" fillId="0" borderId="20" xfId="0" applyBorder="1" applyAlignment="1"/>
    <xf numFmtId="0" fontId="12" fillId="0" borderId="16" xfId="0" applyFont="1" applyBorder="1" applyAlignment="1">
      <alignment horizontal="center"/>
    </xf>
    <xf numFmtId="0" fontId="0" fillId="0" borderId="16" xfId="0" applyBorder="1" applyAlignment="1"/>
    <xf numFmtId="0" fontId="12" fillId="0" borderId="21" xfId="0" applyFont="1" applyBorder="1" applyAlignment="1">
      <alignment horizontal="center"/>
    </xf>
    <xf numFmtId="0" fontId="0" fillId="0" borderId="13" xfId="0" applyBorder="1" applyAlignment="1"/>
    <xf numFmtId="0" fontId="12" fillId="0" borderId="9" xfId="0" applyFont="1" applyBorder="1" applyAlignment="1">
      <alignment horizontal="center"/>
    </xf>
    <xf numFmtId="0" fontId="36" fillId="0" borderId="22" xfId="0" applyFont="1" applyBorder="1" applyAlignment="1">
      <alignment horizontal="center"/>
    </xf>
    <xf numFmtId="0" fontId="0" fillId="0" borderId="23" xfId="0" applyBorder="1" applyAlignment="1"/>
    <xf numFmtId="0" fontId="0" fillId="0" borderId="24" xfId="0" applyBorder="1" applyAlignment="1"/>
    <xf numFmtId="0" fontId="12" fillId="0" borderId="1" xfId="0" applyFont="1" applyBorder="1" applyAlignment="1">
      <alignment horizontal="center"/>
    </xf>
    <xf numFmtId="0" fontId="0" fillId="0" borderId="3" xfId="0" applyBorder="1" applyAlignment="1">
      <alignment horizontal="center"/>
    </xf>
    <xf numFmtId="0" fontId="12" fillId="0" borderId="2" xfId="0" applyFont="1" applyBorder="1" applyAlignment="1">
      <alignment horizontal="center"/>
    </xf>
    <xf numFmtId="0" fontId="0" fillId="0" borderId="1" xfId="0" applyBorder="1" applyAlignment="1">
      <alignment horizontal="center"/>
    </xf>
    <xf numFmtId="0" fontId="0" fillId="0" borderId="1" xfId="0" applyBorder="1" applyAlignment="1"/>
    <xf numFmtId="0" fontId="0" fillId="0" borderId="3" xfId="0" applyBorder="1" applyAlignment="1"/>
    <xf numFmtId="0" fontId="12" fillId="0" borderId="0" xfId="0" applyFont="1" applyBorder="1" applyAlignment="1">
      <alignment horizontal="center"/>
    </xf>
    <xf numFmtId="0" fontId="0" fillId="0" borderId="7" xfId="0" applyBorder="1" applyAlignment="1"/>
    <xf numFmtId="0" fontId="8" fillId="0" borderId="23" xfId="0" applyFont="1" applyBorder="1" applyAlignment="1"/>
    <xf numFmtId="0" fontId="0" fillId="0" borderId="0" xfId="0" applyBorder="1" applyAlignment="1">
      <alignment horizontal="center"/>
    </xf>
    <xf numFmtId="0" fontId="35" fillId="0" borderId="16" xfId="0" applyFont="1" applyBorder="1" applyAlignment="1">
      <alignment horizontal="center"/>
    </xf>
    <xf numFmtId="0" fontId="8" fillId="0" borderId="24" xfId="0" applyFont="1" applyBorder="1" applyAlignment="1"/>
    <xf numFmtId="0" fontId="12" fillId="0" borderId="1" xfId="0" applyFont="1" applyFill="1" applyBorder="1" applyAlignment="1">
      <alignment horizontal="center"/>
    </xf>
  </cellXfs>
  <cellStyles count="4">
    <cellStyle name="Hyperlink" xfId="1" builtinId="8"/>
    <cellStyle name="Normal" xfId="0" builtinId="0"/>
    <cellStyle name="Normal 2" xfId="2"/>
    <cellStyle name="Percent" xfId="3"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83B145"/>
      <rgbColor rgb="000000FF"/>
      <rgbColor rgb="00FFFF00"/>
      <rgbColor rgb="00E5E4C9"/>
      <rgbColor rgb="0000FFFF"/>
      <rgbColor rgb="00800000"/>
      <rgbColor rgb="00008000"/>
      <rgbColor rgb="00000080"/>
      <rgbColor rgb="00808000"/>
      <rgbColor rgb="0099CCFF"/>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CC"/>
      <rgbColor rgb="0099CCFF"/>
      <rgbColor rgb="00990000"/>
      <rgbColor rgb="000099FF"/>
      <rgbColor rgb="00FFCC99"/>
      <rgbColor rgb="003366FF"/>
      <rgbColor rgb="0033CCCC"/>
      <rgbColor rgb="0099CC00"/>
      <rgbColor rgb="00FFCC00"/>
      <rgbColor rgb="00FF9900"/>
      <rgbColor rgb="00FF6600"/>
      <rgbColor rgb="0084B0F0"/>
      <rgbColor rgb="00969696"/>
      <rgbColor rgb="00003366"/>
      <rgbColor rgb="00339966"/>
      <rgbColor rgb="00003300"/>
      <rgbColor rgb="00333300"/>
      <rgbColor rgb="00993300"/>
      <rgbColor rgb="00CCECFF"/>
      <rgbColor rgb="005F98EB"/>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chartsheet" Target="chartsheets/sheet7.xml"/><Relationship Id="rId18" Type="http://schemas.openxmlformats.org/officeDocument/2006/relationships/worksheet" Target="worksheets/sheet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chartsheet" Target="chartsheets/sheet1.xml"/><Relationship Id="rId12" Type="http://schemas.openxmlformats.org/officeDocument/2006/relationships/chartsheet" Target="chartsheets/sheet6.xml"/><Relationship Id="rId17" Type="http://schemas.openxmlformats.org/officeDocument/2006/relationships/chartsheet" Target="chartsheets/sheet11.xml"/><Relationship Id="rId2" Type="http://schemas.openxmlformats.org/officeDocument/2006/relationships/worksheet" Target="worksheets/sheet2.xml"/><Relationship Id="rId16" Type="http://schemas.openxmlformats.org/officeDocument/2006/relationships/chartsheet" Target="chartsheets/sheet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5.xml"/><Relationship Id="rId5" Type="http://schemas.openxmlformats.org/officeDocument/2006/relationships/worksheet" Target="worksheets/sheet5.xml"/><Relationship Id="rId15" Type="http://schemas.openxmlformats.org/officeDocument/2006/relationships/chartsheet" Target="chartsheets/sheet9.xml"/><Relationship Id="rId10" Type="http://schemas.openxmlformats.org/officeDocument/2006/relationships/chartsheet" Target="chartsheets/sheet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chartsheet" Target="chartsheets/sheet8.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208046720"/>
        <c:axId val="208150912"/>
      </c:barChart>
      <c:catAx>
        <c:axId val="208046720"/>
        <c:scaling>
          <c:orientation val="minMax"/>
        </c:scaling>
        <c:delete val="0"/>
        <c:axPos val="b"/>
        <c:majorTickMark val="out"/>
        <c:minorTickMark val="none"/>
        <c:tickLblPos val="nextTo"/>
        <c:crossAx val="208150912"/>
        <c:crosses val="autoZero"/>
        <c:auto val="1"/>
        <c:lblAlgn val="ctr"/>
        <c:lblOffset val="100"/>
        <c:noMultiLvlLbl val="0"/>
      </c:catAx>
      <c:valAx>
        <c:axId val="208150912"/>
        <c:scaling>
          <c:orientation val="minMax"/>
        </c:scaling>
        <c:delete val="0"/>
        <c:axPos val="l"/>
        <c:majorGridlines/>
        <c:numFmt formatCode="mmm\-yy" sourceLinked="1"/>
        <c:majorTickMark val="out"/>
        <c:minorTickMark val="none"/>
        <c:tickLblPos val="nextTo"/>
        <c:crossAx val="208046720"/>
        <c:crosses val="autoZero"/>
        <c:crossBetween val="between"/>
      </c:valAx>
    </c:plotArea>
    <c:legend>
      <c:legendPos val="r"/>
      <c:overlay val="0"/>
    </c:legend>
    <c:plotVisOnly val="1"/>
    <c:dispBlanksAs val="gap"/>
    <c:showDLblsOverMax val="0"/>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Monthly Output Prices</a:t>
            </a:r>
          </a:p>
          <a:p>
            <a:pPr>
              <a:defRPr sz="12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(Iowa Ethanol and DDGS Prices)</a:t>
            </a:r>
            <a:endParaRPr lang="en-US" sz="1600" baseline="0"/>
          </a:p>
        </c:rich>
      </c:tx>
      <c:layout>
        <c:manualLayout>
          <c:xMode val="edge"/>
          <c:yMode val="edge"/>
          <c:x val="0.32519451319698234"/>
          <c:y val="1.6557364291727723E-2"/>
        </c:manualLayout>
      </c:layout>
      <c:overlay val="0"/>
      <c:spPr>
        <a:noFill/>
        <a:ln w="25400">
          <a:noFill/>
        </a:ln>
      </c:spPr>
    </c:title>
    <c:autoTitleDeleted val="0"/>
    <c:plotArea>
      <c:layout>
        <c:manualLayout>
          <c:layoutTarget val="inner"/>
          <c:xMode val="edge"/>
          <c:yMode val="edge"/>
          <c:x val="0.12108361788703396"/>
          <c:y val="0.24410638936827941"/>
          <c:w val="0.74883888066974924"/>
          <c:h val="0.42755493552197038"/>
        </c:manualLayout>
      </c:layout>
      <c:lineChart>
        <c:grouping val="standard"/>
        <c:varyColors val="0"/>
        <c:ser>
          <c:idx val="0"/>
          <c:order val="0"/>
          <c:tx>
            <c:v>Ethanol price per gallon</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[0]!D</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mooth val="0"/>
        </c:ser>
        <c:dLbls>
          <c:showLegendKey val="0"/>
          <c:showVal val="0"/>
          <c:showCatName val="0"/>
          <c:showSerName val="0"/>
          <c:showPercent val="0"/>
          <c:showBubbleSize val="0"/>
        </c:dLbls>
        <c:marker val="1"/>
        <c:smooth val="0"/>
        <c:axId val="271939456"/>
        <c:axId val="271940992"/>
      </c:lineChart>
      <c:lineChart>
        <c:grouping val="standard"/>
        <c:varyColors val="0"/>
        <c:ser>
          <c:idx val="1"/>
          <c:order val="1"/>
          <c:tx>
            <c:v>DDGS price per ton</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[0]!F</c:f>
              <c:numCache>
                <c:formatCode>_("$"* #,##0_);_("$"* \(#,##0\);_("$"* "-"??_);_(@_)</c:formatCode>
                <c:ptCount val="124"/>
                <c:pt idx="0">
                  <c:v>68.211307006683171</c:v>
                </c:pt>
                <c:pt idx="1">
                  <c:v>70.13275227447707</c:v>
                </c:pt>
                <c:pt idx="2">
                  <c:v>70.613113591425545</c:v>
                </c:pt>
                <c:pt idx="3">
                  <c:v>71.09347490837402</c:v>
                </c:pt>
                <c:pt idx="4">
                  <c:v>73.014920176167905</c:v>
                </c:pt>
                <c:pt idx="5">
                  <c:v>73.014920176167905</c:v>
                </c:pt>
                <c:pt idx="6">
                  <c:v>76.85781071175569</c:v>
                </c:pt>
                <c:pt idx="7">
                  <c:v>76.85781071175569</c:v>
                </c:pt>
                <c:pt idx="8">
                  <c:v>74.93636544396179</c:v>
                </c:pt>
                <c:pt idx="9">
                  <c:v>74.93636544396179</c:v>
                </c:pt>
                <c:pt idx="10">
                  <c:v>74.93636544396179</c:v>
                </c:pt>
                <c:pt idx="11">
                  <c:v>84.15930272937247</c:v>
                </c:pt>
                <c:pt idx="12">
                  <c:v>88.386482318519043</c:v>
                </c:pt>
                <c:pt idx="13">
                  <c:v>91.268650220209878</c:v>
                </c:pt>
                <c:pt idx="14">
                  <c:v>91.268650220209878</c:v>
                </c:pt>
                <c:pt idx="15">
                  <c:v>88.386482318519043</c:v>
                </c:pt>
                <c:pt idx="16">
                  <c:v>83.582869149034309</c:v>
                </c:pt>
                <c:pt idx="17">
                  <c:v>79.739978613446524</c:v>
                </c:pt>
                <c:pt idx="18">
                  <c:v>78.298894662601114</c:v>
                </c:pt>
                <c:pt idx="19">
                  <c:v>76.85781071175569</c:v>
                </c:pt>
                <c:pt idx="20">
                  <c:v>72.054197542270956</c:v>
                </c:pt>
                <c:pt idx="21">
                  <c:v>79.607954545454547</c:v>
                </c:pt>
                <c:pt idx="22">
                  <c:v>106.30952380952381</c:v>
                </c:pt>
                <c:pt idx="23">
                  <c:v>126.1</c:v>
                </c:pt>
                <c:pt idx="24">
                  <c:v>128.08750000000001</c:v>
                </c:pt>
                <c:pt idx="25">
                  <c:v>127.55555555555556</c:v>
                </c:pt>
                <c:pt idx="26">
                  <c:v>129.28571428571428</c:v>
                </c:pt>
                <c:pt idx="27">
                  <c:v>112.42857142857143</c:v>
                </c:pt>
                <c:pt idx="28">
                  <c:v>102.17045454545455</c:v>
                </c:pt>
                <c:pt idx="29">
                  <c:v>96.642857142857139</c:v>
                </c:pt>
                <c:pt idx="30">
                  <c:v>93.88095238095238</c:v>
                </c:pt>
                <c:pt idx="31">
                  <c:v>92.413043478260875</c:v>
                </c:pt>
                <c:pt idx="32">
                  <c:v>99.973684210526315</c:v>
                </c:pt>
                <c:pt idx="33">
                  <c:v>114.71739130434783</c:v>
                </c:pt>
                <c:pt idx="34">
                  <c:v>135.10714285714286</c:v>
                </c:pt>
                <c:pt idx="35">
                  <c:v>148.18421052631578</c:v>
                </c:pt>
                <c:pt idx="36">
                  <c:v>175.54545454545453</c:v>
                </c:pt>
                <c:pt idx="37">
                  <c:v>163.1904761904762</c:v>
                </c:pt>
                <c:pt idx="38">
                  <c:v>161.36904761904762</c:v>
                </c:pt>
                <c:pt idx="39">
                  <c:v>169.68181818181819</c:v>
                </c:pt>
                <c:pt idx="40">
                  <c:v>173.54761904761904</c:v>
                </c:pt>
                <c:pt idx="41">
                  <c:v>182.13095238095238</c:v>
                </c:pt>
                <c:pt idx="42">
                  <c:v>185.86363636363637</c:v>
                </c:pt>
                <c:pt idx="43">
                  <c:v>154.66666666666666</c:v>
                </c:pt>
                <c:pt idx="44">
                  <c:v>141.13095238095238</c:v>
                </c:pt>
                <c:pt idx="45">
                  <c:v>129.5</c:v>
                </c:pt>
                <c:pt idx="46">
                  <c:v>120.30263157894737</c:v>
                </c:pt>
                <c:pt idx="47">
                  <c:v>116.3452380952381</c:v>
                </c:pt>
                <c:pt idx="48">
                  <c:v>125.22619047619048</c:v>
                </c:pt>
                <c:pt idx="49">
                  <c:v>124.5125</c:v>
                </c:pt>
                <c:pt idx="50">
                  <c:v>121.06818181818181</c:v>
                </c:pt>
                <c:pt idx="51">
                  <c:v>119.94318181818181</c:v>
                </c:pt>
                <c:pt idx="52">
                  <c:v>128.71250000000001</c:v>
                </c:pt>
                <c:pt idx="53">
                  <c:v>137.32954545454547</c:v>
                </c:pt>
                <c:pt idx="54">
                  <c:v>90.806818181818187</c:v>
                </c:pt>
                <c:pt idx="55">
                  <c:v>78.75</c:v>
                </c:pt>
                <c:pt idx="56">
                  <c:v>80.892857142857139</c:v>
                </c:pt>
                <c:pt idx="57">
                  <c:v>104.98863636363636</c:v>
                </c:pt>
                <c:pt idx="58">
                  <c:v>117.15</c:v>
                </c:pt>
                <c:pt idx="59">
                  <c:v>111.77272727272727</c:v>
                </c:pt>
                <c:pt idx="60">
                  <c:v>101.8125</c:v>
                </c:pt>
                <c:pt idx="61">
                  <c:v>102.7</c:v>
                </c:pt>
                <c:pt idx="62">
                  <c:v>94.054347826086953</c:v>
                </c:pt>
                <c:pt idx="63">
                  <c:v>102.57954545454545</c:v>
                </c:pt>
                <c:pt idx="64">
                  <c:v>113.9</c:v>
                </c:pt>
                <c:pt idx="65">
                  <c:v>101.85227272727273</c:v>
                </c:pt>
                <c:pt idx="66">
                  <c:v>102.19047619047619</c:v>
                </c:pt>
                <c:pt idx="67">
                  <c:v>105.75</c:v>
                </c:pt>
                <c:pt idx="68">
                  <c:v>123.21428571428571</c:v>
                </c:pt>
                <c:pt idx="69">
                  <c:v>141.92261904761904</c:v>
                </c:pt>
                <c:pt idx="70">
                  <c:v>152.38095238095238</c:v>
                </c:pt>
                <c:pt idx="71">
                  <c:v>161.1904761904762</c:v>
                </c:pt>
                <c:pt idx="72">
                  <c:v>179.39285714285714</c:v>
                </c:pt>
                <c:pt idx="73">
                  <c:v>190.81578947368422</c:v>
                </c:pt>
                <c:pt idx="74">
                  <c:v>195.22826086956522</c:v>
                </c:pt>
                <c:pt idx="75">
                  <c:v>209.45</c:v>
                </c:pt>
                <c:pt idx="76">
                  <c:v>197.3452380952381</c:v>
                </c:pt>
                <c:pt idx="77">
                  <c:v>193.71590909090909</c:v>
                </c:pt>
                <c:pt idx="78">
                  <c:v>191.25</c:v>
                </c:pt>
                <c:pt idx="79">
                  <c:v>192.17391304347825</c:v>
                </c:pt>
                <c:pt idx="80">
                  <c:v>198.02500000000001</c:v>
                </c:pt>
                <c:pt idx="81">
                  <c:v>197.95238095238096</c:v>
                </c:pt>
                <c:pt idx="82">
                  <c:v>214.57142857142858</c:v>
                </c:pt>
                <c:pt idx="83">
                  <c:v>190.04761904761904</c:v>
                </c:pt>
                <c:pt idx="84">
                  <c:v>186.75624999999999</c:v>
                </c:pt>
                <c:pt idx="85">
                  <c:v>194.61250000000001</c:v>
                </c:pt>
                <c:pt idx="86">
                  <c:v>203.38068181818181</c:v>
                </c:pt>
                <c:pt idx="87">
                  <c:v>208.34375</c:v>
                </c:pt>
                <c:pt idx="88">
                  <c:v>215.83333333333334</c:v>
                </c:pt>
                <c:pt idx="89">
                  <c:v>215.92261904761904</c:v>
                </c:pt>
                <c:pt idx="90">
                  <c:v>266.48214285714283</c:v>
                </c:pt>
                <c:pt idx="91">
                  <c:v>298.80978260869563</c:v>
                </c:pt>
                <c:pt idx="92">
                  <c:v>280.43421052631578</c:v>
                </c:pt>
                <c:pt idx="93">
                  <c:v>271.25543478260869</c:v>
                </c:pt>
                <c:pt idx="94">
                  <c:v>261.14999999999998</c:v>
                </c:pt>
                <c:pt idx="95">
                  <c:v>255.41447368421052</c:v>
                </c:pt>
                <c:pt idx="96">
                  <c:v>257.64285714285717</c:v>
                </c:pt>
                <c:pt idx="97">
                  <c:v>265.57894736842104</c:v>
                </c:pt>
                <c:pt idx="98">
                  <c:v>263.27976190476193</c:v>
                </c:pt>
                <c:pt idx="99" formatCode="_(&quot;$&quot;* #,##0_);_(&quot;$&quot;* \(#,##0\);_(&quot;$&quot;* &quot;-&quot;_);_(@_)">
                  <c:v>239.83333333333334</c:v>
                </c:pt>
                <c:pt idx="100" formatCode="_(&quot;$&quot;* #,##0_);_(&quot;$&quot;* \(#,##0\);_(&quot;$&quot;* &quot;-&quot;_);_(@_)">
                  <c:v>223.10227272727272</c:v>
                </c:pt>
                <c:pt idx="101" formatCode="_(&quot;$&quot;* #,##0_);_(&quot;$&quot;* \(#,##0\);_(&quot;$&quot;* &quot;-&quot;_);_(@_)">
                  <c:v>229.875</c:v>
                </c:pt>
                <c:pt idx="102" formatCode="_(&quot;$&quot;* #,##0_);_(&quot;$&quot;* \(#,##0\);_(&quot;$&quot;* &quot;-&quot;_);_(@_)">
                  <c:v>233.36363636363637</c:v>
                </c:pt>
                <c:pt idx="103" formatCode="_(&quot;$&quot;* #,##0_);_(&quot;$&quot;* \(#,##0\);_(&quot;$&quot;* &quot;-&quot;_);_(@_)">
                  <c:v>224.73863636363637</c:v>
                </c:pt>
                <c:pt idx="104" formatCode="_(&quot;$&quot;* #,##0_);_(&quot;$&quot;* \(#,##0\);_(&quot;$&quot;* &quot;-&quot;_);_(@_)">
                  <c:v>218.7</c:v>
                </c:pt>
                <c:pt idx="105" formatCode="_(&quot;$&quot;* #,##0_);_(&quot;$&quot;* \(#,##0\);_(&quot;$&quot;* &quot;-&quot;_);_(@_)">
                  <c:v>202</c:v>
                </c:pt>
                <c:pt idx="106" formatCode="_(&quot;$&quot;* #,##0_);_(&quot;$&quot;* \(#,##0\);_(&quot;$&quot;* &quot;-&quot;_);_(@_)">
                  <c:v>206.44736842105263</c:v>
                </c:pt>
                <c:pt idx="107" formatCode="_(&quot;$&quot;* #,##0_);_(&quot;$&quot;* \(#,##0\);_(&quot;$&quot;* &quot;-&quot;_);_(@_)">
                  <c:v>212.1904761904762</c:v>
                </c:pt>
                <c:pt idx="108">
                  <c:v>168.16666666666666</c:v>
                </c:pt>
                <c:pt idx="109">
                  <c:v>202.13157894736841</c:v>
                </c:pt>
                <c:pt idx="110">
                  <c:v>236.13095238095238</c:v>
                </c:pt>
                <c:pt idx="111">
                  <c:v>233.0952380952381</c:v>
                </c:pt>
                <c:pt idx="112">
                  <c:v>213.92857142857142</c:v>
                </c:pt>
                <c:pt idx="113">
                  <c:v>167.21428571428572</c:v>
                </c:pt>
                <c:pt idx="114">
                  <c:v>129.56818181818181</c:v>
                </c:pt>
                <c:pt idx="115" formatCode="_(&quot;$&quot;* #,##0_);_(&quot;$&quot;* \(#,##0\);_(&quot;$&quot;* &quot;-&quot;_);_(@_)">
                  <c:v>107.91666666666667</c:v>
                </c:pt>
                <c:pt idx="116" formatCode="_(&quot;$&quot;* #,##0_);_(&quot;$&quot;* \(#,##0\);_(&quot;$&quot;* &quot;-&quot;_);_(@_)">
                  <c:v>121.72619047619048</c:v>
                </c:pt>
                <c:pt idx="117" formatCode="_(&quot;$&quot;* #,##0_);_(&quot;$&quot;* \(#,##0\);_(&quot;$&quot;* &quot;-&quot;_);_(@_)">
                  <c:v>102.86363636363636</c:v>
                </c:pt>
                <c:pt idx="118" formatCode="_(&quot;$&quot;* #,##0_);_(&quot;$&quot;* \(#,##0\);_(&quot;$&quot;* &quot;-&quot;_);_(@_)">
                  <c:v>108.33823529411765</c:v>
                </c:pt>
                <c:pt idx="119" formatCode="_(&quot;$&quot;* #,##0_);_(&quot;$&quot;* \(#,##0\);_(&quot;$&quot;* &quot;-&quot;_);_(@_)">
                  <c:v>138.26190476190476</c:v>
                </c:pt>
                <c:pt idx="120">
                  <c:v>172.5625</c:v>
                </c:pt>
                <c:pt idx="121">
                  <c:v>170.98684210526315</c:v>
                </c:pt>
                <c:pt idx="122">
                  <c:v>174.5</c:v>
                </c:pt>
                <c:pt idx="123">
                  <c:v>180.5</c:v>
                </c:pt>
              </c:numCache>
            </c:numRef>
          </c:val>
          <c:smooth val="0"/>
        </c:ser>
        <c:dLbls>
          <c:showLegendKey val="0"/>
          <c:showVal val="0"/>
          <c:showCatName val="0"/>
          <c:showSerName val="0"/>
          <c:showPercent val="0"/>
          <c:showBubbleSize val="0"/>
        </c:dLbls>
        <c:marker val="1"/>
        <c:smooth val="0"/>
        <c:axId val="271943168"/>
        <c:axId val="271944704"/>
      </c:lineChart>
      <c:dateAx>
        <c:axId val="271939456"/>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100" b="0" i="0" u="none" strike="noStrike" baseline="0">
                <a:solidFill>
                  <a:srgbClr val="000000"/>
                </a:solidFill>
                <a:latin typeface="Helvetica"/>
                <a:ea typeface="Helvetica"/>
                <a:cs typeface="Helvetica"/>
              </a:defRPr>
            </a:pPr>
            <a:endParaRPr lang="en-US"/>
          </a:p>
        </c:txPr>
        <c:crossAx val="271940992"/>
        <c:crosses val="autoZero"/>
        <c:auto val="1"/>
        <c:lblOffset val="100"/>
        <c:baseTimeUnit val="months"/>
        <c:majorUnit val="3"/>
        <c:majorTimeUnit val="months"/>
        <c:minorUnit val="1"/>
        <c:minorTimeUnit val="months"/>
      </c:dateAx>
      <c:valAx>
        <c:axId val="271940992"/>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sz="1400" baseline="0"/>
                  <a:t>Ethanol $ Per Gallon</a:t>
                </a:r>
              </a:p>
            </c:rich>
          </c:tx>
          <c:layout>
            <c:manualLayout>
              <c:xMode val="edge"/>
              <c:yMode val="edge"/>
              <c:x val="1.0672341380301639E-2"/>
              <c:y val="0.17095563526257329"/>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71939456"/>
        <c:crosses val="autoZero"/>
        <c:crossBetween val="between"/>
      </c:valAx>
      <c:dateAx>
        <c:axId val="271943168"/>
        <c:scaling>
          <c:orientation val="minMax"/>
        </c:scaling>
        <c:delete val="1"/>
        <c:axPos val="b"/>
        <c:numFmt formatCode="mmm\-yy" sourceLinked="1"/>
        <c:majorTickMark val="out"/>
        <c:minorTickMark val="none"/>
        <c:tickLblPos val="none"/>
        <c:crossAx val="271944704"/>
        <c:crosses val="autoZero"/>
        <c:auto val="1"/>
        <c:lblOffset val="100"/>
        <c:baseTimeUnit val="months"/>
      </c:dateAx>
      <c:valAx>
        <c:axId val="271944704"/>
        <c:scaling>
          <c:orientation val="minMax"/>
        </c:scaling>
        <c:delete val="0"/>
        <c:axPos val="r"/>
        <c:title>
          <c:tx>
            <c:rich>
              <a:bodyPr/>
              <a:lstStyle/>
              <a:p>
                <a:pPr>
                  <a:defRPr sz="1200" b="1" i="0" u="none" strike="noStrike" baseline="0">
                    <a:solidFill>
                      <a:srgbClr val="000000"/>
                    </a:solidFill>
                    <a:latin typeface="Helvetica"/>
                    <a:ea typeface="Helvetica"/>
                    <a:cs typeface="Helvetica"/>
                  </a:defRPr>
                </a:pPr>
                <a:r>
                  <a:rPr lang="en-US" sz="1200" baseline="0"/>
                  <a:t>D</a:t>
                </a:r>
                <a:r>
                  <a:rPr lang="en-US"/>
                  <a:t>DGS Price Per Ton</a:t>
                </a:r>
              </a:p>
            </c:rich>
          </c:tx>
          <c:layout>
            <c:manualLayout>
              <c:xMode val="edge"/>
              <c:yMode val="edge"/>
              <c:x val="0.95865760731521465"/>
              <c:y val="0.27421331706810764"/>
            </c:manualLayout>
          </c:layout>
          <c:overlay val="0"/>
          <c:spPr>
            <a:noFill/>
            <a:ln w="25400">
              <a:noFill/>
            </a:ln>
          </c:spPr>
        </c:title>
        <c:numFmt formatCode="_(&quot;$&quot;* #,##0_);_(&quot;$&quot;* \(#,##0\);_(&quot;$&quot;* &quot;-&quot;??_);_(@_)" sourceLinked="1"/>
        <c:majorTickMark val="cross"/>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71943168"/>
        <c:crosses val="max"/>
        <c:crossBetween val="between"/>
      </c:valAx>
      <c:spPr>
        <a:solidFill>
          <a:srgbClr val="FFFFFF"/>
        </a:solidFill>
        <a:ln w="12700">
          <a:solidFill>
            <a:srgbClr val="808080"/>
          </a:solidFill>
          <a:prstDash val="solid"/>
        </a:ln>
      </c:spPr>
    </c:plotArea>
    <c:legend>
      <c:legendPos val="r"/>
      <c:layout>
        <c:manualLayout>
          <c:xMode val="edge"/>
          <c:yMode val="edge"/>
          <c:x val="0.26458447825986786"/>
          <c:y val="0.88622457544044886"/>
          <c:w val="0.58274026966575754"/>
          <c:h val="8.3632942108652089E-2"/>
        </c:manualLayout>
      </c:layout>
      <c:overlay val="0"/>
      <c:spPr>
        <a:solidFill>
          <a:srgbClr val="FFFFFF"/>
        </a:solidFill>
        <a:ln w="3175">
          <a:solidFill>
            <a:srgbClr val="000000"/>
          </a:solidFill>
          <a:prstDash val="solid"/>
        </a:ln>
      </c:spPr>
      <c:txPr>
        <a:bodyPr/>
        <a:lstStyle/>
        <a:p>
          <a:pPr>
            <a:defRPr sz="14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Monthly Input Prices</a:t>
            </a:r>
          </a:p>
          <a:p>
            <a:pPr>
              <a:defRPr sz="12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(Iowa Corn and Natural Gas Prices)</a:t>
            </a:r>
            <a:endParaRPr lang="en-US" sz="1600" baseline="0"/>
          </a:p>
        </c:rich>
      </c:tx>
      <c:layout>
        <c:manualLayout>
          <c:xMode val="edge"/>
          <c:yMode val="edge"/>
          <c:x val="0.33144148944872542"/>
          <c:y val="1.8508849495417458E-2"/>
        </c:manualLayout>
      </c:layout>
      <c:overlay val="0"/>
      <c:spPr>
        <a:noFill/>
        <a:ln w="25400">
          <a:noFill/>
        </a:ln>
      </c:spPr>
    </c:title>
    <c:autoTitleDeleted val="0"/>
    <c:plotArea>
      <c:layout>
        <c:manualLayout>
          <c:layoutTarget val="inner"/>
          <c:xMode val="edge"/>
          <c:yMode val="edge"/>
          <c:x val="0.13078291814946624"/>
          <c:y val="0.2244045578210089"/>
          <c:w val="0.74377224199288261"/>
          <c:h val="0.4545986271577494"/>
        </c:manualLayout>
      </c:layout>
      <c:lineChart>
        <c:grouping val="standard"/>
        <c:varyColors val="0"/>
        <c:ser>
          <c:idx val="0"/>
          <c:order val="1"/>
          <c:tx>
            <c:v>Corn price per bushel</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[0]!H</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dLbls>
          <c:showLegendKey val="0"/>
          <c:showVal val="0"/>
          <c:showCatName val="0"/>
          <c:showSerName val="0"/>
          <c:showPercent val="0"/>
          <c:showBubbleSize val="0"/>
        </c:dLbls>
        <c:marker val="1"/>
        <c:smooth val="0"/>
        <c:axId val="277768064"/>
        <c:axId val="277769600"/>
      </c:lineChart>
      <c:lineChart>
        <c:grouping val="standard"/>
        <c:varyColors val="0"/>
        <c:ser>
          <c:idx val="1"/>
          <c:order val="0"/>
          <c:tx>
            <c:v>Natural Gas price per Cubic Foot</c:v>
          </c:tx>
          <c:spPr>
            <a:ln w="25400">
              <a:solidFill>
                <a:srgbClr val="C00000"/>
              </a:solidFill>
              <a:prstDash val="solid"/>
            </a:ln>
          </c:spPr>
          <c:marker>
            <c:symbol val="square"/>
            <c:size val="3"/>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[0]!J</c:f>
              <c:numCache>
                <c:formatCode>_("$"* #,##0.00_);_("$"* \(#,##0.00\);_("$"* "-"??_);_(@_)</c:formatCode>
                <c:ptCount val="124"/>
                <c:pt idx="0">
                  <c:v>8.17</c:v>
                </c:pt>
                <c:pt idx="1">
                  <c:v>7.8</c:v>
                </c:pt>
                <c:pt idx="2">
                  <c:v>8.09</c:v>
                </c:pt>
                <c:pt idx="3">
                  <c:v>7.66</c:v>
                </c:pt>
                <c:pt idx="4">
                  <c:v>8.11</c:v>
                </c:pt>
                <c:pt idx="5">
                  <c:v>7.65</c:v>
                </c:pt>
                <c:pt idx="6">
                  <c:v>7.92</c:v>
                </c:pt>
                <c:pt idx="7">
                  <c:v>9.24</c:v>
                </c:pt>
                <c:pt idx="8">
                  <c:v>10.27</c:v>
                </c:pt>
                <c:pt idx="9">
                  <c:v>11.53</c:v>
                </c:pt>
                <c:pt idx="10">
                  <c:v>12.18</c:v>
                </c:pt>
                <c:pt idx="11">
                  <c:v>12.05</c:v>
                </c:pt>
                <c:pt idx="12">
                  <c:v>10.95</c:v>
                </c:pt>
                <c:pt idx="13">
                  <c:v>10.210000000000001</c:v>
                </c:pt>
                <c:pt idx="14">
                  <c:v>9.1999999999999993</c:v>
                </c:pt>
                <c:pt idx="15">
                  <c:v>8.6199999999999992</c:v>
                </c:pt>
                <c:pt idx="16">
                  <c:v>8</c:v>
                </c:pt>
                <c:pt idx="17">
                  <c:v>8.2799999999999994</c:v>
                </c:pt>
                <c:pt idx="18">
                  <c:v>6.83</c:v>
                </c:pt>
                <c:pt idx="19">
                  <c:v>8.4499999999999993</c:v>
                </c:pt>
                <c:pt idx="20">
                  <c:v>7.83</c:v>
                </c:pt>
                <c:pt idx="21">
                  <c:v>6.39</c:v>
                </c:pt>
                <c:pt idx="22">
                  <c:v>7.26</c:v>
                </c:pt>
                <c:pt idx="23">
                  <c:v>8.31</c:v>
                </c:pt>
                <c:pt idx="24">
                  <c:v>8.8699999999999992</c:v>
                </c:pt>
                <c:pt idx="25">
                  <c:v>9.39</c:v>
                </c:pt>
                <c:pt idx="26">
                  <c:v>9.2799999999999994</c:v>
                </c:pt>
                <c:pt idx="27">
                  <c:v>8.58</c:v>
                </c:pt>
                <c:pt idx="28">
                  <c:v>8</c:v>
                </c:pt>
                <c:pt idx="29">
                  <c:v>8.58</c:v>
                </c:pt>
                <c:pt idx="30">
                  <c:v>8.61</c:v>
                </c:pt>
                <c:pt idx="31">
                  <c:v>7.88</c:v>
                </c:pt>
                <c:pt idx="32">
                  <c:v>7.48</c:v>
                </c:pt>
                <c:pt idx="33">
                  <c:v>7.48</c:v>
                </c:pt>
                <c:pt idx="34">
                  <c:v>8.5299999999999994</c:v>
                </c:pt>
                <c:pt idx="35">
                  <c:v>8.86</c:v>
                </c:pt>
                <c:pt idx="36">
                  <c:v>8.74</c:v>
                </c:pt>
                <c:pt idx="37">
                  <c:v>9.99</c:v>
                </c:pt>
                <c:pt idx="38">
                  <c:v>10.06</c:v>
                </c:pt>
                <c:pt idx="39">
                  <c:v>10.71</c:v>
                </c:pt>
                <c:pt idx="40">
                  <c:v>10.89</c:v>
                </c:pt>
                <c:pt idx="41">
                  <c:v>11.83</c:v>
                </c:pt>
                <c:pt idx="42">
                  <c:v>12.42</c:v>
                </c:pt>
                <c:pt idx="43">
                  <c:v>11.83</c:v>
                </c:pt>
                <c:pt idx="44">
                  <c:v>9.3000000000000007</c:v>
                </c:pt>
                <c:pt idx="45">
                  <c:v>7.3</c:v>
                </c:pt>
                <c:pt idx="46">
                  <c:v>7.11</c:v>
                </c:pt>
                <c:pt idx="47">
                  <c:v>7.92</c:v>
                </c:pt>
                <c:pt idx="48">
                  <c:v>8.2200000000000006</c:v>
                </c:pt>
                <c:pt idx="49">
                  <c:v>7.84</c:v>
                </c:pt>
                <c:pt idx="50">
                  <c:v>7.28</c:v>
                </c:pt>
                <c:pt idx="51">
                  <c:v>5.6</c:v>
                </c:pt>
                <c:pt idx="52">
                  <c:v>4.84</c:v>
                </c:pt>
                <c:pt idx="53">
                  <c:v>4.57</c:v>
                </c:pt>
                <c:pt idx="54">
                  <c:v>4.55</c:v>
                </c:pt>
                <c:pt idx="55">
                  <c:v>4.7300000000000004</c:v>
                </c:pt>
                <c:pt idx="56">
                  <c:v>4.68</c:v>
                </c:pt>
                <c:pt idx="57">
                  <c:v>4.84</c:v>
                </c:pt>
                <c:pt idx="58">
                  <c:v>6.16</c:v>
                </c:pt>
                <c:pt idx="59">
                  <c:v>6.79</c:v>
                </c:pt>
                <c:pt idx="60">
                  <c:v>6.61</c:v>
                </c:pt>
                <c:pt idx="61">
                  <c:v>7.08</c:v>
                </c:pt>
                <c:pt idx="62">
                  <c:v>7.06</c:v>
                </c:pt>
                <c:pt idx="63">
                  <c:v>6.21</c:v>
                </c:pt>
                <c:pt idx="64">
                  <c:v>5.45</c:v>
                </c:pt>
                <c:pt idx="65">
                  <c:v>5.61</c:v>
                </c:pt>
                <c:pt idx="66">
                  <c:v>5.69</c:v>
                </c:pt>
                <c:pt idx="67">
                  <c:v>5.76</c:v>
                </c:pt>
                <c:pt idx="68">
                  <c:v>5.59</c:v>
                </c:pt>
                <c:pt idx="69">
                  <c:v>4.8499999999999996</c:v>
                </c:pt>
                <c:pt idx="70">
                  <c:v>5.58</c:v>
                </c:pt>
                <c:pt idx="71">
                  <c:v>6.07</c:v>
                </c:pt>
                <c:pt idx="72">
                  <c:v>6.51</c:v>
                </c:pt>
                <c:pt idx="73">
                  <c:v>6.39</c:v>
                </c:pt>
                <c:pt idx="74">
                  <c:v>6.18</c:v>
                </c:pt>
                <c:pt idx="75">
                  <c:v>5.7</c:v>
                </c:pt>
                <c:pt idx="76">
                  <c:v>5.47</c:v>
                </c:pt>
                <c:pt idx="77">
                  <c:v>5.46</c:v>
                </c:pt>
                <c:pt idx="78">
                  <c:v>5.63</c:v>
                </c:pt>
                <c:pt idx="79">
                  <c:v>5.44</c:v>
                </c:pt>
                <c:pt idx="80">
                  <c:v>5.43</c:v>
                </c:pt>
                <c:pt idx="81">
                  <c:v>5.2</c:v>
                </c:pt>
                <c:pt idx="82">
                  <c:v>5.75</c:v>
                </c:pt>
                <c:pt idx="83">
                  <c:v>5.49</c:v>
                </c:pt>
                <c:pt idx="84">
                  <c:v>5.49</c:v>
                </c:pt>
                <c:pt idx="85">
                  <c:v>5.24</c:v>
                </c:pt>
                <c:pt idx="86">
                  <c:v>5.26</c:v>
                </c:pt>
                <c:pt idx="87">
                  <c:v>3.7</c:v>
                </c:pt>
                <c:pt idx="88">
                  <c:v>3.3</c:v>
                </c:pt>
                <c:pt idx="89">
                  <c:v>3.5</c:v>
                </c:pt>
                <c:pt idx="90">
                  <c:v>4.21</c:v>
                </c:pt>
                <c:pt idx="91">
                  <c:v>4.26</c:v>
                </c:pt>
                <c:pt idx="92">
                  <c:v>4.34</c:v>
                </c:pt>
                <c:pt idx="93">
                  <c:v>4.21</c:v>
                </c:pt>
                <c:pt idx="94">
                  <c:v>5.4</c:v>
                </c:pt>
                <c:pt idx="95">
                  <c:v>5.75</c:v>
                </c:pt>
                <c:pt idx="96">
                  <c:v>5.62</c:v>
                </c:pt>
                <c:pt idx="97">
                  <c:v>5.56</c:v>
                </c:pt>
                <c:pt idx="98">
                  <c:v>5.81</c:v>
                </c:pt>
                <c:pt idx="99">
                  <c:v>5.21</c:v>
                </c:pt>
                <c:pt idx="100">
                  <c:v>5.35</c:v>
                </c:pt>
                <c:pt idx="101">
                  <c:v>5.39</c:v>
                </c:pt>
                <c:pt idx="102">
                  <c:v>4.8499999999999996</c:v>
                </c:pt>
                <c:pt idx="103">
                  <c:v>4.84</c:v>
                </c:pt>
                <c:pt idx="104">
                  <c:v>4.99</c:v>
                </c:pt>
                <c:pt idx="105">
                  <c:v>5.05</c:v>
                </c:pt>
                <c:pt idx="106">
                  <c:v>5.58</c:v>
                </c:pt>
                <c:pt idx="107">
                  <c:v>5.98</c:v>
                </c:pt>
                <c:pt idx="108">
                  <c:v>5.98</c:v>
                </c:pt>
                <c:pt idx="109">
                  <c:v>9.16</c:v>
                </c:pt>
                <c:pt idx="110">
                  <c:v>9.27</c:v>
                </c:pt>
                <c:pt idx="111">
                  <c:v>8.26</c:v>
                </c:pt>
                <c:pt idx="112">
                  <c:v>8.1199999999999992</c:v>
                </c:pt>
                <c:pt idx="113">
                  <c:v>8.1199999999999992</c:v>
                </c:pt>
                <c:pt idx="114">
                  <c:v>7.94</c:v>
                </c:pt>
                <c:pt idx="115">
                  <c:v>7.94</c:v>
                </c:pt>
                <c:pt idx="116">
                  <c:v>8.15</c:v>
                </c:pt>
                <c:pt idx="117">
                  <c:v>6.97</c:v>
                </c:pt>
                <c:pt idx="118">
                  <c:v>6.56</c:v>
                </c:pt>
                <c:pt idx="119">
                  <c:v>7.21</c:v>
                </c:pt>
                <c:pt idx="120">
                  <c:v>6.82</c:v>
                </c:pt>
                <c:pt idx="121">
                  <c:v>6</c:v>
                </c:pt>
                <c:pt idx="122">
                  <c:v>6</c:v>
                </c:pt>
                <c:pt idx="123">
                  <c:v>6</c:v>
                </c:pt>
              </c:numCache>
            </c:numRef>
          </c:val>
          <c:smooth val="0"/>
        </c:ser>
        <c:dLbls>
          <c:showLegendKey val="0"/>
          <c:showVal val="0"/>
          <c:showCatName val="0"/>
          <c:showSerName val="0"/>
          <c:showPercent val="0"/>
          <c:showBubbleSize val="0"/>
        </c:dLbls>
        <c:marker val="1"/>
        <c:smooth val="0"/>
        <c:axId val="277784064"/>
        <c:axId val="277785600"/>
      </c:lineChart>
      <c:dateAx>
        <c:axId val="277768064"/>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100" b="0" i="0" u="none" strike="noStrike" baseline="0">
                <a:solidFill>
                  <a:srgbClr val="000000"/>
                </a:solidFill>
                <a:latin typeface="Helvetica"/>
                <a:ea typeface="Helvetica"/>
                <a:cs typeface="Helvetica"/>
              </a:defRPr>
            </a:pPr>
            <a:endParaRPr lang="en-US"/>
          </a:p>
        </c:txPr>
        <c:crossAx val="277769600"/>
        <c:crosses val="autoZero"/>
        <c:auto val="1"/>
        <c:lblOffset val="100"/>
        <c:baseTimeUnit val="months"/>
        <c:majorUnit val="3"/>
        <c:majorTimeUnit val="months"/>
        <c:minorUnit val="1"/>
        <c:minorTimeUnit val="months"/>
      </c:dateAx>
      <c:valAx>
        <c:axId val="277769600"/>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sz="1400" baseline="0"/>
                  <a:t>Corn $ Per Bushel</a:t>
                </a:r>
              </a:p>
            </c:rich>
          </c:tx>
          <c:layout>
            <c:manualLayout>
              <c:xMode val="edge"/>
              <c:yMode val="edge"/>
              <c:x val="6.2199816296337864E-3"/>
              <c:y val="0.20012877735202886"/>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77768064"/>
        <c:crosses val="autoZero"/>
        <c:crossBetween val="between"/>
      </c:valAx>
      <c:dateAx>
        <c:axId val="277784064"/>
        <c:scaling>
          <c:orientation val="minMax"/>
        </c:scaling>
        <c:delete val="1"/>
        <c:axPos val="b"/>
        <c:numFmt formatCode="mmm\-yy" sourceLinked="1"/>
        <c:majorTickMark val="out"/>
        <c:minorTickMark val="none"/>
        <c:tickLblPos val="none"/>
        <c:crossAx val="277785600"/>
        <c:crosses val="autoZero"/>
        <c:auto val="1"/>
        <c:lblOffset val="100"/>
        <c:baseTimeUnit val="months"/>
      </c:dateAx>
      <c:valAx>
        <c:axId val="277785600"/>
        <c:scaling>
          <c:orientation val="minMax"/>
        </c:scaling>
        <c:delete val="0"/>
        <c:axPos val="r"/>
        <c:title>
          <c:tx>
            <c:rich>
              <a:bodyPr/>
              <a:lstStyle/>
              <a:p>
                <a:pPr>
                  <a:defRPr sz="1200" b="1" i="0" u="none" strike="noStrike" baseline="0">
                    <a:solidFill>
                      <a:srgbClr val="000000"/>
                    </a:solidFill>
                    <a:latin typeface="Helvetica"/>
                    <a:ea typeface="Helvetica"/>
                    <a:cs typeface="Helvetica"/>
                  </a:defRPr>
                </a:pPr>
                <a:r>
                  <a:rPr lang="en-US"/>
                  <a:t>Per Cubic Foot</a:t>
                </a:r>
              </a:p>
            </c:rich>
          </c:tx>
          <c:layout>
            <c:manualLayout>
              <c:xMode val="edge"/>
              <c:yMode val="edge"/>
              <c:x val="0.96337449136756392"/>
              <c:y val="0.29591877552739226"/>
            </c:manualLayout>
          </c:layout>
          <c:overlay val="0"/>
          <c:spPr>
            <a:noFill/>
            <a:ln w="25400">
              <a:noFill/>
            </a:ln>
          </c:spPr>
        </c:title>
        <c:numFmt formatCode="_(&quot;$&quot;* #,##0.00_);_(&quot;$&quot;* \(#,##0.00\);_(&quot;$&quot;* &quot;-&quot;??_);_(@_)" sourceLinked="1"/>
        <c:majorTickMark val="cross"/>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77784064"/>
        <c:crosses val="max"/>
        <c:crossBetween val="between"/>
      </c:valAx>
      <c:spPr>
        <a:solidFill>
          <a:srgbClr val="FFFFFF"/>
        </a:solidFill>
        <a:ln w="12700">
          <a:solidFill>
            <a:srgbClr val="808080"/>
          </a:solidFill>
          <a:prstDash val="solid"/>
        </a:ln>
      </c:spPr>
    </c:plotArea>
    <c:legend>
      <c:legendPos val="r"/>
      <c:layout>
        <c:manualLayout>
          <c:xMode val="edge"/>
          <c:yMode val="edge"/>
          <c:x val="0.1815311612441407"/>
          <c:y val="0.87521602640965968"/>
          <c:w val="0.70462636404643553"/>
          <c:h val="9.2944264319901188E-2"/>
        </c:manualLayout>
      </c:layout>
      <c:overlay val="0"/>
      <c:spPr>
        <a:solidFill>
          <a:srgbClr val="FFFFFF"/>
        </a:solidFill>
        <a:ln w="3175">
          <a:solidFill>
            <a:srgbClr val="000000"/>
          </a:solidFill>
          <a:prstDash val="solid"/>
        </a:ln>
      </c:spPr>
      <c:txPr>
        <a:bodyPr/>
        <a:lstStyle/>
        <a:p>
          <a:pPr>
            <a:defRPr sz="14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279052672"/>
        <c:axId val="279054208"/>
      </c:barChart>
      <c:catAx>
        <c:axId val="279052672"/>
        <c:scaling>
          <c:orientation val="minMax"/>
        </c:scaling>
        <c:delete val="0"/>
        <c:axPos val="b"/>
        <c:majorTickMark val="out"/>
        <c:minorTickMark val="none"/>
        <c:tickLblPos val="nextTo"/>
        <c:crossAx val="279054208"/>
        <c:crosses val="autoZero"/>
        <c:auto val="1"/>
        <c:lblAlgn val="ctr"/>
        <c:lblOffset val="100"/>
        <c:noMultiLvlLbl val="0"/>
      </c:catAx>
      <c:valAx>
        <c:axId val="279054208"/>
        <c:scaling>
          <c:orientation val="minMax"/>
        </c:scaling>
        <c:delete val="0"/>
        <c:axPos val="l"/>
        <c:majorGridlines/>
        <c:majorTickMark val="out"/>
        <c:minorTickMark val="none"/>
        <c:tickLblPos val="nextTo"/>
        <c:crossAx val="279052672"/>
        <c:crosses val="autoZero"/>
        <c:crossBetween val="between"/>
      </c:valAx>
    </c:plotArea>
    <c:legend>
      <c:legendPos val="r"/>
      <c:overlay val="0"/>
    </c:legend>
    <c:plotVisOnly val="1"/>
    <c:dispBlanksAs val="gap"/>
    <c:showDLblsOverMax val="0"/>
  </c:chart>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Total Revenue of Ethanol Production</a:t>
            </a:r>
          </a:p>
        </c:rich>
      </c:tx>
      <c:layout>
        <c:manualLayout>
          <c:xMode val="edge"/>
          <c:yMode val="edge"/>
          <c:x val="0.28967789182602188"/>
          <c:y val="4.8938832977003703E-3"/>
        </c:manualLayout>
      </c:layout>
      <c:overlay val="0"/>
      <c:spPr>
        <a:noFill/>
        <a:ln w="25400">
          <a:noFill/>
        </a:ln>
      </c:spPr>
    </c:title>
    <c:autoTitleDeleted val="0"/>
    <c:plotArea>
      <c:layout>
        <c:manualLayout>
          <c:layoutTarget val="inner"/>
          <c:xMode val="edge"/>
          <c:yMode val="edge"/>
          <c:x val="0.13535173642030279"/>
          <c:y val="0.12450851900393189"/>
          <c:w val="0.83793410507569022"/>
          <c:h val="0.66841415465268672"/>
        </c:manualLayout>
      </c:layout>
      <c:areaChart>
        <c:grouping val="stacked"/>
        <c:varyColors val="0"/>
        <c:ser>
          <c:idx val="0"/>
          <c:order val="0"/>
          <c:tx>
            <c:v>Ethanol Revenue</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[0]!M</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er>
        <c:ser>
          <c:idx val="2"/>
          <c:order val="1"/>
          <c:tx>
            <c:v>DDGS Revenue</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[0]!O</c:f>
              <c:numCache>
                <c:formatCode>_("$"* #,##0.00_);_("$"* \(#,##0.00\);_("$"* "-"??_);_(@_)</c:formatCode>
                <c:ptCount val="124"/>
                <c:pt idx="0">
                  <c:v>0.20707003912743105</c:v>
                </c:pt>
                <c:pt idx="1">
                  <c:v>0.21290299797609111</c:v>
                </c:pt>
                <c:pt idx="2">
                  <c:v>0.21436123768825613</c:v>
                </c:pt>
                <c:pt idx="3">
                  <c:v>0.21581947740042115</c:v>
                </c:pt>
                <c:pt idx="4">
                  <c:v>0.22165243624908115</c:v>
                </c:pt>
                <c:pt idx="5">
                  <c:v>0.22165243624908115</c:v>
                </c:pt>
                <c:pt idx="6">
                  <c:v>0.23331835394640124</c:v>
                </c:pt>
                <c:pt idx="7">
                  <c:v>0.23331835394640124</c:v>
                </c:pt>
                <c:pt idx="8">
                  <c:v>0.22748539509774118</c:v>
                </c:pt>
                <c:pt idx="9">
                  <c:v>0.22748539509774118</c:v>
                </c:pt>
                <c:pt idx="10">
                  <c:v>0.22748539509774118</c:v>
                </c:pt>
                <c:pt idx="11">
                  <c:v>0.25548359757130934</c:v>
                </c:pt>
                <c:pt idx="12">
                  <c:v>0.2683161070383614</c:v>
                </c:pt>
                <c:pt idx="13">
                  <c:v>0.27706554531135141</c:v>
                </c:pt>
                <c:pt idx="14">
                  <c:v>0.27706554531135141</c:v>
                </c:pt>
                <c:pt idx="15">
                  <c:v>0.2683161070383614</c:v>
                </c:pt>
                <c:pt idx="16">
                  <c:v>0.25373370991671129</c:v>
                </c:pt>
                <c:pt idx="17">
                  <c:v>0.24206779221939123</c:v>
                </c:pt>
                <c:pt idx="18">
                  <c:v>0.23769307308289628</c:v>
                </c:pt>
                <c:pt idx="19">
                  <c:v>0.23331835394640124</c:v>
                </c:pt>
                <c:pt idx="20">
                  <c:v>0.21873595682475114</c:v>
                </c:pt>
                <c:pt idx="21">
                  <c:v>0.24166700487012988</c:v>
                </c:pt>
                <c:pt idx="22">
                  <c:v>0.32272534013605442</c:v>
                </c:pt>
                <c:pt idx="23">
                  <c:v>0.38280357142857147</c:v>
                </c:pt>
                <c:pt idx="24">
                  <c:v>0.38883705357142856</c:v>
                </c:pt>
                <c:pt idx="25">
                  <c:v>0.38722222222222225</c:v>
                </c:pt>
                <c:pt idx="26">
                  <c:v>0.39247448979591842</c:v>
                </c:pt>
                <c:pt idx="27">
                  <c:v>0.34130102040816335</c:v>
                </c:pt>
                <c:pt idx="28">
                  <c:v>0.31016030844155845</c:v>
                </c:pt>
                <c:pt idx="29">
                  <c:v>0.29338010204081638</c:v>
                </c:pt>
                <c:pt idx="30">
                  <c:v>0.28499574829931973</c:v>
                </c:pt>
                <c:pt idx="31">
                  <c:v>0.28053959627329195</c:v>
                </c:pt>
                <c:pt idx="32">
                  <c:v>0.30349154135338346</c:v>
                </c:pt>
                <c:pt idx="33">
                  <c:v>0.3482492236024845</c:v>
                </c:pt>
                <c:pt idx="34">
                  <c:v>0.4101466836734694</c:v>
                </c:pt>
                <c:pt idx="35">
                  <c:v>0.44984492481203003</c:v>
                </c:pt>
                <c:pt idx="36">
                  <c:v>0.53290584415584419</c:v>
                </c:pt>
                <c:pt idx="37">
                  <c:v>0.49539965986394557</c:v>
                </c:pt>
                <c:pt idx="38">
                  <c:v>0.48987032312925177</c:v>
                </c:pt>
                <c:pt idx="39">
                  <c:v>0.51510551948051952</c:v>
                </c:pt>
                <c:pt idx="40">
                  <c:v>0.52684098639455779</c:v>
                </c:pt>
                <c:pt idx="41">
                  <c:v>0.55289753401360553</c:v>
                </c:pt>
                <c:pt idx="42">
                  <c:v>0.56422889610389615</c:v>
                </c:pt>
                <c:pt idx="43">
                  <c:v>0.46952380952380945</c:v>
                </c:pt>
                <c:pt idx="44">
                  <c:v>0.42843324829931972</c:v>
                </c:pt>
                <c:pt idx="45">
                  <c:v>0.39312500000000006</c:v>
                </c:pt>
                <c:pt idx="46">
                  <c:v>0.36520441729323311</c:v>
                </c:pt>
                <c:pt idx="47">
                  <c:v>0.35319090136054426</c:v>
                </c:pt>
                <c:pt idx="48">
                  <c:v>0.38015093537414973</c:v>
                </c:pt>
                <c:pt idx="49">
                  <c:v>0.37798437499999998</c:v>
                </c:pt>
                <c:pt idx="50">
                  <c:v>0.36752840909090911</c:v>
                </c:pt>
                <c:pt idx="51">
                  <c:v>0.36411323051948052</c:v>
                </c:pt>
                <c:pt idx="52">
                  <c:v>0.39073437500000002</c:v>
                </c:pt>
                <c:pt idx="53">
                  <c:v>0.41689326298701301</c:v>
                </c:pt>
                <c:pt idx="54">
                  <c:v>0.27566355519480523</c:v>
                </c:pt>
                <c:pt idx="55">
                  <c:v>0.23906250000000004</c:v>
                </c:pt>
                <c:pt idx="56">
                  <c:v>0.24556760204081632</c:v>
                </c:pt>
                <c:pt idx="57">
                  <c:v>0.31871550324675324</c:v>
                </c:pt>
                <c:pt idx="58">
                  <c:v>0.35563392857142861</c:v>
                </c:pt>
                <c:pt idx="59">
                  <c:v>0.33931006493506494</c:v>
                </c:pt>
                <c:pt idx="60">
                  <c:v>0.30907366071428577</c:v>
                </c:pt>
                <c:pt idx="61">
                  <c:v>0.31176785714285715</c:v>
                </c:pt>
                <c:pt idx="62">
                  <c:v>0.28552212732919258</c:v>
                </c:pt>
                <c:pt idx="63">
                  <c:v>0.31140219155844157</c:v>
                </c:pt>
                <c:pt idx="64">
                  <c:v>0.34576785714285718</c:v>
                </c:pt>
                <c:pt idx="65">
                  <c:v>0.30919439935064941</c:v>
                </c:pt>
                <c:pt idx="66">
                  <c:v>0.31022108843537416</c:v>
                </c:pt>
                <c:pt idx="67">
                  <c:v>0.32102678571428572</c:v>
                </c:pt>
                <c:pt idx="68">
                  <c:v>0.37404336734693877</c:v>
                </c:pt>
                <c:pt idx="69">
                  <c:v>0.43083652210884354</c:v>
                </c:pt>
                <c:pt idx="70">
                  <c:v>0.4625850340136054</c:v>
                </c:pt>
                <c:pt idx="71">
                  <c:v>0.48932823129251712</c:v>
                </c:pt>
                <c:pt idx="72">
                  <c:v>0.54458545918367351</c:v>
                </c:pt>
                <c:pt idx="73">
                  <c:v>0.57926221804511291</c:v>
                </c:pt>
                <c:pt idx="74">
                  <c:v>0.5926572204968944</c:v>
                </c:pt>
                <c:pt idx="75">
                  <c:v>0.63583035714285718</c:v>
                </c:pt>
                <c:pt idx="76">
                  <c:v>0.59908375850340145</c:v>
                </c:pt>
                <c:pt idx="77">
                  <c:v>0.58806615259740269</c:v>
                </c:pt>
                <c:pt idx="78">
                  <c:v>0.58058035714285716</c:v>
                </c:pt>
                <c:pt idx="79">
                  <c:v>0.58338509316770182</c:v>
                </c:pt>
                <c:pt idx="80">
                  <c:v>0.60114732142857141</c:v>
                </c:pt>
                <c:pt idx="81">
                  <c:v>0.60092687074829942</c:v>
                </c:pt>
                <c:pt idx="82">
                  <c:v>0.65137755102040817</c:v>
                </c:pt>
                <c:pt idx="83">
                  <c:v>0.57693027210884362</c:v>
                </c:pt>
                <c:pt idx="84">
                  <c:v>0.56693861607142859</c:v>
                </c:pt>
                <c:pt idx="85">
                  <c:v>0.59078794642857146</c:v>
                </c:pt>
                <c:pt idx="86">
                  <c:v>0.61740564123376618</c:v>
                </c:pt>
                <c:pt idx="87">
                  <c:v>0.63247209821428574</c:v>
                </c:pt>
                <c:pt idx="88">
                  <c:v>0.65520833333333339</c:v>
                </c:pt>
                <c:pt idx="89">
                  <c:v>0.65547937925170063</c:v>
                </c:pt>
                <c:pt idx="90">
                  <c:v>0.80896364795918363</c:v>
                </c:pt>
                <c:pt idx="91">
                  <c:v>0.90710112577639745</c:v>
                </c:pt>
                <c:pt idx="92">
                  <c:v>0.85131813909774445</c:v>
                </c:pt>
                <c:pt idx="93">
                  <c:v>0.82345399844720502</c:v>
                </c:pt>
                <c:pt idx="94">
                  <c:v>0.79277678571428567</c:v>
                </c:pt>
                <c:pt idx="95">
                  <c:v>0.77536536654135324</c:v>
                </c:pt>
                <c:pt idx="96">
                  <c:v>0.78213010204081646</c:v>
                </c:pt>
                <c:pt idx="97">
                  <c:v>0.80622180451127812</c:v>
                </c:pt>
                <c:pt idx="98">
                  <c:v>0.7992421343537417</c:v>
                </c:pt>
                <c:pt idx="99">
                  <c:v>0.72806547619047624</c:v>
                </c:pt>
                <c:pt idx="100">
                  <c:v>0.67727475649350655</c:v>
                </c:pt>
                <c:pt idx="101">
                  <c:v>0.69783482142857145</c:v>
                </c:pt>
                <c:pt idx="102">
                  <c:v>0.70842532467532471</c:v>
                </c:pt>
                <c:pt idx="103">
                  <c:v>0.682242288961039</c:v>
                </c:pt>
                <c:pt idx="104">
                  <c:v>0.66391071428571424</c:v>
                </c:pt>
                <c:pt idx="105">
                  <c:v>0.61321428571428582</c:v>
                </c:pt>
                <c:pt idx="106">
                  <c:v>0.62671522556390979</c:v>
                </c:pt>
                <c:pt idx="107">
                  <c:v>0.64414965986394568</c:v>
                </c:pt>
                <c:pt idx="108">
                  <c:v>0.51050595238095242</c:v>
                </c:pt>
                <c:pt idx="109">
                  <c:v>0.61361372180451124</c:v>
                </c:pt>
                <c:pt idx="110">
                  <c:v>0.71682610544217684</c:v>
                </c:pt>
                <c:pt idx="111">
                  <c:v>0.70761054421768721</c:v>
                </c:pt>
                <c:pt idx="112">
                  <c:v>0.64942602040816322</c:v>
                </c:pt>
                <c:pt idx="113">
                  <c:v>0.50761479591836745</c:v>
                </c:pt>
                <c:pt idx="114">
                  <c:v>0.39333198051948048</c:v>
                </c:pt>
                <c:pt idx="115">
                  <c:v>0.3276041666666667</c:v>
                </c:pt>
                <c:pt idx="116">
                  <c:v>0.36952593537414974</c:v>
                </c:pt>
                <c:pt idx="117">
                  <c:v>0.3122646103896104</c:v>
                </c:pt>
                <c:pt idx="118">
                  <c:v>0.32888392857142862</c:v>
                </c:pt>
                <c:pt idx="119">
                  <c:v>0.41972363945578234</c:v>
                </c:pt>
                <c:pt idx="120">
                  <c:v>0.52385044642857148</c:v>
                </c:pt>
                <c:pt idx="121">
                  <c:v>0.51906719924812028</c:v>
                </c:pt>
                <c:pt idx="122">
                  <c:v>0.52973214285714287</c:v>
                </c:pt>
                <c:pt idx="123">
                  <c:v>0.54794642857142861</c:v>
                </c:pt>
              </c:numCache>
            </c:numRef>
          </c:val>
        </c:ser>
        <c:dLbls>
          <c:showLegendKey val="0"/>
          <c:showVal val="0"/>
          <c:showCatName val="0"/>
          <c:showSerName val="0"/>
          <c:showPercent val="0"/>
          <c:showBubbleSize val="0"/>
        </c:dLbls>
        <c:axId val="279099648"/>
        <c:axId val="279105536"/>
      </c:areaChart>
      <c:dateAx>
        <c:axId val="27909964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600" b="0" i="0" u="none" strike="noStrike" baseline="0">
                <a:solidFill>
                  <a:srgbClr val="000000"/>
                </a:solidFill>
                <a:latin typeface="Helvetica"/>
                <a:ea typeface="Helvetica"/>
                <a:cs typeface="Helvetica"/>
              </a:defRPr>
            </a:pPr>
            <a:endParaRPr lang="en-US"/>
          </a:p>
        </c:txPr>
        <c:crossAx val="279105536"/>
        <c:crosses val="autoZero"/>
        <c:auto val="1"/>
        <c:lblOffset val="100"/>
        <c:baseTimeUnit val="months"/>
        <c:majorUnit val="3"/>
        <c:majorTimeUnit val="months"/>
        <c:minorUnit val="1"/>
        <c:minorTimeUnit val="months"/>
      </c:dateAx>
      <c:valAx>
        <c:axId val="279105536"/>
        <c:scaling>
          <c:orientation val="minMax"/>
        </c:scaling>
        <c:delete val="0"/>
        <c:axPos val="l"/>
        <c:majorGridlines>
          <c:spPr>
            <a:ln w="3175">
              <a:solidFill>
                <a:srgbClr val="000000"/>
              </a:solidFill>
              <a:prstDash val="solid"/>
            </a:ln>
          </c:spPr>
        </c:majorGridlines>
        <c:title>
          <c:tx>
            <c:rich>
              <a:bodyPr/>
              <a:lstStyle/>
              <a:p>
                <a:pPr>
                  <a:defRPr sz="1600" b="1" i="0" u="none" strike="noStrike" baseline="0">
                    <a:solidFill>
                      <a:srgbClr val="000000"/>
                    </a:solidFill>
                    <a:latin typeface="Helvetica"/>
                    <a:ea typeface="Helvetica"/>
                    <a:cs typeface="Helvetica"/>
                  </a:defRPr>
                </a:pPr>
                <a:r>
                  <a:rPr lang="en-US" sz="1600" baseline="0"/>
                  <a:t>$ per gallon</a:t>
                </a:r>
              </a:p>
            </c:rich>
          </c:tx>
          <c:layout>
            <c:manualLayout>
              <c:xMode val="edge"/>
              <c:yMode val="edge"/>
              <c:x val="8.8968175853018708E-3"/>
              <c:y val="0.3861253932662402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79099648"/>
        <c:crosses val="autoZero"/>
        <c:crossBetween val="midCat"/>
      </c:valAx>
      <c:spPr>
        <a:solidFill>
          <a:srgbClr val="FFFFFF"/>
        </a:solidFill>
        <a:ln w="12700">
          <a:solidFill>
            <a:srgbClr val="808080"/>
          </a:solidFill>
          <a:prstDash val="solid"/>
        </a:ln>
      </c:spPr>
    </c:plotArea>
    <c:legend>
      <c:legendPos val="b"/>
      <c:layout>
        <c:manualLayout>
          <c:xMode val="edge"/>
          <c:yMode val="edge"/>
          <c:x val="0.32235083895763222"/>
          <c:y val="0.92922685161043661"/>
          <c:w val="0.46482646700412633"/>
          <c:h val="4.9803410335297699E-2"/>
        </c:manualLayout>
      </c:layout>
      <c:overlay val="0"/>
      <c:spPr>
        <a:solidFill>
          <a:srgbClr val="FFFFFF"/>
        </a:solidFill>
        <a:ln w="3175">
          <a:solidFill>
            <a:srgbClr val="000000"/>
          </a:solidFill>
          <a:prstDash val="solid"/>
        </a:ln>
      </c:spPr>
      <c:txPr>
        <a:bodyPr/>
        <a:lstStyle/>
        <a:p>
          <a:pPr>
            <a:defRPr sz="16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280109824"/>
        <c:axId val="280111360"/>
      </c:barChart>
      <c:catAx>
        <c:axId val="280109824"/>
        <c:scaling>
          <c:orientation val="minMax"/>
        </c:scaling>
        <c:delete val="0"/>
        <c:axPos val="b"/>
        <c:majorTickMark val="out"/>
        <c:minorTickMark val="none"/>
        <c:tickLblPos val="nextTo"/>
        <c:crossAx val="280111360"/>
        <c:crosses val="autoZero"/>
        <c:auto val="1"/>
        <c:lblAlgn val="ctr"/>
        <c:lblOffset val="100"/>
        <c:noMultiLvlLbl val="0"/>
      </c:catAx>
      <c:valAx>
        <c:axId val="280111360"/>
        <c:scaling>
          <c:orientation val="minMax"/>
        </c:scaling>
        <c:delete val="0"/>
        <c:axPos val="l"/>
        <c:majorGridlines/>
        <c:majorTickMark val="out"/>
        <c:minorTickMark val="none"/>
        <c:tickLblPos val="nextTo"/>
        <c:crossAx val="280109824"/>
        <c:crosses val="autoZero"/>
        <c:crossBetween val="between"/>
      </c:valAx>
    </c:plotArea>
    <c:legend>
      <c:legendPos val="r"/>
      <c:overlay val="0"/>
    </c:legend>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600" b="1" i="0" u="none" strike="noStrike" baseline="0">
                <a:solidFill>
                  <a:srgbClr val="000000"/>
                </a:solidFill>
                <a:latin typeface="Helvetica"/>
                <a:cs typeface="Helvetica"/>
              </a:rPr>
              <a:t>Ethanol Sale Price and Ethanol Breakeven Sale Price</a:t>
            </a:r>
          </a:p>
          <a:p>
            <a:pPr>
              <a:defRPr sz="1200" b="0" i="0" u="none" strike="noStrike" baseline="0">
                <a:solidFill>
                  <a:srgbClr val="000000"/>
                </a:solidFill>
                <a:latin typeface="Helvetica"/>
                <a:ea typeface="Helvetica"/>
                <a:cs typeface="Helvetica"/>
              </a:defRPr>
            </a:pPr>
            <a:r>
              <a:rPr lang="en-US" sz="1400" b="0" i="0" u="none" strike="noStrike" baseline="0">
                <a:solidFill>
                  <a:srgbClr val="000000"/>
                </a:solidFill>
                <a:latin typeface="Helvetica"/>
                <a:cs typeface="Helvetica"/>
              </a:rPr>
              <a:t>(Ethanol Breakeven = Total Cost less DDGS Returns)</a:t>
            </a:r>
            <a:endParaRPr lang="en-US" sz="1400" baseline="0"/>
          </a:p>
        </c:rich>
      </c:tx>
      <c:layout>
        <c:manualLayout>
          <c:xMode val="edge"/>
          <c:yMode val="edge"/>
          <c:x val="0.21357770492121519"/>
          <c:y val="3.6718120266353911E-2"/>
        </c:manualLayout>
      </c:layout>
      <c:overlay val="0"/>
      <c:spPr>
        <a:noFill/>
        <a:ln w="25400">
          <a:noFill/>
        </a:ln>
      </c:spPr>
    </c:title>
    <c:autoTitleDeleted val="0"/>
    <c:plotArea>
      <c:layout>
        <c:manualLayout>
          <c:layoutTarget val="inner"/>
          <c:xMode val="edge"/>
          <c:yMode val="edge"/>
          <c:x val="0.15836298932384343"/>
          <c:y val="0.22832113354254024"/>
          <c:w val="0.82117437722420061"/>
          <c:h val="0.40567451463585325"/>
        </c:manualLayout>
      </c:layout>
      <c:lineChart>
        <c:grouping val="standard"/>
        <c:varyColors val="0"/>
        <c:ser>
          <c:idx val="1"/>
          <c:order val="0"/>
          <c:tx>
            <c:v>Ethanol Sale Price</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[0]!D</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mooth val="0"/>
        </c:ser>
        <c:ser>
          <c:idx val="0"/>
          <c:order val="1"/>
          <c:tx>
            <c:v>Ethanol Breakeven Sale Price</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[0]!AF</c:f>
              <c:numCache>
                <c:formatCode>_("$"* #,##0.00_);_("$"* \(#,##0.00\);_("$"* "-"??_);_(@_)</c:formatCode>
                <c:ptCount val="124"/>
                <c:pt idx="0">
                  <c:v>1.0939595568980427</c:v>
                </c:pt>
                <c:pt idx="1">
                  <c:v>1.0879661351455259</c:v>
                </c:pt>
                <c:pt idx="2">
                  <c:v>1.1271148786304452</c:v>
                </c:pt>
                <c:pt idx="3">
                  <c:v>1.1002977216698948</c:v>
                </c:pt>
                <c:pt idx="4">
                  <c:v>1.1064453826689928</c:v>
                </c:pt>
                <c:pt idx="5">
                  <c:v>1.1080822850157723</c:v>
                </c:pt>
                <c:pt idx="6">
                  <c:v>1.150462423122254</c:v>
                </c:pt>
                <c:pt idx="7">
                  <c:v>1.100115118109521</c:v>
                </c:pt>
                <c:pt idx="8">
                  <c:v>1.0763159716928552</c:v>
                </c:pt>
                <c:pt idx="9">
                  <c:v>1.0813581356105149</c:v>
                </c:pt>
                <c:pt idx="10">
                  <c:v>1.1172674412547299</c:v>
                </c:pt>
                <c:pt idx="11">
                  <c:v>1.1505810349153931</c:v>
                </c:pt>
                <c:pt idx="12">
                  <c:v>1.1294840343268429</c:v>
                </c:pt>
                <c:pt idx="13">
                  <c:v>1.1362152238294576</c:v>
                </c:pt>
                <c:pt idx="14">
                  <c:v>1.1037880916163183</c:v>
                </c:pt>
                <c:pt idx="15">
                  <c:v>1.1325142816344642</c:v>
                </c:pt>
                <c:pt idx="16">
                  <c:v>1.1357897034868767</c:v>
                </c:pt>
                <c:pt idx="17">
                  <c:v>1.1320925156031301</c:v>
                </c:pt>
                <c:pt idx="18">
                  <c:v>1.1103489436812748</c:v>
                </c:pt>
                <c:pt idx="19">
                  <c:v>1.1354886184286943</c:v>
                </c:pt>
                <c:pt idx="20">
                  <c:v>1.1796657539794646</c:v>
                </c:pt>
                <c:pt idx="21">
                  <c:v>1.3314648819264074</c:v>
                </c:pt>
                <c:pt idx="22">
                  <c:v>1.4982902317254174</c:v>
                </c:pt>
                <c:pt idx="23">
                  <c:v>1.5229262861471864</c:v>
                </c:pt>
                <c:pt idx="24">
                  <c:v>1.5708803040043291</c:v>
                </c:pt>
                <c:pt idx="25">
                  <c:v>1.6977925559884559</c:v>
                </c:pt>
                <c:pt idx="26">
                  <c:v>1.6580228847866421</c:v>
                </c:pt>
                <c:pt idx="27">
                  <c:v>1.5378094494124919</c:v>
                </c:pt>
                <c:pt idx="28">
                  <c:v>1.5917403283549783</c:v>
                </c:pt>
                <c:pt idx="29">
                  <c:v>1.7000160820655539</c:v>
                </c:pt>
                <c:pt idx="30">
                  <c:v>1.4821853847866422</c:v>
                </c:pt>
                <c:pt idx="31">
                  <c:v>1.484310835836627</c:v>
                </c:pt>
                <c:pt idx="32">
                  <c:v>1.4828646320118481</c:v>
                </c:pt>
                <c:pt idx="33">
                  <c:v>1.4497574585074342</c:v>
                </c:pt>
                <c:pt idx="34">
                  <c:v>1.5628294324056897</c:v>
                </c:pt>
                <c:pt idx="35">
                  <c:v>1.6850071132148552</c:v>
                </c:pt>
                <c:pt idx="36">
                  <c:v>1.7903831043290044</c:v>
                </c:pt>
                <c:pt idx="37">
                  <c:v>1.9891910820655534</c:v>
                </c:pt>
                <c:pt idx="38">
                  <c:v>2.0924454188002479</c:v>
                </c:pt>
                <c:pt idx="39">
                  <c:v>2.2353840783549788</c:v>
                </c:pt>
                <c:pt idx="40">
                  <c:v>2.2389759460111316</c:v>
                </c:pt>
                <c:pt idx="41">
                  <c:v>2.5380092793444646</c:v>
                </c:pt>
                <c:pt idx="42">
                  <c:v>2.3568788835497836</c:v>
                </c:pt>
                <c:pt idx="43">
                  <c:v>2.1251563881880022</c:v>
                </c:pt>
                <c:pt idx="44">
                  <c:v>2.1083422725417442</c:v>
                </c:pt>
                <c:pt idx="45">
                  <c:v>1.6698281495012228</c:v>
                </c:pt>
                <c:pt idx="46">
                  <c:v>1.5544126583276379</c:v>
                </c:pt>
                <c:pt idx="47">
                  <c:v>1.5188959290043289</c:v>
                </c:pt>
                <c:pt idx="48">
                  <c:v>1.6090927827458261</c:v>
                </c:pt>
                <c:pt idx="49">
                  <c:v>1.5237794111471856</c:v>
                </c:pt>
                <c:pt idx="50">
                  <c:v>1.5771796952380952</c:v>
                </c:pt>
                <c:pt idx="51">
                  <c:v>1.5783685751082244</c:v>
                </c:pt>
                <c:pt idx="52">
                  <c:v>1.6084401254329002</c:v>
                </c:pt>
                <c:pt idx="53">
                  <c:v>1.5506544517316017</c:v>
                </c:pt>
                <c:pt idx="54">
                  <c:v>1.3918117569264077</c:v>
                </c:pt>
                <c:pt idx="55">
                  <c:v>1.4585615752628329</c:v>
                </c:pt>
                <c:pt idx="56">
                  <c:v>1.4508115752628323</c:v>
                </c:pt>
                <c:pt idx="57">
                  <c:v>1.5484094841991345</c:v>
                </c:pt>
                <c:pt idx="58">
                  <c:v>1.5650155718614718</c:v>
                </c:pt>
                <c:pt idx="59">
                  <c:v>1.6023863510822516</c:v>
                </c:pt>
                <c:pt idx="60">
                  <c:v>1.6085133397186149</c:v>
                </c:pt>
                <c:pt idx="61">
                  <c:v>1.5667941432900432</c:v>
                </c:pt>
                <c:pt idx="62">
                  <c:v>1.6028533047807265</c:v>
                </c:pt>
                <c:pt idx="63">
                  <c:v>1.5114230393939398</c:v>
                </c:pt>
                <c:pt idx="64">
                  <c:v>1.4875102147186148</c:v>
                </c:pt>
                <c:pt idx="65">
                  <c:v>1.450095117316017</c:v>
                </c:pt>
                <c:pt idx="66">
                  <c:v>1.5114091943104511</c:v>
                </c:pt>
                <c:pt idx="67">
                  <c:v>1.5787712536796541</c:v>
                </c:pt>
                <c:pt idx="68">
                  <c:v>1.7677682504329002</c:v>
                </c:pt>
                <c:pt idx="69">
                  <c:v>1.916844823562152</c:v>
                </c:pt>
                <c:pt idx="70">
                  <c:v>2.008880877983922</c:v>
                </c:pt>
                <c:pt idx="71">
                  <c:v>2.1247288371675941</c:v>
                </c:pt>
                <c:pt idx="72">
                  <c:v>2.2420253507730377</c:v>
                </c:pt>
                <c:pt idx="73">
                  <c:v>2.3960574891547046</c:v>
                </c:pt>
                <c:pt idx="74">
                  <c:v>2.3619715501223419</c:v>
                </c:pt>
                <c:pt idx="75">
                  <c:v>2.5433495004329005</c:v>
                </c:pt>
                <c:pt idx="76">
                  <c:v>2.4897029017934438</c:v>
                </c:pt>
                <c:pt idx="77">
                  <c:v>2.5461470653679648</c:v>
                </c:pt>
                <c:pt idx="78">
                  <c:v>2.4504727147186154</c:v>
                </c:pt>
                <c:pt idx="79">
                  <c:v>2.562815028383211</c:v>
                </c:pt>
                <c:pt idx="80">
                  <c:v>2.4224236075757575</c:v>
                </c:pt>
                <c:pt idx="81">
                  <c:v>2.1835608099567088</c:v>
                </c:pt>
                <c:pt idx="82">
                  <c:v>2.1451500956709957</c:v>
                </c:pt>
                <c:pt idx="83">
                  <c:v>2.1237659119975261</c:v>
                </c:pt>
                <c:pt idx="84">
                  <c:v>2.2419814200757577</c:v>
                </c:pt>
                <c:pt idx="85">
                  <c:v>2.2492213754329011</c:v>
                </c:pt>
                <c:pt idx="86">
                  <c:v>2.2587073332251082</c:v>
                </c:pt>
                <c:pt idx="87">
                  <c:v>2.152502402218615</c:v>
                </c:pt>
                <c:pt idx="88">
                  <c:v>2.1200514562152142</c:v>
                </c:pt>
                <c:pt idx="89">
                  <c:v>2.1181116177798396</c:v>
                </c:pt>
                <c:pt idx="90">
                  <c:v>2.4672568558750783</c:v>
                </c:pt>
                <c:pt idx="91">
                  <c:v>2.5637339336627152</c:v>
                </c:pt>
                <c:pt idx="92">
                  <c:v>2.4354806564479374</c:v>
                </c:pt>
                <c:pt idx="93">
                  <c:v>2.4161159212403551</c:v>
                </c:pt>
                <c:pt idx="94">
                  <c:v>2.4808651254329019</c:v>
                </c:pt>
                <c:pt idx="95">
                  <c:v>2.4570818782524504</c:v>
                </c:pt>
                <c:pt idx="96">
                  <c:v>2.4143878507730383</c:v>
                </c:pt>
                <c:pt idx="97">
                  <c:v>2.3858332410344048</c:v>
                </c:pt>
                <c:pt idx="98">
                  <c:v>2.4655980548546701</c:v>
                </c:pt>
                <c:pt idx="99">
                  <c:v>2.2664415922696355</c:v>
                </c:pt>
                <c:pt idx="100">
                  <c:v>2.4266193867965367</c:v>
                </c:pt>
                <c:pt idx="101">
                  <c:v>2.4572593218614722</c:v>
                </c:pt>
                <c:pt idx="102">
                  <c:v>2.2649960101731601</c:v>
                </c:pt>
                <c:pt idx="103">
                  <c:v>2.0649861887445895</c:v>
                </c:pt>
                <c:pt idx="104">
                  <c:v>1.757125393290043</c:v>
                </c:pt>
                <c:pt idx="105">
                  <c:v>1.5525727147186146</c:v>
                </c:pt>
                <c:pt idx="106">
                  <c:v>1.5217433914103444</c:v>
                </c:pt>
                <c:pt idx="107">
                  <c:v>1.5198859800247368</c:v>
                </c:pt>
                <c:pt idx="108">
                  <c:v>1.6255532844465059</c:v>
                </c:pt>
                <c:pt idx="109">
                  <c:v>1.6813073951697426</c:v>
                </c:pt>
                <c:pt idx="110">
                  <c:v>1.6613857249226962</c:v>
                </c:pt>
                <c:pt idx="111">
                  <c:v>1.7082307079158938</c:v>
                </c:pt>
                <c:pt idx="112">
                  <c:v>1.7334439732220162</c:v>
                </c:pt>
                <c:pt idx="113">
                  <c:v>1.7591603847866426</c:v>
                </c:pt>
                <c:pt idx="114">
                  <c:v>1.6342037212121214</c:v>
                </c:pt>
                <c:pt idx="115">
                  <c:v>1.6074338541743973</c:v>
                </c:pt>
                <c:pt idx="116">
                  <c:v>1.5012381058750766</c:v>
                </c:pt>
                <c:pt idx="117">
                  <c:v>1.4952620004329003</c:v>
                </c:pt>
                <c:pt idx="118">
                  <c:v>1.5546137861471863</c:v>
                </c:pt>
                <c:pt idx="119">
                  <c:v>1.5773960990723555</c:v>
                </c:pt>
                <c:pt idx="120">
                  <c:v>1.4465990540043294</c:v>
                </c:pt>
                <c:pt idx="121">
                  <c:v>1.4305017560719984</c:v>
                </c:pt>
                <c:pt idx="122">
                  <c:v>1.4310909777056273</c:v>
                </c:pt>
                <c:pt idx="123">
                  <c:v>1.380751711317254</c:v>
                </c:pt>
              </c:numCache>
            </c:numRef>
          </c:val>
          <c:smooth val="0"/>
        </c:ser>
        <c:dLbls>
          <c:showLegendKey val="0"/>
          <c:showVal val="0"/>
          <c:showCatName val="0"/>
          <c:showSerName val="0"/>
          <c:showPercent val="0"/>
          <c:showBubbleSize val="0"/>
        </c:dLbls>
        <c:marker val="1"/>
        <c:smooth val="0"/>
        <c:axId val="280119936"/>
        <c:axId val="280252800"/>
      </c:lineChart>
      <c:dateAx>
        <c:axId val="280119936"/>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280252800"/>
        <c:crosses val="autoZero"/>
        <c:auto val="1"/>
        <c:lblOffset val="100"/>
        <c:baseTimeUnit val="months"/>
        <c:majorUnit val="3"/>
        <c:majorTimeUnit val="months"/>
        <c:minorUnit val="1"/>
        <c:minorTimeUnit val="months"/>
      </c:dateAx>
      <c:valAx>
        <c:axId val="280252800"/>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sz="1400" baseline="0"/>
                  <a:t>$</a:t>
                </a:r>
                <a:r>
                  <a:rPr lang="en-US"/>
                  <a:t> per gallon</a:t>
                </a:r>
              </a:p>
            </c:rich>
          </c:tx>
          <c:layout>
            <c:manualLayout>
              <c:xMode val="edge"/>
              <c:yMode val="edge"/>
              <c:x val="6.2199816296337864E-3"/>
              <c:y val="0.29087874842416445"/>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80119936"/>
        <c:crosses val="autoZero"/>
        <c:crossBetween val="between"/>
      </c:valAx>
      <c:spPr>
        <a:solidFill>
          <a:srgbClr val="FFFFFF"/>
        </a:solidFill>
        <a:ln w="12700">
          <a:solidFill>
            <a:srgbClr val="808080"/>
          </a:solidFill>
          <a:prstDash val="solid"/>
        </a:ln>
      </c:spPr>
    </c:plotArea>
    <c:legend>
      <c:legendPos val="r"/>
      <c:layout>
        <c:manualLayout>
          <c:xMode val="edge"/>
          <c:yMode val="edge"/>
          <c:x val="0.12763782618336672"/>
          <c:y val="0.87140554281108562"/>
          <c:w val="0.72851789021743674"/>
          <c:h val="8.3633000599334567E-2"/>
        </c:manualLayout>
      </c:layout>
      <c:overlay val="0"/>
      <c:spPr>
        <a:solidFill>
          <a:srgbClr val="FFFFFF"/>
        </a:solidFill>
        <a:ln w="3175">
          <a:solidFill>
            <a:srgbClr val="000000"/>
          </a:solidFill>
          <a:prstDash val="solid"/>
        </a:ln>
      </c:spPr>
      <c:txPr>
        <a:bodyPr/>
        <a:lstStyle/>
        <a:p>
          <a:pPr>
            <a:defRPr sz="14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600" b="1" i="0" u="none" strike="noStrike" baseline="0">
                <a:solidFill>
                  <a:srgbClr val="000000"/>
                </a:solidFill>
                <a:latin typeface="Helvetica"/>
                <a:cs typeface="Helvetica"/>
              </a:rPr>
              <a:t>Corn Sale Price and Corn Breakeven Sale Price</a:t>
            </a:r>
          </a:p>
          <a:p>
            <a:pPr>
              <a:defRPr sz="1200" b="0" i="0" u="none" strike="noStrike" baseline="0">
                <a:solidFill>
                  <a:srgbClr val="000000"/>
                </a:solidFill>
                <a:latin typeface="Helvetica"/>
                <a:ea typeface="Helvetica"/>
                <a:cs typeface="Helvetica"/>
              </a:defRPr>
            </a:pPr>
            <a:r>
              <a:rPr lang="en-US" sz="1400" b="0" i="0" u="none" strike="noStrike" baseline="0">
                <a:solidFill>
                  <a:srgbClr val="000000"/>
                </a:solidFill>
                <a:latin typeface="Helvetica"/>
                <a:cs typeface="Helvetica"/>
              </a:rPr>
              <a:t>(Corn Breakeven = Total Revenue less All Costs-except Corn) </a:t>
            </a:r>
            <a:endParaRPr lang="en-US" sz="1400" baseline="0"/>
          </a:p>
        </c:rich>
      </c:tx>
      <c:layout>
        <c:manualLayout>
          <c:xMode val="edge"/>
          <c:yMode val="edge"/>
          <c:x val="0.22634650247863938"/>
          <c:y val="3.3338417616590982E-2"/>
        </c:manualLayout>
      </c:layout>
      <c:overlay val="0"/>
      <c:spPr>
        <a:noFill/>
        <a:ln w="25400">
          <a:noFill/>
        </a:ln>
      </c:spPr>
    </c:title>
    <c:autoTitleDeleted val="0"/>
    <c:plotArea>
      <c:layout>
        <c:manualLayout>
          <c:layoutTarget val="inner"/>
          <c:xMode val="edge"/>
          <c:yMode val="edge"/>
          <c:x val="0.16814946619217175"/>
          <c:y val="0.22253237123750472"/>
          <c:w val="0.81761565836299122"/>
          <c:h val="0.41516275522349333"/>
        </c:manualLayout>
      </c:layout>
      <c:lineChart>
        <c:grouping val="standard"/>
        <c:varyColors val="0"/>
        <c:ser>
          <c:idx val="0"/>
          <c:order val="0"/>
          <c:tx>
            <c:v>Corn Breakeven Sale Price</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mooth val="0"/>
        </c:ser>
        <c:dLbls>
          <c:showLegendKey val="0"/>
          <c:showVal val="0"/>
          <c:showCatName val="0"/>
          <c:showSerName val="0"/>
          <c:showPercent val="0"/>
          <c:showBubbleSize val="0"/>
        </c:dLbls>
        <c:marker val="1"/>
        <c:smooth val="0"/>
        <c:axId val="282996096"/>
        <c:axId val="283001984"/>
      </c:lineChart>
      <c:lineChart>
        <c:grouping val="standard"/>
        <c:varyColors val="0"/>
        <c:ser>
          <c:idx val="1"/>
          <c:order val="1"/>
          <c:tx>
            <c:v>Corn Sale Price</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[0]!BL</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dLbls>
          <c:showLegendKey val="0"/>
          <c:showVal val="0"/>
          <c:showCatName val="0"/>
          <c:showSerName val="0"/>
          <c:showPercent val="0"/>
          <c:showBubbleSize val="0"/>
        </c:dLbls>
        <c:marker val="1"/>
        <c:smooth val="0"/>
        <c:axId val="283003904"/>
        <c:axId val="283009792"/>
      </c:lineChart>
      <c:dateAx>
        <c:axId val="282996096"/>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283001984"/>
        <c:crosses val="autoZero"/>
        <c:auto val="1"/>
        <c:lblOffset val="100"/>
        <c:baseTimeUnit val="months"/>
        <c:majorUnit val="3"/>
        <c:majorTimeUnit val="months"/>
        <c:minorUnit val="1"/>
        <c:minorTimeUnit val="months"/>
      </c:dateAx>
      <c:valAx>
        <c:axId val="283001984"/>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sz="1400" baseline="0"/>
                  <a:t>$</a:t>
                </a:r>
                <a:r>
                  <a:rPr lang="en-US"/>
                  <a:t> per bushel</a:t>
                </a:r>
              </a:p>
            </c:rich>
          </c:tx>
          <c:layout>
            <c:manualLayout>
              <c:xMode val="edge"/>
              <c:yMode val="edge"/>
              <c:x val="6.2199816296337864E-3"/>
              <c:y val="0.2924468149707521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282996096"/>
        <c:crosses val="autoZero"/>
        <c:crossBetween val="between"/>
      </c:valAx>
      <c:dateAx>
        <c:axId val="283003904"/>
        <c:scaling>
          <c:orientation val="minMax"/>
        </c:scaling>
        <c:delete val="1"/>
        <c:axPos val="b"/>
        <c:numFmt formatCode="mmm\-yy" sourceLinked="1"/>
        <c:majorTickMark val="out"/>
        <c:minorTickMark val="none"/>
        <c:tickLblPos val="none"/>
        <c:crossAx val="283009792"/>
        <c:crosses val="autoZero"/>
        <c:auto val="1"/>
        <c:lblOffset val="100"/>
        <c:baseTimeUnit val="months"/>
      </c:dateAx>
      <c:valAx>
        <c:axId val="283009792"/>
        <c:scaling>
          <c:orientation val="minMax"/>
        </c:scaling>
        <c:delete val="1"/>
        <c:axPos val="r"/>
        <c:numFmt formatCode="_(&quot;$&quot;* #,##0.00_);_(&quot;$&quot;* \(#,##0.00\);_(&quot;$&quot;* &quot;-&quot;??_);_(@_)" sourceLinked="1"/>
        <c:majorTickMark val="out"/>
        <c:minorTickMark val="none"/>
        <c:tickLblPos val="none"/>
        <c:crossAx val="283003904"/>
        <c:crosses val="max"/>
        <c:crossBetween val="between"/>
      </c:valAx>
      <c:spPr>
        <a:solidFill>
          <a:srgbClr val="FFFFFF"/>
        </a:solidFill>
        <a:ln w="12700">
          <a:solidFill>
            <a:srgbClr val="808080"/>
          </a:solidFill>
          <a:prstDash val="solid"/>
        </a:ln>
      </c:spPr>
    </c:plotArea>
    <c:legend>
      <c:legendPos val="r"/>
      <c:layout>
        <c:manualLayout>
          <c:xMode val="edge"/>
          <c:yMode val="edge"/>
          <c:x val="0.23596721246690752"/>
          <c:y val="0.87005377541174955"/>
          <c:w val="0.67559595444632714"/>
          <c:h val="9.8107065023042436E-2"/>
        </c:manualLayout>
      </c:layout>
      <c:overlay val="0"/>
      <c:spPr>
        <a:solidFill>
          <a:srgbClr val="FFFFFF"/>
        </a:solidFill>
        <a:ln w="3175">
          <a:solidFill>
            <a:srgbClr val="000000"/>
          </a:solidFill>
          <a:prstDash val="solid"/>
        </a:ln>
      </c:spPr>
      <c:txPr>
        <a:bodyPr/>
        <a:lstStyle/>
        <a:p>
          <a:pPr>
            <a:defRPr sz="14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290505856"/>
        <c:axId val="290507392"/>
      </c:barChart>
      <c:catAx>
        <c:axId val="290505856"/>
        <c:scaling>
          <c:orientation val="minMax"/>
        </c:scaling>
        <c:delete val="0"/>
        <c:axPos val="b"/>
        <c:majorTickMark val="out"/>
        <c:minorTickMark val="none"/>
        <c:tickLblPos val="nextTo"/>
        <c:crossAx val="290507392"/>
        <c:crosses val="autoZero"/>
        <c:auto val="1"/>
        <c:lblAlgn val="ctr"/>
        <c:lblOffset val="100"/>
        <c:noMultiLvlLbl val="0"/>
      </c:catAx>
      <c:valAx>
        <c:axId val="290507392"/>
        <c:scaling>
          <c:orientation val="minMax"/>
        </c:scaling>
        <c:delete val="0"/>
        <c:axPos val="l"/>
        <c:majorGridlines/>
        <c:majorTickMark val="out"/>
        <c:minorTickMark val="none"/>
        <c:tickLblPos val="nextTo"/>
        <c:crossAx val="290505856"/>
        <c:crosses val="autoZero"/>
        <c:crossBetween val="between"/>
      </c:valAx>
    </c:plotArea>
    <c:legend>
      <c:legendPos val="r"/>
      <c:overlay val="0"/>
    </c:legend>
    <c:plotVisOnly val="1"/>
    <c:dispBlanksAs val="gap"/>
    <c:showDLblsOverMax val="0"/>
  </c:chart>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Cost of Ethanol Production</a:t>
            </a:r>
          </a:p>
          <a:p>
            <a:pPr>
              <a:defRPr sz="2000" b="1" i="0" u="none" strike="noStrike" baseline="0">
                <a:solidFill>
                  <a:srgbClr val="000000"/>
                </a:solidFill>
                <a:latin typeface="Helvetica"/>
                <a:ea typeface="Helvetica"/>
                <a:cs typeface="Helvetica"/>
              </a:defRPr>
            </a:pPr>
            <a:r>
              <a:rPr lang="en-US" sz="1600" b="0"/>
              <a:t>(corn cost at</a:t>
            </a:r>
            <a:r>
              <a:rPr lang="en-US" sz="1600" b="0" baseline="0"/>
              <a:t> corn market price)</a:t>
            </a:r>
            <a:endParaRPr lang="en-US" sz="1600" b="0"/>
          </a:p>
        </c:rich>
      </c:tx>
      <c:layout>
        <c:manualLayout>
          <c:xMode val="edge"/>
          <c:yMode val="edge"/>
          <c:x val="0.34210399502201355"/>
          <c:y val="1.4392943872670066E-2"/>
        </c:manualLayout>
      </c:layout>
      <c:overlay val="0"/>
      <c:spPr>
        <a:noFill/>
        <a:ln w="25400">
          <a:noFill/>
        </a:ln>
      </c:spPr>
    </c:title>
    <c:autoTitleDeleted val="0"/>
    <c:plotArea>
      <c:layout>
        <c:manualLayout>
          <c:layoutTarget val="inner"/>
          <c:xMode val="edge"/>
          <c:yMode val="edge"/>
          <c:x val="0.16220507498895667"/>
          <c:y val="0.12645277138522823"/>
          <c:w val="0.8057743950750591"/>
          <c:h val="0.60387096108399285"/>
        </c:manualLayout>
      </c:layout>
      <c:areaChart>
        <c:grouping val="stacked"/>
        <c:varyColors val="0"/>
        <c:ser>
          <c:idx val="1"/>
          <c:order val="0"/>
          <c:tx>
            <c:v>Corn</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[0]!T</c:f>
              <c:numCache>
                <c:formatCode>_("$"* #,##0.00_);_("$"* \(#,##0.00\);_("$"* "-"??_);_(@_)</c:formatCode>
                <c:ptCount val="124"/>
                <c:pt idx="0">
                  <c:v>0.6232497384497161</c:v>
                </c:pt>
                <c:pt idx="1">
                  <c:v>0.63418927554585935</c:v>
                </c:pt>
                <c:pt idx="2">
                  <c:v>0.66609625874294387</c:v>
                </c:pt>
                <c:pt idx="3">
                  <c:v>0.65363734149455843</c:v>
                </c:pt>
                <c:pt idx="4">
                  <c:v>0.65211796134231648</c:v>
                </c:pt>
                <c:pt idx="5">
                  <c:v>0.667554863689096</c:v>
                </c:pt>
                <c:pt idx="6">
                  <c:v>0.71350091949289762</c:v>
                </c:pt>
                <c:pt idx="7">
                  <c:v>0.62355361448016455</c:v>
                </c:pt>
                <c:pt idx="8">
                  <c:v>0.56302150921483873</c:v>
                </c:pt>
                <c:pt idx="9">
                  <c:v>0.53026367313249845</c:v>
                </c:pt>
                <c:pt idx="10">
                  <c:v>0.5466729787767135</c:v>
                </c:pt>
                <c:pt idx="11">
                  <c:v>0.61188477491094495</c:v>
                </c:pt>
                <c:pt idx="12">
                  <c:v>0.63662028378944668</c:v>
                </c:pt>
                <c:pt idx="13">
                  <c:v>0.67430091156505134</c:v>
                </c:pt>
                <c:pt idx="14">
                  <c:v>0.67217377935191225</c:v>
                </c:pt>
                <c:pt idx="15">
                  <c:v>0.70955053109706812</c:v>
                </c:pt>
                <c:pt idx="16">
                  <c:v>0.71684355582783055</c:v>
                </c:pt>
                <c:pt idx="17">
                  <c:v>0.69308045024676368</c:v>
                </c:pt>
                <c:pt idx="18">
                  <c:v>0.71046215918841349</c:v>
                </c:pt>
                <c:pt idx="19">
                  <c:v>0.68262711479933791</c:v>
                </c:pt>
                <c:pt idx="20">
                  <c:v>0.73082185322845805</c:v>
                </c:pt>
                <c:pt idx="21">
                  <c:v>0.94875202922077972</c:v>
                </c:pt>
                <c:pt idx="22">
                  <c:v>1.1705357142857142</c:v>
                </c:pt>
                <c:pt idx="23">
                  <c:v>1.2237500000000001</c:v>
                </c:pt>
                <c:pt idx="24">
                  <c:v>1.2609375</c:v>
                </c:pt>
                <c:pt idx="25">
                  <c:v>1.3706349206349207</c:v>
                </c:pt>
                <c:pt idx="26">
                  <c:v>1.339417517006803</c:v>
                </c:pt>
                <c:pt idx="27">
                  <c:v>1.1890306122448977</c:v>
                </c:pt>
                <c:pt idx="28">
                  <c:v>1.2292207792207792</c:v>
                </c:pt>
                <c:pt idx="29">
                  <c:v>1.3033163265306127</c:v>
                </c:pt>
                <c:pt idx="30">
                  <c:v>1.0762012755102044</c:v>
                </c:pt>
                <c:pt idx="31">
                  <c:v>1.0957705745341615</c:v>
                </c:pt>
                <c:pt idx="32">
                  <c:v>1.1292763157894741</c:v>
                </c:pt>
                <c:pt idx="33">
                  <c:v>1.1409268245341613</c:v>
                </c:pt>
                <c:pt idx="34">
                  <c:v>1.2843962585034014</c:v>
                </c:pt>
                <c:pt idx="35">
                  <c:v>1.4363721804511276</c:v>
                </c:pt>
                <c:pt idx="36">
                  <c:v>1.6284090909090907</c:v>
                </c:pt>
                <c:pt idx="37">
                  <c:v>1.7522108843537416</c:v>
                </c:pt>
                <c:pt idx="38">
                  <c:v>1.8478358843537417</c:v>
                </c:pt>
                <c:pt idx="39">
                  <c:v>1.9965097402597412</c:v>
                </c:pt>
                <c:pt idx="40">
                  <c:v>2.0064370748299321</c:v>
                </c:pt>
                <c:pt idx="41">
                  <c:v>2.3033269557823131</c:v>
                </c:pt>
                <c:pt idx="42">
                  <c:v>2.1158279220779224</c:v>
                </c:pt>
                <c:pt idx="43">
                  <c:v>1.8071003401360544</c:v>
                </c:pt>
                <c:pt idx="44">
                  <c:v>1.8250956632653064</c:v>
                </c:pt>
                <c:pt idx="45">
                  <c:v>1.4112732919254651</c:v>
                </c:pt>
                <c:pt idx="46">
                  <c:v>1.2736372180451134</c:v>
                </c:pt>
                <c:pt idx="47">
                  <c:v>1.2018069727891156</c:v>
                </c:pt>
                <c:pt idx="48">
                  <c:v>1.3099638605442183</c:v>
                </c:pt>
                <c:pt idx="49">
                  <c:v>1.233883928571428</c:v>
                </c:pt>
                <c:pt idx="50">
                  <c:v>1.2936282467532467</c:v>
                </c:pt>
                <c:pt idx="51">
                  <c:v>1.3418019480519474</c:v>
                </c:pt>
                <c:pt idx="52">
                  <c:v>1.4212946428571427</c:v>
                </c:pt>
                <c:pt idx="53">
                  <c:v>1.3977678571428571</c:v>
                </c:pt>
                <c:pt idx="54">
                  <c:v>1.0982954545454553</c:v>
                </c:pt>
                <c:pt idx="55">
                  <c:v>1.1230442176870752</c:v>
                </c:pt>
                <c:pt idx="56">
                  <c:v>1.1232993197278911</c:v>
                </c:pt>
                <c:pt idx="57">
                  <c:v>1.2892451298701302</c:v>
                </c:pt>
                <c:pt idx="58">
                  <c:v>1.3031696428571427</c:v>
                </c:pt>
                <c:pt idx="59">
                  <c:v>1.3053165584415589</c:v>
                </c:pt>
                <c:pt idx="60">
                  <c:v>1.2866071428571431</c:v>
                </c:pt>
                <c:pt idx="61">
                  <c:v>1.233482142857143</c:v>
                </c:pt>
                <c:pt idx="62">
                  <c:v>1.2438955745341616</c:v>
                </c:pt>
                <c:pt idx="63">
                  <c:v>1.2038453733766237</c:v>
                </c:pt>
                <c:pt idx="64">
                  <c:v>1.2370982142857145</c:v>
                </c:pt>
                <c:pt idx="65">
                  <c:v>1.1583096590909088</c:v>
                </c:pt>
                <c:pt idx="66">
                  <c:v>1.2182504251700677</c:v>
                </c:pt>
                <c:pt idx="67">
                  <c:v>1.2943181818181821</c:v>
                </c:pt>
                <c:pt idx="68">
                  <c:v>1.5414317602040815</c:v>
                </c:pt>
                <c:pt idx="69">
                  <c:v>1.7695014880952378</c:v>
                </c:pt>
                <c:pt idx="70">
                  <c:v>1.87138605442177</c:v>
                </c:pt>
                <c:pt idx="71">
                  <c:v>1.9992772108843535</c:v>
                </c:pt>
                <c:pt idx="72">
                  <c:v>2.1586309523809533</c:v>
                </c:pt>
                <c:pt idx="73">
                  <c:v>2.3509398496240603</c:v>
                </c:pt>
                <c:pt idx="74">
                  <c:v>2.3365489130434791</c:v>
                </c:pt>
                <c:pt idx="75">
                  <c:v>2.5755000000000003</c:v>
                </c:pt>
                <c:pt idx="76">
                  <c:v>2.4920068027210878</c:v>
                </c:pt>
                <c:pt idx="77">
                  <c:v>2.5377333603896095</c:v>
                </c:pt>
                <c:pt idx="78">
                  <c:v>2.4294732142857147</c:v>
                </c:pt>
                <c:pt idx="79">
                  <c:v>2.5503202639751557</c:v>
                </c:pt>
                <c:pt idx="80">
                  <c:v>2.4279910714285715</c:v>
                </c:pt>
                <c:pt idx="81">
                  <c:v>2.1958078231292508</c:v>
                </c:pt>
                <c:pt idx="82">
                  <c:v>2.1913477891156465</c:v>
                </c:pt>
                <c:pt idx="83">
                  <c:v>2.1033163265306127</c:v>
                </c:pt>
                <c:pt idx="84">
                  <c:v>2.211540178571429</c:v>
                </c:pt>
                <c:pt idx="85">
                  <c:v>2.250129464285715</c:v>
                </c:pt>
                <c:pt idx="86">
                  <c:v>2.2856331168831168</c:v>
                </c:pt>
                <c:pt idx="87">
                  <c:v>2.2412946428571425</c:v>
                </c:pt>
                <c:pt idx="88">
                  <c:v>2.24357993197279</c:v>
                </c:pt>
                <c:pt idx="89">
                  <c:v>2.2359111394557827</c:v>
                </c:pt>
                <c:pt idx="90">
                  <c:v>2.7172406462585039</c:v>
                </c:pt>
                <c:pt idx="91">
                  <c:v>2.9103552018633549</c:v>
                </c:pt>
                <c:pt idx="92">
                  <c:v>2.7239189379699247</c:v>
                </c:pt>
                <c:pt idx="93">
                  <c:v>2.6805900621118024</c:v>
                </c:pt>
                <c:pt idx="94">
                  <c:v>2.6789620535714298</c:v>
                </c:pt>
                <c:pt idx="95">
                  <c:v>2.6272673872180459</c:v>
                </c:pt>
                <c:pt idx="96">
                  <c:v>2.5952380952380967</c:v>
                </c:pt>
                <c:pt idx="97">
                  <c:v>2.5925751879699255</c:v>
                </c:pt>
                <c:pt idx="98">
                  <c:v>2.6578603316326541</c:v>
                </c:pt>
                <c:pt idx="99">
                  <c:v>2.4055272108843542</c:v>
                </c:pt>
                <c:pt idx="100">
                  <c:v>2.5107142857142861</c:v>
                </c:pt>
                <c:pt idx="101">
                  <c:v>2.5607142857142859</c:v>
                </c:pt>
                <c:pt idx="102">
                  <c:v>2.3952414772727275</c:v>
                </c:pt>
                <c:pt idx="103">
                  <c:v>2.1693486201298708</c:v>
                </c:pt>
                <c:pt idx="104">
                  <c:v>1.8386562499999999</c:v>
                </c:pt>
                <c:pt idx="105">
                  <c:v>1.5816071428571428</c:v>
                </c:pt>
                <c:pt idx="106">
                  <c:v>1.5483787593984966</c:v>
                </c:pt>
                <c:pt idx="107">
                  <c:v>1.5519557823129251</c:v>
                </c:pt>
                <c:pt idx="108">
                  <c:v>1.5239793792517007</c:v>
                </c:pt>
                <c:pt idx="109">
                  <c:v>1.5874412593984966</c:v>
                </c:pt>
                <c:pt idx="110">
                  <c:v>1.6674319727891158</c:v>
                </c:pt>
                <c:pt idx="111">
                  <c:v>1.7353613945578235</c:v>
                </c:pt>
                <c:pt idx="112">
                  <c:v>1.706590136054422</c:v>
                </c:pt>
                <c:pt idx="113">
                  <c:v>1.590495323129252</c:v>
                </c:pt>
                <c:pt idx="114">
                  <c:v>1.3566558441558443</c:v>
                </c:pt>
                <c:pt idx="115">
                  <c:v>1.2641581632653065</c:v>
                </c:pt>
                <c:pt idx="116">
                  <c:v>1.1935841836734689</c:v>
                </c:pt>
                <c:pt idx="117">
                  <c:v>1.1657467532467531</c:v>
                </c:pt>
                <c:pt idx="118">
                  <c:v>1.2540178571428573</c:v>
                </c:pt>
                <c:pt idx="119">
                  <c:v>1.3481398809523804</c:v>
                </c:pt>
                <c:pt idx="120">
                  <c:v>1.3331696428571433</c:v>
                </c:pt>
                <c:pt idx="121">
                  <c:v>1.3368890977443613</c:v>
                </c:pt>
                <c:pt idx="122">
                  <c:v>1.3481432629870127</c:v>
                </c:pt>
                <c:pt idx="123">
                  <c:v>1.3160182823129252</c:v>
                </c:pt>
              </c:numCache>
            </c:numRef>
          </c:val>
        </c:ser>
        <c:ser>
          <c:idx val="2"/>
          <c:order val="1"/>
          <c:tx>
            <c:v>Natural Gas</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[0]!V</c:f>
              <c:numCache>
                <c:formatCode>_("$"* #,##0.00_);_("$"* \(#,##0.00\);_("$"* "-"??_);_(@_)</c:formatCode>
                <c:ptCount val="124"/>
                <c:pt idx="0">
                  <c:v>0.24510000000000001</c:v>
                </c:pt>
                <c:pt idx="1">
                  <c:v>0.23399999999999999</c:v>
                </c:pt>
                <c:pt idx="2">
                  <c:v>0.2427</c:v>
                </c:pt>
                <c:pt idx="3">
                  <c:v>0.2298</c:v>
                </c:pt>
                <c:pt idx="4">
                  <c:v>0.24329999999999996</c:v>
                </c:pt>
                <c:pt idx="5">
                  <c:v>0.22950000000000001</c:v>
                </c:pt>
                <c:pt idx="6">
                  <c:v>0.23760000000000001</c:v>
                </c:pt>
                <c:pt idx="7">
                  <c:v>0.2772</c:v>
                </c:pt>
                <c:pt idx="8">
                  <c:v>0.30809999999999998</c:v>
                </c:pt>
                <c:pt idx="9">
                  <c:v>0.34589999999999999</c:v>
                </c:pt>
                <c:pt idx="10">
                  <c:v>0.3654</c:v>
                </c:pt>
                <c:pt idx="11">
                  <c:v>0.36149999999999999</c:v>
                </c:pt>
                <c:pt idx="12">
                  <c:v>0.32850000000000001</c:v>
                </c:pt>
                <c:pt idx="13">
                  <c:v>0.30630000000000002</c:v>
                </c:pt>
                <c:pt idx="14">
                  <c:v>0.27600000000000002</c:v>
                </c:pt>
                <c:pt idx="15">
                  <c:v>0.2586</c:v>
                </c:pt>
                <c:pt idx="16">
                  <c:v>0.24</c:v>
                </c:pt>
                <c:pt idx="17">
                  <c:v>0.24839999999999998</c:v>
                </c:pt>
                <c:pt idx="18">
                  <c:v>0.2049</c:v>
                </c:pt>
                <c:pt idx="19">
                  <c:v>0.25349999999999995</c:v>
                </c:pt>
                <c:pt idx="20">
                  <c:v>0.2349</c:v>
                </c:pt>
                <c:pt idx="21">
                  <c:v>0.19169999999999998</c:v>
                </c:pt>
                <c:pt idx="22">
                  <c:v>0.21779999999999999</c:v>
                </c:pt>
                <c:pt idx="23">
                  <c:v>0.24929999999999999</c:v>
                </c:pt>
                <c:pt idx="24">
                  <c:v>0.2661</c:v>
                </c:pt>
                <c:pt idx="25">
                  <c:v>0.28170000000000001</c:v>
                </c:pt>
                <c:pt idx="26">
                  <c:v>0.27839999999999998</c:v>
                </c:pt>
                <c:pt idx="27">
                  <c:v>0.25740000000000002</c:v>
                </c:pt>
                <c:pt idx="28">
                  <c:v>0.24</c:v>
                </c:pt>
                <c:pt idx="29">
                  <c:v>0.25740000000000002</c:v>
                </c:pt>
                <c:pt idx="30">
                  <c:v>0.25829999999999997</c:v>
                </c:pt>
                <c:pt idx="31">
                  <c:v>0.2364</c:v>
                </c:pt>
                <c:pt idx="32">
                  <c:v>0.22440000000000002</c:v>
                </c:pt>
                <c:pt idx="33">
                  <c:v>0.22440000000000002</c:v>
                </c:pt>
                <c:pt idx="34">
                  <c:v>0.25589999999999996</c:v>
                </c:pt>
                <c:pt idx="35">
                  <c:v>0.26579999999999998</c:v>
                </c:pt>
                <c:pt idx="36">
                  <c:v>0.26219999999999999</c:v>
                </c:pt>
                <c:pt idx="37">
                  <c:v>0.29970000000000002</c:v>
                </c:pt>
                <c:pt idx="38">
                  <c:v>0.30180000000000001</c:v>
                </c:pt>
                <c:pt idx="39">
                  <c:v>0.32130000000000003</c:v>
                </c:pt>
                <c:pt idx="40">
                  <c:v>0.32669999999999999</c:v>
                </c:pt>
                <c:pt idx="41">
                  <c:v>0.35489999999999999</c:v>
                </c:pt>
                <c:pt idx="42">
                  <c:v>0.37260000000000004</c:v>
                </c:pt>
                <c:pt idx="43">
                  <c:v>0.35489999999999999</c:v>
                </c:pt>
                <c:pt idx="44">
                  <c:v>0.27900000000000003</c:v>
                </c:pt>
                <c:pt idx="45">
                  <c:v>0.219</c:v>
                </c:pt>
                <c:pt idx="46">
                  <c:v>0.21329999999999999</c:v>
                </c:pt>
                <c:pt idx="47">
                  <c:v>0.23760000000000001</c:v>
                </c:pt>
                <c:pt idx="48">
                  <c:v>0.24659999999999999</c:v>
                </c:pt>
                <c:pt idx="49">
                  <c:v>0.23519999999999999</c:v>
                </c:pt>
                <c:pt idx="50">
                  <c:v>0.21840000000000001</c:v>
                </c:pt>
                <c:pt idx="51">
                  <c:v>0.16800000000000001</c:v>
                </c:pt>
                <c:pt idx="52">
                  <c:v>0.1452</c:v>
                </c:pt>
                <c:pt idx="53">
                  <c:v>0.1371</c:v>
                </c:pt>
                <c:pt idx="54">
                  <c:v>0.13650000000000001</c:v>
                </c:pt>
                <c:pt idx="55">
                  <c:v>0.14190000000000003</c:v>
                </c:pt>
                <c:pt idx="56">
                  <c:v>0.1404</c:v>
                </c:pt>
                <c:pt idx="57">
                  <c:v>0.1452</c:v>
                </c:pt>
                <c:pt idx="58">
                  <c:v>0.18480000000000002</c:v>
                </c:pt>
                <c:pt idx="59">
                  <c:v>0.20369999999999999</c:v>
                </c:pt>
                <c:pt idx="60">
                  <c:v>0.1983</c:v>
                </c:pt>
                <c:pt idx="61">
                  <c:v>0.21240000000000001</c:v>
                </c:pt>
                <c:pt idx="62">
                  <c:v>0.21179999999999999</c:v>
                </c:pt>
                <c:pt idx="63">
                  <c:v>0.18630000000000002</c:v>
                </c:pt>
                <c:pt idx="64">
                  <c:v>0.16350000000000001</c:v>
                </c:pt>
                <c:pt idx="65">
                  <c:v>0.16830000000000001</c:v>
                </c:pt>
                <c:pt idx="66">
                  <c:v>0.17070000000000002</c:v>
                </c:pt>
                <c:pt idx="67">
                  <c:v>0.17279999999999998</c:v>
                </c:pt>
                <c:pt idx="68">
                  <c:v>0.16769999999999999</c:v>
                </c:pt>
                <c:pt idx="69">
                  <c:v>0.14549999999999999</c:v>
                </c:pt>
                <c:pt idx="70">
                  <c:v>0.16739999999999999</c:v>
                </c:pt>
                <c:pt idx="71">
                  <c:v>0.18209999999999998</c:v>
                </c:pt>
                <c:pt idx="72">
                  <c:v>0.1953</c:v>
                </c:pt>
                <c:pt idx="73">
                  <c:v>0.19169999999999998</c:v>
                </c:pt>
                <c:pt idx="74">
                  <c:v>0.18539999999999998</c:v>
                </c:pt>
                <c:pt idx="75">
                  <c:v>0.17100000000000001</c:v>
                </c:pt>
                <c:pt idx="76">
                  <c:v>0.1641</c:v>
                </c:pt>
                <c:pt idx="77">
                  <c:v>0.1638</c:v>
                </c:pt>
                <c:pt idx="78">
                  <c:v>0.16889999999999999</c:v>
                </c:pt>
                <c:pt idx="79">
                  <c:v>0.16320000000000001</c:v>
                </c:pt>
                <c:pt idx="80">
                  <c:v>0.16289999999999999</c:v>
                </c:pt>
                <c:pt idx="81">
                  <c:v>0.156</c:v>
                </c:pt>
                <c:pt idx="82">
                  <c:v>0.17249999999999999</c:v>
                </c:pt>
                <c:pt idx="83">
                  <c:v>0.16470000000000001</c:v>
                </c:pt>
                <c:pt idx="84">
                  <c:v>0.16470000000000001</c:v>
                </c:pt>
                <c:pt idx="85">
                  <c:v>0.15720000000000001</c:v>
                </c:pt>
                <c:pt idx="86">
                  <c:v>0.1578</c:v>
                </c:pt>
                <c:pt idx="87">
                  <c:v>0.111</c:v>
                </c:pt>
                <c:pt idx="88">
                  <c:v>9.9000000000000005E-2</c:v>
                </c:pt>
                <c:pt idx="89">
                  <c:v>0.105</c:v>
                </c:pt>
                <c:pt idx="90">
                  <c:v>0.1263</c:v>
                </c:pt>
                <c:pt idx="91">
                  <c:v>0.1278</c:v>
                </c:pt>
                <c:pt idx="92">
                  <c:v>0.13020000000000001</c:v>
                </c:pt>
                <c:pt idx="93">
                  <c:v>0.1263</c:v>
                </c:pt>
                <c:pt idx="94">
                  <c:v>0.16200000000000001</c:v>
                </c:pt>
                <c:pt idx="95">
                  <c:v>0.17249999999999999</c:v>
                </c:pt>
                <c:pt idx="96">
                  <c:v>0.1686</c:v>
                </c:pt>
                <c:pt idx="97">
                  <c:v>0.1668</c:v>
                </c:pt>
                <c:pt idx="98">
                  <c:v>0.17429999999999998</c:v>
                </c:pt>
                <c:pt idx="99">
                  <c:v>0.15629999999999999</c:v>
                </c:pt>
                <c:pt idx="100">
                  <c:v>0.1605</c:v>
                </c:pt>
                <c:pt idx="101">
                  <c:v>0.16169999999999998</c:v>
                </c:pt>
                <c:pt idx="102">
                  <c:v>0.14549999999999999</c:v>
                </c:pt>
                <c:pt idx="103">
                  <c:v>0.1452</c:v>
                </c:pt>
                <c:pt idx="104">
                  <c:v>0.14970000000000003</c:v>
                </c:pt>
                <c:pt idx="105">
                  <c:v>0.1515</c:v>
                </c:pt>
                <c:pt idx="106">
                  <c:v>0.16739999999999999</c:v>
                </c:pt>
                <c:pt idx="107">
                  <c:v>0.1794</c:v>
                </c:pt>
                <c:pt idx="108">
                  <c:v>0.1794</c:v>
                </c:pt>
                <c:pt idx="109">
                  <c:v>0.27479999999999999</c:v>
                </c:pt>
                <c:pt idx="110">
                  <c:v>0.27809999999999996</c:v>
                </c:pt>
                <c:pt idx="111">
                  <c:v>0.24779999999999999</c:v>
                </c:pt>
                <c:pt idx="112">
                  <c:v>0.24359999999999996</c:v>
                </c:pt>
                <c:pt idx="113">
                  <c:v>0.24359999999999996</c:v>
                </c:pt>
                <c:pt idx="114">
                  <c:v>0.23820000000000002</c:v>
                </c:pt>
                <c:pt idx="115">
                  <c:v>0.23820000000000002</c:v>
                </c:pt>
                <c:pt idx="116">
                  <c:v>0.24450000000000002</c:v>
                </c:pt>
                <c:pt idx="117">
                  <c:v>0.20909999999999998</c:v>
                </c:pt>
                <c:pt idx="118">
                  <c:v>0.1968</c:v>
                </c:pt>
                <c:pt idx="119">
                  <c:v>0.21630000000000002</c:v>
                </c:pt>
                <c:pt idx="120">
                  <c:v>0.2046</c:v>
                </c:pt>
                <c:pt idx="121">
                  <c:v>0.18</c:v>
                </c:pt>
                <c:pt idx="122">
                  <c:v>0.18</c:v>
                </c:pt>
                <c:pt idx="123">
                  <c:v>0.18</c:v>
                </c:pt>
              </c:numCache>
            </c:numRef>
          </c:val>
        </c:ser>
        <c:ser>
          <c:idx val="3"/>
          <c:order val="2"/>
          <c:tx>
            <c:v>Other Variable</c:v>
          </c:tx>
          <c:spPr>
            <a:solidFill>
              <a:srgbClr val="84B0F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[0]!X</c:f>
              <c:numCache>
                <c:formatCode>_("$"* #,##0.00_);_("$"* \(#,##0.00\);_("$"* "-"??_);_(@_)</c:formatCode>
                <c:ptCount val="124"/>
                <c:pt idx="0">
                  <c:v>0.21914999999999998</c:v>
                </c:pt>
                <c:pt idx="1">
                  <c:v>0.21914999999999998</c:v>
                </c:pt>
                <c:pt idx="2">
                  <c:v>0.21914999999999998</c:v>
                </c:pt>
                <c:pt idx="3">
                  <c:v>0.21914999999999998</c:v>
                </c:pt>
                <c:pt idx="4">
                  <c:v>0.21914999999999998</c:v>
                </c:pt>
                <c:pt idx="5">
                  <c:v>0.21914999999999998</c:v>
                </c:pt>
                <c:pt idx="6">
                  <c:v>0.21914999999999998</c:v>
                </c:pt>
                <c:pt idx="7">
                  <c:v>0.21914999999999998</c:v>
                </c:pt>
                <c:pt idx="8">
                  <c:v>0.21914999999999998</c:v>
                </c:pt>
                <c:pt idx="9">
                  <c:v>0.21914999999999998</c:v>
                </c:pt>
                <c:pt idx="10">
                  <c:v>0.21914999999999998</c:v>
                </c:pt>
                <c:pt idx="11">
                  <c:v>0.21914999999999998</c:v>
                </c:pt>
                <c:pt idx="12">
                  <c:v>0.21914999999999998</c:v>
                </c:pt>
                <c:pt idx="13">
                  <c:v>0.21914999999999998</c:v>
                </c:pt>
                <c:pt idx="14">
                  <c:v>0.21914999999999998</c:v>
                </c:pt>
                <c:pt idx="15">
                  <c:v>0.21914999999999998</c:v>
                </c:pt>
                <c:pt idx="16">
                  <c:v>0.21914999999999998</c:v>
                </c:pt>
                <c:pt idx="17">
                  <c:v>0.21914999999999998</c:v>
                </c:pt>
                <c:pt idx="18">
                  <c:v>0.21914999999999998</c:v>
                </c:pt>
                <c:pt idx="19">
                  <c:v>0.21914999999999998</c:v>
                </c:pt>
                <c:pt idx="20">
                  <c:v>0.21914999999999998</c:v>
                </c:pt>
                <c:pt idx="21">
                  <c:v>0.21914999999999998</c:v>
                </c:pt>
                <c:pt idx="22">
                  <c:v>0.21914999999999998</c:v>
                </c:pt>
                <c:pt idx="23">
                  <c:v>0.21914999999999998</c:v>
                </c:pt>
                <c:pt idx="24">
                  <c:v>0.21914999999999998</c:v>
                </c:pt>
                <c:pt idx="25">
                  <c:v>0.21914999999999998</c:v>
                </c:pt>
                <c:pt idx="26">
                  <c:v>0.21914999999999998</c:v>
                </c:pt>
                <c:pt idx="27">
                  <c:v>0.21914999999999998</c:v>
                </c:pt>
                <c:pt idx="28">
                  <c:v>0.21914999999999998</c:v>
                </c:pt>
                <c:pt idx="29">
                  <c:v>0.21914999999999998</c:v>
                </c:pt>
                <c:pt idx="30">
                  <c:v>0.21914999999999998</c:v>
                </c:pt>
                <c:pt idx="31">
                  <c:v>0.21914999999999998</c:v>
                </c:pt>
                <c:pt idx="32">
                  <c:v>0.21914999999999998</c:v>
                </c:pt>
                <c:pt idx="33">
                  <c:v>0.21914999999999998</c:v>
                </c:pt>
                <c:pt idx="34">
                  <c:v>0.21914999999999998</c:v>
                </c:pt>
                <c:pt idx="35">
                  <c:v>0.21914999999999998</c:v>
                </c:pt>
                <c:pt idx="36">
                  <c:v>0.21914999999999998</c:v>
                </c:pt>
                <c:pt idx="37">
                  <c:v>0.21914999999999998</c:v>
                </c:pt>
                <c:pt idx="38">
                  <c:v>0.21914999999999998</c:v>
                </c:pt>
                <c:pt idx="39">
                  <c:v>0.21914999999999998</c:v>
                </c:pt>
                <c:pt idx="40">
                  <c:v>0.21914999999999998</c:v>
                </c:pt>
                <c:pt idx="41">
                  <c:v>0.21914999999999998</c:v>
                </c:pt>
                <c:pt idx="42">
                  <c:v>0.21914999999999998</c:v>
                </c:pt>
                <c:pt idx="43">
                  <c:v>0.21914999999999998</c:v>
                </c:pt>
                <c:pt idx="44">
                  <c:v>0.21914999999999998</c:v>
                </c:pt>
                <c:pt idx="45">
                  <c:v>0.21914999999999998</c:v>
                </c:pt>
                <c:pt idx="46">
                  <c:v>0.21914999999999998</c:v>
                </c:pt>
                <c:pt idx="47">
                  <c:v>0.21914999999999998</c:v>
                </c:pt>
                <c:pt idx="48">
                  <c:v>0.21914999999999998</c:v>
                </c:pt>
                <c:pt idx="49">
                  <c:v>0.21914999999999998</c:v>
                </c:pt>
                <c:pt idx="50">
                  <c:v>0.21914999999999998</c:v>
                </c:pt>
                <c:pt idx="51">
                  <c:v>0.21914999999999998</c:v>
                </c:pt>
                <c:pt idx="52">
                  <c:v>0.21914999999999998</c:v>
                </c:pt>
                <c:pt idx="53">
                  <c:v>0.21914999999999998</c:v>
                </c:pt>
                <c:pt idx="54">
                  <c:v>0.21914999999999998</c:v>
                </c:pt>
                <c:pt idx="55">
                  <c:v>0.21914999999999998</c:v>
                </c:pt>
                <c:pt idx="56">
                  <c:v>0.21914999999999998</c:v>
                </c:pt>
                <c:pt idx="57">
                  <c:v>0.21914999999999998</c:v>
                </c:pt>
                <c:pt idx="58">
                  <c:v>0.21914999999999998</c:v>
                </c:pt>
                <c:pt idx="59">
                  <c:v>0.21914999999999998</c:v>
                </c:pt>
                <c:pt idx="60">
                  <c:v>0.21914999999999998</c:v>
                </c:pt>
                <c:pt idx="61">
                  <c:v>0.21914999999999998</c:v>
                </c:pt>
                <c:pt idx="62">
                  <c:v>0.21914999999999998</c:v>
                </c:pt>
                <c:pt idx="63">
                  <c:v>0.21914999999999998</c:v>
                </c:pt>
                <c:pt idx="64">
                  <c:v>0.21914999999999998</c:v>
                </c:pt>
                <c:pt idx="65">
                  <c:v>0.21914999999999998</c:v>
                </c:pt>
                <c:pt idx="66">
                  <c:v>0.21914999999999998</c:v>
                </c:pt>
                <c:pt idx="67">
                  <c:v>0.21914999999999998</c:v>
                </c:pt>
                <c:pt idx="68">
                  <c:v>0.21914999999999998</c:v>
                </c:pt>
                <c:pt idx="69">
                  <c:v>0.21914999999999998</c:v>
                </c:pt>
                <c:pt idx="70">
                  <c:v>0.21914999999999998</c:v>
                </c:pt>
                <c:pt idx="71">
                  <c:v>0.21914999999999998</c:v>
                </c:pt>
                <c:pt idx="72">
                  <c:v>0.21914999999999998</c:v>
                </c:pt>
                <c:pt idx="73">
                  <c:v>0.21914999999999998</c:v>
                </c:pt>
                <c:pt idx="74">
                  <c:v>0.21914999999999998</c:v>
                </c:pt>
                <c:pt idx="75">
                  <c:v>0.21914999999999998</c:v>
                </c:pt>
                <c:pt idx="76">
                  <c:v>0.21914999999999998</c:v>
                </c:pt>
                <c:pt idx="77">
                  <c:v>0.21914999999999998</c:v>
                </c:pt>
                <c:pt idx="78">
                  <c:v>0.21914999999999998</c:v>
                </c:pt>
                <c:pt idx="79">
                  <c:v>0.21914999999999998</c:v>
                </c:pt>
                <c:pt idx="80">
                  <c:v>0.21914999999999998</c:v>
                </c:pt>
                <c:pt idx="81">
                  <c:v>0.21914999999999998</c:v>
                </c:pt>
                <c:pt idx="82">
                  <c:v>0.21914999999999998</c:v>
                </c:pt>
                <c:pt idx="83">
                  <c:v>0.21914999999999998</c:v>
                </c:pt>
                <c:pt idx="84">
                  <c:v>0.21914999999999998</c:v>
                </c:pt>
                <c:pt idx="85">
                  <c:v>0.21914999999999998</c:v>
                </c:pt>
                <c:pt idx="86">
                  <c:v>0.21914999999999998</c:v>
                </c:pt>
                <c:pt idx="87">
                  <c:v>0.21914999999999998</c:v>
                </c:pt>
                <c:pt idx="88">
                  <c:v>0.21914999999999998</c:v>
                </c:pt>
                <c:pt idx="89">
                  <c:v>0.21914999999999998</c:v>
                </c:pt>
                <c:pt idx="90">
                  <c:v>0.21914999999999998</c:v>
                </c:pt>
                <c:pt idx="91">
                  <c:v>0.21914999999999998</c:v>
                </c:pt>
                <c:pt idx="92">
                  <c:v>0.21914999999999998</c:v>
                </c:pt>
                <c:pt idx="93">
                  <c:v>0.21914999999999998</c:v>
                </c:pt>
                <c:pt idx="94">
                  <c:v>0.21914999999999998</c:v>
                </c:pt>
                <c:pt idx="95">
                  <c:v>0.21914999999999998</c:v>
                </c:pt>
                <c:pt idx="96">
                  <c:v>0.21914999999999998</c:v>
                </c:pt>
                <c:pt idx="97">
                  <c:v>0.21914999999999998</c:v>
                </c:pt>
                <c:pt idx="98">
                  <c:v>0.21914999999999998</c:v>
                </c:pt>
                <c:pt idx="99">
                  <c:v>0.21914999999999998</c:v>
                </c:pt>
                <c:pt idx="100">
                  <c:v>0.21914999999999998</c:v>
                </c:pt>
                <c:pt idx="101">
                  <c:v>0.21914999999999998</c:v>
                </c:pt>
                <c:pt idx="102">
                  <c:v>0.21914999999999998</c:v>
                </c:pt>
                <c:pt idx="103">
                  <c:v>0.21914999999999998</c:v>
                </c:pt>
                <c:pt idx="104">
                  <c:v>0.21914999999999998</c:v>
                </c:pt>
                <c:pt idx="105">
                  <c:v>0.21914999999999998</c:v>
                </c:pt>
                <c:pt idx="106">
                  <c:v>0.21914999999999998</c:v>
                </c:pt>
                <c:pt idx="107">
                  <c:v>0.21914999999999998</c:v>
                </c:pt>
                <c:pt idx="108">
                  <c:v>0.21914999999999998</c:v>
                </c:pt>
                <c:pt idx="109">
                  <c:v>0.21914999999999998</c:v>
                </c:pt>
                <c:pt idx="110">
                  <c:v>0.21914999999999998</c:v>
                </c:pt>
                <c:pt idx="111">
                  <c:v>0.21914999999999998</c:v>
                </c:pt>
                <c:pt idx="112">
                  <c:v>0.21914999999999998</c:v>
                </c:pt>
                <c:pt idx="113">
                  <c:v>0.21914999999999998</c:v>
                </c:pt>
                <c:pt idx="114">
                  <c:v>0.21914999999999998</c:v>
                </c:pt>
                <c:pt idx="115">
                  <c:v>0.21914999999999998</c:v>
                </c:pt>
                <c:pt idx="116">
                  <c:v>0.21914999999999998</c:v>
                </c:pt>
                <c:pt idx="117">
                  <c:v>0.21914999999999998</c:v>
                </c:pt>
                <c:pt idx="118">
                  <c:v>0.21914999999999998</c:v>
                </c:pt>
                <c:pt idx="119">
                  <c:v>0.21914999999999998</c:v>
                </c:pt>
                <c:pt idx="120">
                  <c:v>0.21914999999999998</c:v>
                </c:pt>
                <c:pt idx="121">
                  <c:v>0.21914999999999998</c:v>
                </c:pt>
                <c:pt idx="122">
                  <c:v>0.21914999999999998</c:v>
                </c:pt>
                <c:pt idx="123">
                  <c:v>0.21914999999999998</c:v>
                </c:pt>
              </c:numCache>
            </c:numRef>
          </c:val>
        </c:ser>
        <c:ser>
          <c:idx val="5"/>
          <c:order val="3"/>
          <c:tx>
            <c:v>Fixed Costs</c:v>
          </c:tx>
          <c:spPr>
            <a:solidFill>
              <a:srgbClr val="FFFFCC"/>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[0]!AB</c:f>
              <c:numCache>
                <c:formatCode>_("$"* #,##0.00_);_("$"* \(#,##0.00\);_("$"* "-"??_);_(@_)</c:formatCode>
                <c:ptCount val="124"/>
                <c:pt idx="0">
                  <c:v>0.2135298575757576</c:v>
                </c:pt>
                <c:pt idx="1">
                  <c:v>0.2135298575757576</c:v>
                </c:pt>
                <c:pt idx="2">
                  <c:v>0.2135298575757576</c:v>
                </c:pt>
                <c:pt idx="3">
                  <c:v>0.2135298575757576</c:v>
                </c:pt>
                <c:pt idx="4">
                  <c:v>0.2135298575757576</c:v>
                </c:pt>
                <c:pt idx="5">
                  <c:v>0.2135298575757576</c:v>
                </c:pt>
                <c:pt idx="6">
                  <c:v>0.2135298575757576</c:v>
                </c:pt>
                <c:pt idx="7">
                  <c:v>0.2135298575757576</c:v>
                </c:pt>
                <c:pt idx="8">
                  <c:v>0.2135298575757576</c:v>
                </c:pt>
                <c:pt idx="9">
                  <c:v>0.2135298575757576</c:v>
                </c:pt>
                <c:pt idx="10">
                  <c:v>0.2135298575757576</c:v>
                </c:pt>
                <c:pt idx="11">
                  <c:v>0.2135298575757576</c:v>
                </c:pt>
                <c:pt idx="12">
                  <c:v>0.2135298575757576</c:v>
                </c:pt>
                <c:pt idx="13">
                  <c:v>0.2135298575757576</c:v>
                </c:pt>
                <c:pt idx="14">
                  <c:v>0.2135298575757576</c:v>
                </c:pt>
                <c:pt idx="15">
                  <c:v>0.2135298575757576</c:v>
                </c:pt>
                <c:pt idx="16">
                  <c:v>0.2135298575757576</c:v>
                </c:pt>
                <c:pt idx="17">
                  <c:v>0.2135298575757576</c:v>
                </c:pt>
                <c:pt idx="18">
                  <c:v>0.2135298575757576</c:v>
                </c:pt>
                <c:pt idx="19">
                  <c:v>0.2135298575757576</c:v>
                </c:pt>
                <c:pt idx="20">
                  <c:v>0.2135298575757576</c:v>
                </c:pt>
                <c:pt idx="21">
                  <c:v>0.2135298575757576</c:v>
                </c:pt>
                <c:pt idx="22">
                  <c:v>0.2135298575757576</c:v>
                </c:pt>
                <c:pt idx="23">
                  <c:v>0.2135298575757576</c:v>
                </c:pt>
                <c:pt idx="24">
                  <c:v>0.2135298575757576</c:v>
                </c:pt>
                <c:pt idx="25">
                  <c:v>0.2135298575757576</c:v>
                </c:pt>
                <c:pt idx="26">
                  <c:v>0.2135298575757576</c:v>
                </c:pt>
                <c:pt idx="27">
                  <c:v>0.2135298575757576</c:v>
                </c:pt>
                <c:pt idx="28">
                  <c:v>0.2135298575757576</c:v>
                </c:pt>
                <c:pt idx="29">
                  <c:v>0.2135298575757576</c:v>
                </c:pt>
                <c:pt idx="30">
                  <c:v>0.2135298575757576</c:v>
                </c:pt>
                <c:pt idx="31">
                  <c:v>0.2135298575757576</c:v>
                </c:pt>
                <c:pt idx="32">
                  <c:v>0.2135298575757576</c:v>
                </c:pt>
                <c:pt idx="33">
                  <c:v>0.2135298575757576</c:v>
                </c:pt>
                <c:pt idx="34">
                  <c:v>0.2135298575757576</c:v>
                </c:pt>
                <c:pt idx="35">
                  <c:v>0.2135298575757576</c:v>
                </c:pt>
                <c:pt idx="36">
                  <c:v>0.2135298575757576</c:v>
                </c:pt>
                <c:pt idx="37">
                  <c:v>0.2135298575757576</c:v>
                </c:pt>
                <c:pt idx="38">
                  <c:v>0.2135298575757576</c:v>
                </c:pt>
                <c:pt idx="39">
                  <c:v>0.2135298575757576</c:v>
                </c:pt>
                <c:pt idx="40">
                  <c:v>0.2135298575757576</c:v>
                </c:pt>
                <c:pt idx="41">
                  <c:v>0.2135298575757576</c:v>
                </c:pt>
                <c:pt idx="42">
                  <c:v>0.2135298575757576</c:v>
                </c:pt>
                <c:pt idx="43">
                  <c:v>0.2135298575757576</c:v>
                </c:pt>
                <c:pt idx="44">
                  <c:v>0.2135298575757576</c:v>
                </c:pt>
                <c:pt idx="45">
                  <c:v>0.2135298575757576</c:v>
                </c:pt>
                <c:pt idx="46">
                  <c:v>0.2135298575757576</c:v>
                </c:pt>
                <c:pt idx="47">
                  <c:v>0.2135298575757576</c:v>
                </c:pt>
                <c:pt idx="48">
                  <c:v>0.2135298575757576</c:v>
                </c:pt>
                <c:pt idx="49">
                  <c:v>0.2135298575757576</c:v>
                </c:pt>
                <c:pt idx="50">
                  <c:v>0.2135298575757576</c:v>
                </c:pt>
                <c:pt idx="51">
                  <c:v>0.2135298575757576</c:v>
                </c:pt>
                <c:pt idx="52">
                  <c:v>0.2135298575757576</c:v>
                </c:pt>
                <c:pt idx="53">
                  <c:v>0.2135298575757576</c:v>
                </c:pt>
                <c:pt idx="54">
                  <c:v>0.2135298575757576</c:v>
                </c:pt>
                <c:pt idx="55">
                  <c:v>0.2135298575757576</c:v>
                </c:pt>
                <c:pt idx="56">
                  <c:v>0.2135298575757576</c:v>
                </c:pt>
                <c:pt idx="57">
                  <c:v>0.2135298575757576</c:v>
                </c:pt>
                <c:pt idx="58">
                  <c:v>0.2135298575757576</c:v>
                </c:pt>
                <c:pt idx="59">
                  <c:v>0.2135298575757576</c:v>
                </c:pt>
                <c:pt idx="60">
                  <c:v>0.2135298575757576</c:v>
                </c:pt>
                <c:pt idx="61">
                  <c:v>0.2135298575757576</c:v>
                </c:pt>
                <c:pt idx="62">
                  <c:v>0.2135298575757576</c:v>
                </c:pt>
                <c:pt idx="63">
                  <c:v>0.2135298575757576</c:v>
                </c:pt>
                <c:pt idx="64">
                  <c:v>0.2135298575757576</c:v>
                </c:pt>
                <c:pt idx="65">
                  <c:v>0.2135298575757576</c:v>
                </c:pt>
                <c:pt idx="66">
                  <c:v>0.2135298575757576</c:v>
                </c:pt>
                <c:pt idx="67">
                  <c:v>0.2135298575757576</c:v>
                </c:pt>
                <c:pt idx="68">
                  <c:v>0.2135298575757576</c:v>
                </c:pt>
                <c:pt idx="69">
                  <c:v>0.2135298575757576</c:v>
                </c:pt>
                <c:pt idx="70">
                  <c:v>0.2135298575757576</c:v>
                </c:pt>
                <c:pt idx="71">
                  <c:v>0.2135298575757576</c:v>
                </c:pt>
                <c:pt idx="72">
                  <c:v>0.2135298575757576</c:v>
                </c:pt>
                <c:pt idx="73">
                  <c:v>0.2135298575757576</c:v>
                </c:pt>
                <c:pt idx="74">
                  <c:v>0.2135298575757576</c:v>
                </c:pt>
                <c:pt idx="75">
                  <c:v>0.2135298575757576</c:v>
                </c:pt>
                <c:pt idx="76">
                  <c:v>0.2135298575757576</c:v>
                </c:pt>
                <c:pt idx="77">
                  <c:v>0.2135298575757576</c:v>
                </c:pt>
                <c:pt idx="78">
                  <c:v>0.2135298575757576</c:v>
                </c:pt>
                <c:pt idx="79">
                  <c:v>0.2135298575757576</c:v>
                </c:pt>
                <c:pt idx="80">
                  <c:v>0.2135298575757576</c:v>
                </c:pt>
                <c:pt idx="81">
                  <c:v>0.2135298575757576</c:v>
                </c:pt>
                <c:pt idx="82">
                  <c:v>0.2135298575757576</c:v>
                </c:pt>
                <c:pt idx="83">
                  <c:v>0.2135298575757576</c:v>
                </c:pt>
                <c:pt idx="84">
                  <c:v>0.2135298575757576</c:v>
                </c:pt>
                <c:pt idx="85">
                  <c:v>0.2135298575757576</c:v>
                </c:pt>
                <c:pt idx="86">
                  <c:v>0.2135298575757576</c:v>
                </c:pt>
                <c:pt idx="87">
                  <c:v>0.2135298575757576</c:v>
                </c:pt>
                <c:pt idx="88">
                  <c:v>0.2135298575757576</c:v>
                </c:pt>
                <c:pt idx="89">
                  <c:v>0.2135298575757576</c:v>
                </c:pt>
                <c:pt idx="90">
                  <c:v>0.2135298575757576</c:v>
                </c:pt>
                <c:pt idx="91">
                  <c:v>0.2135298575757576</c:v>
                </c:pt>
                <c:pt idx="92">
                  <c:v>0.2135298575757576</c:v>
                </c:pt>
                <c:pt idx="93">
                  <c:v>0.2135298575757576</c:v>
                </c:pt>
                <c:pt idx="94">
                  <c:v>0.2135298575757576</c:v>
                </c:pt>
                <c:pt idx="95">
                  <c:v>0.2135298575757576</c:v>
                </c:pt>
                <c:pt idx="96">
                  <c:v>0.2135298575757576</c:v>
                </c:pt>
                <c:pt idx="97">
                  <c:v>0.2135298575757576</c:v>
                </c:pt>
                <c:pt idx="98">
                  <c:v>0.2135298575757576</c:v>
                </c:pt>
                <c:pt idx="99">
                  <c:v>0.2135298575757576</c:v>
                </c:pt>
                <c:pt idx="100">
                  <c:v>0.2135298575757576</c:v>
                </c:pt>
                <c:pt idx="101">
                  <c:v>0.2135298575757576</c:v>
                </c:pt>
                <c:pt idx="102">
                  <c:v>0.2135298575757576</c:v>
                </c:pt>
                <c:pt idx="103">
                  <c:v>0.2135298575757576</c:v>
                </c:pt>
                <c:pt idx="104">
                  <c:v>0.2135298575757576</c:v>
                </c:pt>
                <c:pt idx="105">
                  <c:v>0.2135298575757576</c:v>
                </c:pt>
                <c:pt idx="106">
                  <c:v>0.2135298575757576</c:v>
                </c:pt>
                <c:pt idx="107">
                  <c:v>0.2135298575757576</c:v>
                </c:pt>
                <c:pt idx="108">
                  <c:v>0.2135298575757576</c:v>
                </c:pt>
                <c:pt idx="109">
                  <c:v>0.2135298575757576</c:v>
                </c:pt>
                <c:pt idx="110">
                  <c:v>0.2135298575757576</c:v>
                </c:pt>
                <c:pt idx="111">
                  <c:v>0.2135298575757576</c:v>
                </c:pt>
                <c:pt idx="112">
                  <c:v>0.2135298575757576</c:v>
                </c:pt>
                <c:pt idx="113">
                  <c:v>0.2135298575757576</c:v>
                </c:pt>
                <c:pt idx="114">
                  <c:v>0.2135298575757576</c:v>
                </c:pt>
                <c:pt idx="115">
                  <c:v>0.2135298575757576</c:v>
                </c:pt>
                <c:pt idx="116">
                  <c:v>0.2135298575757576</c:v>
                </c:pt>
                <c:pt idx="117">
                  <c:v>0.2135298575757576</c:v>
                </c:pt>
                <c:pt idx="118">
                  <c:v>0.2135298575757576</c:v>
                </c:pt>
                <c:pt idx="119">
                  <c:v>0.2135298575757576</c:v>
                </c:pt>
                <c:pt idx="120">
                  <c:v>0.2135298575757576</c:v>
                </c:pt>
                <c:pt idx="121">
                  <c:v>0.2135298575757576</c:v>
                </c:pt>
                <c:pt idx="122">
                  <c:v>0.2135298575757576</c:v>
                </c:pt>
                <c:pt idx="123">
                  <c:v>0.2135298575757576</c:v>
                </c:pt>
              </c:numCache>
            </c:numRef>
          </c:val>
        </c:ser>
        <c:dLbls>
          <c:showLegendKey val="0"/>
          <c:showVal val="0"/>
          <c:showCatName val="0"/>
          <c:showSerName val="0"/>
          <c:showPercent val="0"/>
          <c:showBubbleSize val="0"/>
        </c:dLbls>
        <c:axId val="290669312"/>
        <c:axId val="290670848"/>
      </c:areaChart>
      <c:dateAx>
        <c:axId val="290669312"/>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600" b="0" i="0" u="none" strike="noStrike" baseline="0">
                <a:solidFill>
                  <a:srgbClr val="000000"/>
                </a:solidFill>
                <a:latin typeface="Helvetica"/>
                <a:ea typeface="Helvetica"/>
                <a:cs typeface="Helvetica"/>
              </a:defRPr>
            </a:pPr>
            <a:endParaRPr lang="en-US"/>
          </a:p>
        </c:txPr>
        <c:crossAx val="290670848"/>
        <c:crosses val="autoZero"/>
        <c:auto val="1"/>
        <c:lblOffset val="100"/>
        <c:baseTimeUnit val="months"/>
        <c:majorUnit val="3"/>
        <c:majorTimeUnit val="months"/>
        <c:minorUnit val="1"/>
        <c:minorTimeUnit val="months"/>
      </c:dateAx>
      <c:valAx>
        <c:axId val="290670848"/>
        <c:scaling>
          <c:orientation val="minMax"/>
        </c:scaling>
        <c:delete val="0"/>
        <c:axPos val="l"/>
        <c:majorGridlines>
          <c:spPr>
            <a:ln w="3175">
              <a:solidFill>
                <a:srgbClr val="000000"/>
              </a:solidFill>
              <a:prstDash val="solid"/>
            </a:ln>
          </c:spPr>
        </c:majorGridlines>
        <c:title>
          <c:tx>
            <c:rich>
              <a:bodyPr/>
              <a:lstStyle/>
              <a:p>
                <a:pPr>
                  <a:defRPr sz="1600" b="1" i="0" u="none" strike="noStrike" baseline="0">
                    <a:solidFill>
                      <a:srgbClr val="000000"/>
                    </a:solidFill>
                    <a:latin typeface="Helvetica"/>
                    <a:ea typeface="Helvetica"/>
                    <a:cs typeface="Helvetica"/>
                  </a:defRPr>
                </a:pPr>
                <a:r>
                  <a:rPr lang="en-US" sz="1600" baseline="0"/>
                  <a:t>$ per gallon</a:t>
                </a:r>
              </a:p>
            </c:rich>
          </c:tx>
          <c:layout>
            <c:manualLayout>
              <c:xMode val="edge"/>
              <c:yMode val="edge"/>
              <c:x val="5.5494734281209676E-3"/>
              <c:y val="0.3572597233757004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290669312"/>
        <c:crosses val="autoZero"/>
        <c:crossBetween val="midCat"/>
      </c:valAx>
      <c:spPr>
        <a:solidFill>
          <a:srgbClr val="FFFFFF"/>
        </a:solidFill>
        <a:ln w="12700">
          <a:solidFill>
            <a:srgbClr val="808080"/>
          </a:solidFill>
          <a:prstDash val="solid"/>
        </a:ln>
      </c:spPr>
    </c:plotArea>
    <c:legend>
      <c:legendPos val="b"/>
      <c:layout>
        <c:manualLayout>
          <c:xMode val="edge"/>
          <c:yMode val="edge"/>
          <c:x val="0.15071543103767085"/>
          <c:y val="0.86328134954004532"/>
          <c:w val="0.82473367299675771"/>
          <c:h val="5.6282742694546362E-2"/>
        </c:manualLayout>
      </c:layout>
      <c:overlay val="0"/>
      <c:spPr>
        <a:solidFill>
          <a:srgbClr val="FFFFFF"/>
        </a:solidFill>
        <a:ln w="3175">
          <a:solidFill>
            <a:srgbClr val="000000"/>
          </a:solidFill>
          <a:prstDash val="solid"/>
        </a:ln>
      </c:spPr>
      <c:txPr>
        <a:bodyPr/>
        <a:lstStyle/>
        <a:p>
          <a:pPr>
            <a:defRPr sz="15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290700288"/>
        <c:axId val="290710272"/>
      </c:barChart>
      <c:catAx>
        <c:axId val="290700288"/>
        <c:scaling>
          <c:orientation val="minMax"/>
        </c:scaling>
        <c:delete val="0"/>
        <c:axPos val="b"/>
        <c:majorTickMark val="out"/>
        <c:minorTickMark val="none"/>
        <c:tickLblPos val="nextTo"/>
        <c:crossAx val="290710272"/>
        <c:crosses val="autoZero"/>
        <c:auto val="1"/>
        <c:lblAlgn val="ctr"/>
        <c:lblOffset val="100"/>
        <c:noMultiLvlLbl val="0"/>
      </c:catAx>
      <c:valAx>
        <c:axId val="290710272"/>
        <c:scaling>
          <c:orientation val="minMax"/>
        </c:scaling>
        <c:delete val="0"/>
        <c:axPos val="l"/>
        <c:majorGridlines/>
        <c:majorTickMark val="out"/>
        <c:minorTickMark val="none"/>
        <c:tickLblPos val="nextTo"/>
        <c:crossAx val="290700288"/>
        <c:crosses val="autoZero"/>
        <c:crossBetween val="between"/>
      </c:valAx>
    </c:plotArea>
    <c:legend>
      <c:legendPos val="r"/>
      <c:overlay val="0"/>
    </c:legend>
    <c:plotVisOnly val="1"/>
    <c:dispBlanksAs val="gap"/>
    <c:showDLblsOverMax val="0"/>
  </c:chart>
  <c:txPr>
    <a:bodyPr/>
    <a:lstStyle/>
    <a:p>
      <a:pPr marL="0" marR="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rgbClr val="000000"/>
          </a:solidFill>
          <a:latin typeface="Helvetica"/>
          <a:ea typeface="Helvetica"/>
          <a:cs typeface="Helvetica"/>
        </a:defRPr>
      </a:pPr>
      <a:endParaRPr lang="en-US"/>
    </a:p>
  </c:txPr>
  <c:userShapes r:id="rId1"/>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Ethanol Production Revenue, 
Costs, and Profit</a:t>
            </a:r>
          </a:p>
          <a:p>
            <a:pPr>
              <a:defRPr sz="2000" b="1" i="0" u="none" strike="noStrike" baseline="0">
                <a:solidFill>
                  <a:srgbClr val="000000"/>
                </a:solidFill>
                <a:latin typeface="Helvetica"/>
                <a:ea typeface="Helvetica"/>
                <a:cs typeface="Helvetica"/>
              </a:defRPr>
            </a:pPr>
            <a:r>
              <a:rPr lang="en-US" sz="1800" b="0" i="0" baseline="0">
                <a:effectLst/>
              </a:rPr>
              <a:t>(corn cost at corn market price)</a:t>
            </a:r>
            <a:endParaRPr lang="en-US">
              <a:effectLst/>
            </a:endParaRPr>
          </a:p>
        </c:rich>
      </c:tx>
      <c:layout>
        <c:manualLayout>
          <c:xMode val="edge"/>
          <c:yMode val="edge"/>
          <c:x val="0.32117429053039931"/>
          <c:y val="5.1245220549020294E-3"/>
        </c:manualLayout>
      </c:layout>
      <c:overlay val="0"/>
      <c:spPr>
        <a:noFill/>
        <a:ln w="25400">
          <a:noFill/>
        </a:ln>
      </c:spPr>
    </c:title>
    <c:autoTitleDeleted val="0"/>
    <c:plotArea>
      <c:layout>
        <c:manualLayout>
          <c:layoutTarget val="inner"/>
          <c:xMode val="edge"/>
          <c:yMode val="edge"/>
          <c:x val="0.13690321502660635"/>
          <c:y val="0.16775884665792978"/>
          <c:w val="0.83519847083645371"/>
          <c:h val="0.6671035386631764"/>
        </c:manualLayout>
      </c:layout>
      <c:lineChart>
        <c:grouping val="standard"/>
        <c:varyColors val="0"/>
        <c:ser>
          <c:idx val="1"/>
          <c:order val="0"/>
          <c:tx>
            <c:v>Total Cost per Gallon</c:v>
          </c:tx>
          <c:spPr>
            <a:ln w="25400">
              <a:solidFill>
                <a:srgbClr val="FFC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[0]!AD</c:f>
              <c:numCache>
                <c:formatCode>_("$"* #,##0.00_);_("$"* \(#,##0.00\);_("$"* "-"??_);_(@_)</c:formatCode>
                <c:ptCount val="124"/>
                <c:pt idx="0">
                  <c:v>1.3010295960254736</c:v>
                </c:pt>
                <c:pt idx="1">
                  <c:v>1.3008691331216169</c:v>
                </c:pt>
                <c:pt idx="2">
                  <c:v>1.3414761163187015</c:v>
                </c:pt>
                <c:pt idx="3">
                  <c:v>1.316117199070316</c:v>
                </c:pt>
                <c:pt idx="4">
                  <c:v>1.3280978189180741</c:v>
                </c:pt>
                <c:pt idx="5">
                  <c:v>1.3297347212648536</c:v>
                </c:pt>
                <c:pt idx="6">
                  <c:v>1.3837807770686552</c:v>
                </c:pt>
                <c:pt idx="7">
                  <c:v>1.3334334720559222</c:v>
                </c:pt>
                <c:pt idx="8">
                  <c:v>1.3038013667905963</c:v>
                </c:pt>
                <c:pt idx="9">
                  <c:v>1.308843530708256</c:v>
                </c:pt>
                <c:pt idx="10">
                  <c:v>1.344752836352471</c:v>
                </c:pt>
                <c:pt idx="11">
                  <c:v>1.4060646324867025</c:v>
                </c:pt>
                <c:pt idx="12">
                  <c:v>1.3978001413652044</c:v>
                </c:pt>
                <c:pt idx="13">
                  <c:v>1.4132807691408089</c:v>
                </c:pt>
                <c:pt idx="14">
                  <c:v>1.3808536369276698</c:v>
                </c:pt>
                <c:pt idx="15">
                  <c:v>1.4008303886728257</c:v>
                </c:pt>
                <c:pt idx="16">
                  <c:v>1.3895234134035881</c:v>
                </c:pt>
                <c:pt idx="17">
                  <c:v>1.3741603078225213</c:v>
                </c:pt>
                <c:pt idx="18">
                  <c:v>1.3480420167641711</c:v>
                </c:pt>
                <c:pt idx="19">
                  <c:v>1.3688069723750955</c:v>
                </c:pt>
                <c:pt idx="20">
                  <c:v>1.3984017108042157</c:v>
                </c:pt>
                <c:pt idx="21">
                  <c:v>1.5731318867965374</c:v>
                </c:pt>
                <c:pt idx="22">
                  <c:v>1.8210155718614718</c:v>
                </c:pt>
                <c:pt idx="23">
                  <c:v>1.9057298575757577</c:v>
                </c:pt>
                <c:pt idx="24">
                  <c:v>1.9597173575757576</c:v>
                </c:pt>
                <c:pt idx="25">
                  <c:v>2.0850147782106783</c:v>
                </c:pt>
                <c:pt idx="26">
                  <c:v>2.0504973745825605</c:v>
                </c:pt>
                <c:pt idx="27">
                  <c:v>1.8791104698206553</c:v>
                </c:pt>
                <c:pt idx="28">
                  <c:v>1.9019006367965368</c:v>
                </c:pt>
                <c:pt idx="29">
                  <c:v>1.9933961841063703</c:v>
                </c:pt>
                <c:pt idx="30">
                  <c:v>1.7671811330859619</c:v>
                </c:pt>
                <c:pt idx="31">
                  <c:v>1.764850432109919</c:v>
                </c:pt>
                <c:pt idx="32">
                  <c:v>1.7863561733652316</c:v>
                </c:pt>
                <c:pt idx="33">
                  <c:v>1.7980066821099188</c:v>
                </c:pt>
                <c:pt idx="34">
                  <c:v>1.972976116079159</c:v>
                </c:pt>
                <c:pt idx="35">
                  <c:v>2.1348520380268852</c:v>
                </c:pt>
                <c:pt idx="36">
                  <c:v>2.3232889484848487</c:v>
                </c:pt>
                <c:pt idx="37">
                  <c:v>2.484590741929499</c:v>
                </c:pt>
                <c:pt idx="38">
                  <c:v>2.5823157419294995</c:v>
                </c:pt>
                <c:pt idx="39">
                  <c:v>2.7504895978354984</c:v>
                </c:pt>
                <c:pt idx="40">
                  <c:v>2.7658169324056896</c:v>
                </c:pt>
                <c:pt idx="41">
                  <c:v>3.0909068133580702</c:v>
                </c:pt>
                <c:pt idx="42">
                  <c:v>2.9211077796536795</c:v>
                </c:pt>
                <c:pt idx="43">
                  <c:v>2.5946801977118117</c:v>
                </c:pt>
                <c:pt idx="44">
                  <c:v>2.5367755208410641</c:v>
                </c:pt>
                <c:pt idx="45">
                  <c:v>2.0629531495012228</c:v>
                </c:pt>
                <c:pt idx="46">
                  <c:v>1.919617075620871</c:v>
                </c:pt>
                <c:pt idx="47">
                  <c:v>1.8720868303648732</c:v>
                </c:pt>
                <c:pt idx="48">
                  <c:v>1.9892437181199758</c:v>
                </c:pt>
                <c:pt idx="49">
                  <c:v>1.9017637861471857</c:v>
                </c:pt>
                <c:pt idx="50">
                  <c:v>1.9447081043290042</c:v>
                </c:pt>
                <c:pt idx="51">
                  <c:v>1.9424818056277049</c:v>
                </c:pt>
                <c:pt idx="52">
                  <c:v>1.9991745004329002</c:v>
                </c:pt>
                <c:pt idx="53">
                  <c:v>1.9675477147186147</c:v>
                </c:pt>
                <c:pt idx="54">
                  <c:v>1.6674753121212129</c:v>
                </c:pt>
                <c:pt idx="55">
                  <c:v>1.6976240752628329</c:v>
                </c:pt>
                <c:pt idx="56">
                  <c:v>1.6963791773036487</c:v>
                </c:pt>
                <c:pt idx="57">
                  <c:v>1.8671249874458877</c:v>
                </c:pt>
                <c:pt idx="58">
                  <c:v>1.9206495004329003</c:v>
                </c:pt>
                <c:pt idx="59">
                  <c:v>1.9416964160173165</c:v>
                </c:pt>
                <c:pt idx="60">
                  <c:v>1.9175870004329005</c:v>
                </c:pt>
                <c:pt idx="61">
                  <c:v>1.8785620004329004</c:v>
                </c:pt>
                <c:pt idx="62">
                  <c:v>1.8883754321099191</c:v>
                </c:pt>
                <c:pt idx="63">
                  <c:v>1.8228252309523814</c:v>
                </c:pt>
                <c:pt idx="64">
                  <c:v>1.8332780718614721</c:v>
                </c:pt>
                <c:pt idx="65">
                  <c:v>1.7592895166666664</c:v>
                </c:pt>
                <c:pt idx="66">
                  <c:v>1.8216302827458253</c:v>
                </c:pt>
                <c:pt idx="67">
                  <c:v>1.8997980393939398</c:v>
                </c:pt>
                <c:pt idx="68">
                  <c:v>2.141811617779839</c:v>
                </c:pt>
                <c:pt idx="69">
                  <c:v>2.3476813456709955</c:v>
                </c:pt>
                <c:pt idx="70">
                  <c:v>2.4714659119975275</c:v>
                </c:pt>
                <c:pt idx="71">
                  <c:v>2.6140570684601112</c:v>
                </c:pt>
                <c:pt idx="72">
                  <c:v>2.7866108099567111</c:v>
                </c:pt>
                <c:pt idx="73">
                  <c:v>2.9753197071998176</c:v>
                </c:pt>
                <c:pt idx="74">
                  <c:v>2.9546287706192365</c:v>
                </c:pt>
                <c:pt idx="75">
                  <c:v>3.1791798575757575</c:v>
                </c:pt>
                <c:pt idx="76">
                  <c:v>3.0887866602968455</c:v>
                </c:pt>
                <c:pt idx="77">
                  <c:v>3.1342132179653674</c:v>
                </c:pt>
                <c:pt idx="78">
                  <c:v>3.0310530718614723</c:v>
                </c:pt>
                <c:pt idx="79">
                  <c:v>3.1462001215509128</c:v>
                </c:pt>
                <c:pt idx="80">
                  <c:v>3.0235709290043289</c:v>
                </c:pt>
                <c:pt idx="81">
                  <c:v>2.7844876807050083</c:v>
                </c:pt>
                <c:pt idx="82">
                  <c:v>2.7965276466914037</c:v>
                </c:pt>
                <c:pt idx="83">
                  <c:v>2.7006961841063699</c:v>
                </c:pt>
                <c:pt idx="84">
                  <c:v>2.8089200361471862</c:v>
                </c:pt>
                <c:pt idx="85">
                  <c:v>2.8400093218614728</c:v>
                </c:pt>
                <c:pt idx="86">
                  <c:v>2.8761129744588745</c:v>
                </c:pt>
                <c:pt idx="87">
                  <c:v>2.7849745004329005</c:v>
                </c:pt>
                <c:pt idx="88">
                  <c:v>2.7752597895485476</c:v>
                </c:pt>
                <c:pt idx="89">
                  <c:v>2.7735909970315404</c:v>
                </c:pt>
                <c:pt idx="90">
                  <c:v>3.2762205038342618</c:v>
                </c:pt>
                <c:pt idx="91">
                  <c:v>3.4708350594391124</c:v>
                </c:pt>
                <c:pt idx="92">
                  <c:v>3.2867987955456819</c:v>
                </c:pt>
                <c:pt idx="93">
                  <c:v>3.2395699196875603</c:v>
                </c:pt>
                <c:pt idx="94">
                  <c:v>3.2736419111471875</c:v>
                </c:pt>
                <c:pt idx="95">
                  <c:v>3.2324472447938035</c:v>
                </c:pt>
                <c:pt idx="96">
                  <c:v>3.1965179528138545</c:v>
                </c:pt>
                <c:pt idx="97">
                  <c:v>3.1920550455456826</c:v>
                </c:pt>
                <c:pt idx="98">
                  <c:v>3.264840189208412</c:v>
                </c:pt>
                <c:pt idx="99">
                  <c:v>2.9945070684601118</c:v>
                </c:pt>
                <c:pt idx="100">
                  <c:v>3.1038941432900433</c:v>
                </c:pt>
                <c:pt idx="101">
                  <c:v>3.1550941432900439</c:v>
                </c:pt>
                <c:pt idx="102">
                  <c:v>2.973421334848485</c:v>
                </c:pt>
                <c:pt idx="103">
                  <c:v>2.7472284777056286</c:v>
                </c:pt>
                <c:pt idx="104">
                  <c:v>2.4210361075757572</c:v>
                </c:pt>
                <c:pt idx="105">
                  <c:v>2.1657870004329003</c:v>
                </c:pt>
                <c:pt idx="106">
                  <c:v>2.1484586169742541</c:v>
                </c:pt>
                <c:pt idx="107">
                  <c:v>2.1640356398886826</c:v>
                </c:pt>
                <c:pt idx="108">
                  <c:v>2.1360592368274585</c:v>
                </c:pt>
                <c:pt idx="109">
                  <c:v>2.2949211169742538</c:v>
                </c:pt>
                <c:pt idx="110">
                  <c:v>2.3782118303648732</c:v>
                </c:pt>
                <c:pt idx="111">
                  <c:v>2.415841252133581</c:v>
                </c:pt>
                <c:pt idx="112">
                  <c:v>2.3828699936301794</c:v>
                </c:pt>
                <c:pt idx="113">
                  <c:v>2.2667751807050101</c:v>
                </c:pt>
                <c:pt idx="114">
                  <c:v>2.027535701731602</c:v>
                </c:pt>
                <c:pt idx="115">
                  <c:v>1.935038020841064</c:v>
                </c:pt>
                <c:pt idx="116">
                  <c:v>1.8707640412492264</c:v>
                </c:pt>
                <c:pt idx="117">
                  <c:v>1.8075266108225108</c:v>
                </c:pt>
                <c:pt idx="118">
                  <c:v>1.8834977147186149</c:v>
                </c:pt>
                <c:pt idx="119">
                  <c:v>1.9971197385281378</c:v>
                </c:pt>
                <c:pt idx="120">
                  <c:v>1.970449500432901</c:v>
                </c:pt>
                <c:pt idx="121">
                  <c:v>1.9495689553201188</c:v>
                </c:pt>
                <c:pt idx="122">
                  <c:v>1.9608231205627702</c:v>
                </c:pt>
                <c:pt idx="123">
                  <c:v>1.9286981398886827</c:v>
                </c:pt>
              </c:numCache>
            </c:numRef>
          </c:val>
          <c:smooth val="0"/>
        </c:ser>
        <c:ser>
          <c:idx val="0"/>
          <c:order val="1"/>
          <c:tx>
            <c:v>Revenue per Gallon</c:v>
          </c:tx>
          <c:spPr>
            <a:ln w="25400">
              <a:solidFill>
                <a:srgbClr val="FF0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[0]!Q</c:f>
              <c:numCache>
                <c:formatCode>_("$"* #,##0.00_);_("$"* \(#,##0.00\);_("$"* "-"??_);_(@_)</c:formatCode>
                <c:ptCount val="124"/>
                <c:pt idx="0">
                  <c:v>1.7220215814481947</c:v>
                </c:pt>
                <c:pt idx="1">
                  <c:v>1.5869288154298067</c:v>
                </c:pt>
                <c:pt idx="2">
                  <c:v>1.3681906100372099</c:v>
                </c:pt>
                <c:pt idx="3">
                  <c:v>1.2727624139032794</c:v>
                </c:pt>
                <c:pt idx="4">
                  <c:v>1.2785953727519392</c:v>
                </c:pt>
                <c:pt idx="5">
                  <c:v>1.4723682444441302</c:v>
                </c:pt>
                <c:pt idx="6">
                  <c:v>1.8011170430923076</c:v>
                </c:pt>
                <c:pt idx="7">
                  <c:v>2.0565449194138314</c:v>
                </c:pt>
                <c:pt idx="8">
                  <c:v>2.6408384334459347</c:v>
                </c:pt>
                <c:pt idx="9">
                  <c:v>2.4030262727327916</c:v>
                </c:pt>
                <c:pt idx="10">
                  <c:v>2.0683276761735527</c:v>
                </c:pt>
                <c:pt idx="11">
                  <c:v>2.0082473006052157</c:v>
                </c:pt>
                <c:pt idx="12">
                  <c:v>2.1443898193309345</c:v>
                </c:pt>
                <c:pt idx="13">
                  <c:v>2.496645711967354</c:v>
                </c:pt>
                <c:pt idx="14">
                  <c:v>2.4085671339254491</c:v>
                </c:pt>
                <c:pt idx="15">
                  <c:v>2.4262412690650303</c:v>
                </c:pt>
                <c:pt idx="16">
                  <c:v>2.9313224823906188</c:v>
                </c:pt>
                <c:pt idx="17">
                  <c:v>3.3952808861195853</c:v>
                </c:pt>
                <c:pt idx="18">
                  <c:v>3.0033604235987088</c:v>
                </c:pt>
                <c:pt idx="19">
                  <c:v>2.6290556766862134</c:v>
                </c:pt>
                <c:pt idx="20">
                  <c:v>2.2709668252011341</c:v>
                </c:pt>
                <c:pt idx="21">
                  <c:v>2.1416670048701296</c:v>
                </c:pt>
                <c:pt idx="22">
                  <c:v>2.3627253401360546</c:v>
                </c:pt>
                <c:pt idx="23">
                  <c:v>2.6128035714285716</c:v>
                </c:pt>
                <c:pt idx="24">
                  <c:v>2.5388370535714286</c:v>
                </c:pt>
                <c:pt idx="25">
                  <c:v>2.2872222222222223</c:v>
                </c:pt>
                <c:pt idx="26">
                  <c:v>2.5824744897959184</c:v>
                </c:pt>
                <c:pt idx="27">
                  <c:v>2.5013010204081634</c:v>
                </c:pt>
                <c:pt idx="28">
                  <c:v>2.4801603084415582</c:v>
                </c:pt>
                <c:pt idx="29">
                  <c:v>2.3833801020408161</c:v>
                </c:pt>
                <c:pt idx="30">
                  <c:v>2.2549957482993195</c:v>
                </c:pt>
                <c:pt idx="31">
                  <c:v>2.140539596273292</c:v>
                </c:pt>
                <c:pt idx="32">
                  <c:v>1.8803336466165428</c:v>
                </c:pt>
                <c:pt idx="33">
                  <c:v>1.8715100931677024</c:v>
                </c:pt>
                <c:pt idx="34">
                  <c:v>2.1506012291280143</c:v>
                </c:pt>
                <c:pt idx="35">
                  <c:v>2.3927396616541357</c:v>
                </c:pt>
                <c:pt idx="36">
                  <c:v>2.7229058441558442</c:v>
                </c:pt>
                <c:pt idx="37">
                  <c:v>2.6208758503401355</c:v>
                </c:pt>
                <c:pt idx="38">
                  <c:v>2.8048703231292516</c:v>
                </c:pt>
                <c:pt idx="39">
                  <c:v>2.9703327922077927</c:v>
                </c:pt>
                <c:pt idx="40">
                  <c:v>3.0120790816326544</c:v>
                </c:pt>
                <c:pt idx="41">
                  <c:v>3.0883737244897973</c:v>
                </c:pt>
                <c:pt idx="42">
                  <c:v>3.2065016233766226</c:v>
                </c:pt>
                <c:pt idx="43">
                  <c:v>2.6933333333333329</c:v>
                </c:pt>
                <c:pt idx="44">
                  <c:v>2.5784332482993197</c:v>
                </c:pt>
                <c:pt idx="45">
                  <c:v>2.243125</c:v>
                </c:pt>
                <c:pt idx="46">
                  <c:v>2.0117044172932332</c:v>
                </c:pt>
                <c:pt idx="47">
                  <c:v>1.8459181740878168</c:v>
                </c:pt>
                <c:pt idx="48">
                  <c:v>1.8962872990105135</c:v>
                </c:pt>
                <c:pt idx="49">
                  <c:v>1.8669843750000006</c:v>
                </c:pt>
                <c:pt idx="50">
                  <c:v>1.8282102272727268</c:v>
                </c:pt>
                <c:pt idx="51">
                  <c:v>1.862295048701299</c:v>
                </c:pt>
                <c:pt idx="52">
                  <c:v>1.9507343750000001</c:v>
                </c:pt>
                <c:pt idx="53">
                  <c:v>2.0893932629870129</c:v>
                </c:pt>
                <c:pt idx="54">
                  <c:v>1.8641418160643706</c:v>
                </c:pt>
                <c:pt idx="55">
                  <c:v>1.7735863095238098</c:v>
                </c:pt>
                <c:pt idx="56">
                  <c:v>1.7846585111317257</c:v>
                </c:pt>
                <c:pt idx="57">
                  <c:v>2.1166700487012986</c:v>
                </c:pt>
                <c:pt idx="58">
                  <c:v>2.3388839285714296</c:v>
                </c:pt>
                <c:pt idx="59">
                  <c:v>2.2969187605872396</c:v>
                </c:pt>
                <c:pt idx="60">
                  <c:v>2.1248236607142865</c:v>
                </c:pt>
                <c:pt idx="61">
                  <c:v>1.9980178571428571</c:v>
                </c:pt>
                <c:pt idx="62">
                  <c:v>1.8005221273291925</c:v>
                </c:pt>
                <c:pt idx="63">
                  <c:v>1.7514021915584415</c:v>
                </c:pt>
                <c:pt idx="64">
                  <c:v>1.8537678571428566</c:v>
                </c:pt>
                <c:pt idx="65">
                  <c:v>1.8319216720779226</c:v>
                </c:pt>
                <c:pt idx="66">
                  <c:v>1.8181756338899195</c:v>
                </c:pt>
                <c:pt idx="67">
                  <c:v>2.0142086038961047</c:v>
                </c:pt>
                <c:pt idx="68">
                  <c:v>2.3808615491651199</c:v>
                </c:pt>
                <c:pt idx="69">
                  <c:v>2.5427412840136059</c:v>
                </c:pt>
                <c:pt idx="70">
                  <c:v>2.7925850340136056</c:v>
                </c:pt>
                <c:pt idx="71">
                  <c:v>2.5898044217687084</c:v>
                </c:pt>
                <c:pt idx="72">
                  <c:v>2.8141092687074827</c:v>
                </c:pt>
                <c:pt idx="73">
                  <c:v>2.8715122180451131</c:v>
                </c:pt>
                <c:pt idx="74">
                  <c:v>3.0272224378881996</c:v>
                </c:pt>
                <c:pt idx="75">
                  <c:v>3.2008303571428556</c:v>
                </c:pt>
                <c:pt idx="76">
                  <c:v>3.1450361394557813</c:v>
                </c:pt>
                <c:pt idx="77">
                  <c:v>3.1882934253246762</c:v>
                </c:pt>
                <c:pt idx="78">
                  <c:v>3.2955803571428577</c:v>
                </c:pt>
                <c:pt idx="79">
                  <c:v>3.4138198757763991</c:v>
                </c:pt>
                <c:pt idx="80">
                  <c:v>3.3470997023809521</c:v>
                </c:pt>
                <c:pt idx="81">
                  <c:v>3.1968792517006821</c:v>
                </c:pt>
                <c:pt idx="82">
                  <c:v>3.4734230055658641</c:v>
                </c:pt>
                <c:pt idx="83">
                  <c:v>2.8898848175633889</c:v>
                </c:pt>
                <c:pt idx="84">
                  <c:v>2.6983022524350653</c:v>
                </c:pt>
                <c:pt idx="85">
                  <c:v>2.6803117559523821</c:v>
                </c:pt>
                <c:pt idx="86">
                  <c:v>2.798087459415584</c:v>
                </c:pt>
                <c:pt idx="87">
                  <c:v>2.7839006696428585</c:v>
                </c:pt>
                <c:pt idx="88">
                  <c:v>2.7620265151515144</c:v>
                </c:pt>
                <c:pt idx="89">
                  <c:v>2.6573841411564629</c:v>
                </c:pt>
                <c:pt idx="90">
                  <c:v>3.1948727388682756</c:v>
                </c:pt>
                <c:pt idx="91">
                  <c:v>3.4388402562111793</c:v>
                </c:pt>
                <c:pt idx="92">
                  <c:v>3.2555681390977438</c:v>
                </c:pt>
                <c:pt idx="93">
                  <c:v>3.1197583462732927</c:v>
                </c:pt>
                <c:pt idx="94">
                  <c:v>3.0964131493506484</c:v>
                </c:pt>
                <c:pt idx="95">
                  <c:v>3.0282225093984962</c:v>
                </c:pt>
                <c:pt idx="96">
                  <c:v>2.9788692324755992</c:v>
                </c:pt>
                <c:pt idx="97">
                  <c:v>3.1349718045112764</c:v>
                </c:pt>
                <c:pt idx="98">
                  <c:v>3.3183046343537415</c:v>
                </c:pt>
                <c:pt idx="99">
                  <c:v>3.2064745670995674</c:v>
                </c:pt>
                <c:pt idx="100">
                  <c:v>3.2272747564935065</c:v>
                </c:pt>
                <c:pt idx="101">
                  <c:v>3.2678348214285711</c:v>
                </c:pt>
                <c:pt idx="102">
                  <c:v>3.1405992377188028</c:v>
                </c:pt>
                <c:pt idx="103">
                  <c:v>2.9688331980519482</c:v>
                </c:pt>
                <c:pt idx="104">
                  <c:v>3.0222440476190475</c:v>
                </c:pt>
                <c:pt idx="105">
                  <c:v>2.6670604395604398</c:v>
                </c:pt>
                <c:pt idx="106">
                  <c:v>2.5879057017543863</c:v>
                </c:pt>
                <c:pt idx="107">
                  <c:v>2.9471042053184919</c:v>
                </c:pt>
                <c:pt idx="108">
                  <c:v>2.580960497835497</c:v>
                </c:pt>
                <c:pt idx="109">
                  <c:v>2.5581137218045114</c:v>
                </c:pt>
                <c:pt idx="110">
                  <c:v>3.1946832482993197</c:v>
                </c:pt>
                <c:pt idx="111">
                  <c:v>3.4939741805813229</c:v>
                </c:pt>
                <c:pt idx="112">
                  <c:v>2.8891987476808896</c:v>
                </c:pt>
                <c:pt idx="113">
                  <c:v>2.7314243197278913</c:v>
                </c:pt>
                <c:pt idx="114">
                  <c:v>2.4894683441558438</c:v>
                </c:pt>
                <c:pt idx="115">
                  <c:v>2.4240327380952382</c:v>
                </c:pt>
                <c:pt idx="116">
                  <c:v>2.2092986626468765</c:v>
                </c:pt>
                <c:pt idx="117">
                  <c:v>1.872916784302654</c:v>
                </c:pt>
                <c:pt idx="118">
                  <c:v>2.3327728174603171</c:v>
                </c:pt>
                <c:pt idx="119">
                  <c:v>2.4349617346938768</c:v>
                </c:pt>
                <c:pt idx="120">
                  <c:v>1.9056004464285725</c:v>
                </c:pt>
                <c:pt idx="121">
                  <c:v>1.8322250939849627</c:v>
                </c:pt>
                <c:pt idx="122">
                  <c:v>1.9160957792207793</c:v>
                </c:pt>
                <c:pt idx="123">
                  <c:v>2.0272321428571423</c:v>
                </c:pt>
              </c:numCache>
            </c:numRef>
          </c:val>
          <c:smooth val="0"/>
        </c:ser>
        <c:ser>
          <c:idx val="2"/>
          <c:order val="2"/>
          <c:tx>
            <c:v>Net Return per Galllon</c:v>
          </c:tx>
          <c:spPr>
            <a:ln w="25400">
              <a:solidFill>
                <a:srgbClr val="0070C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[0]!AM</c:f>
              <c:numCache>
                <c:formatCode>_("$"* #,##0.00_);_("$"* \(#,##0.00\);_("$"* "-"??_);_(@_)</c:formatCode>
                <c:ptCount val="124"/>
                <c:pt idx="0">
                  <c:v>0.42099198542272109</c:v>
                </c:pt>
                <c:pt idx="1">
                  <c:v>0.28605968230818979</c:v>
                </c:pt>
                <c:pt idx="2">
                  <c:v>2.6714493718508425E-2</c:v>
                </c:pt>
                <c:pt idx="3">
                  <c:v>-4.3354785167036614E-2</c:v>
                </c:pt>
                <c:pt idx="4">
                  <c:v>-4.9502446166134861E-2</c:v>
                </c:pt>
                <c:pt idx="5">
                  <c:v>0.14263352317927658</c:v>
                </c:pt>
                <c:pt idx="6">
                  <c:v>0.41733626602365237</c:v>
                </c:pt>
                <c:pt idx="7">
                  <c:v>0.72311144735790922</c:v>
                </c:pt>
                <c:pt idx="8">
                  <c:v>1.3370370666553384</c:v>
                </c:pt>
                <c:pt idx="9">
                  <c:v>1.0941827420245356</c:v>
                </c:pt>
                <c:pt idx="10">
                  <c:v>0.72357483982108173</c:v>
                </c:pt>
                <c:pt idx="11">
                  <c:v>0.60218266811851318</c:v>
                </c:pt>
                <c:pt idx="12">
                  <c:v>0.74658967796573017</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0.87256511439691842</c:v>
                </c:pt>
                <c:pt idx="21">
                  <c:v>0.56853511807359225</c:v>
                </c:pt>
                <c:pt idx="22">
                  <c:v>0.54170976827458284</c:v>
                </c:pt>
                <c:pt idx="23">
                  <c:v>0.70707371385281381</c:v>
                </c:pt>
                <c:pt idx="24">
                  <c:v>0.57911969599567104</c:v>
                </c:pt>
                <c:pt idx="25">
                  <c:v>0.202207444011544</c:v>
                </c:pt>
                <c:pt idx="26">
                  <c:v>0.53197711521335789</c:v>
                </c:pt>
                <c:pt idx="27">
                  <c:v>0.62219055058750805</c:v>
                </c:pt>
                <c:pt idx="28">
                  <c:v>0.57825967164502146</c:v>
                </c:pt>
                <c:pt idx="29">
                  <c:v>0.38998391793444576</c:v>
                </c:pt>
                <c:pt idx="30">
                  <c:v>0.48781461521335756</c:v>
                </c:pt>
                <c:pt idx="31">
                  <c:v>0.37568916416337306</c:v>
                </c:pt>
                <c:pt idx="32">
                  <c:v>9.3977473251311228E-2</c:v>
                </c:pt>
                <c:pt idx="33">
                  <c:v>7.3503411057783685E-2</c:v>
                </c:pt>
                <c:pt idx="34">
                  <c:v>0.17762511304885531</c:v>
                </c:pt>
                <c:pt idx="35">
                  <c:v>0.25788762362725048</c:v>
                </c:pt>
                <c:pt idx="36">
                  <c:v>0.39961689567099556</c:v>
                </c:pt>
                <c:pt idx="37">
                  <c:v>0.13628510841063646</c:v>
                </c:pt>
                <c:pt idx="38">
                  <c:v>0.22255458119975202</c:v>
                </c:pt>
                <c:pt idx="39">
                  <c:v>0.21984319437229427</c:v>
                </c:pt>
                <c:pt idx="40">
                  <c:v>0.24626214922696477</c:v>
                </c:pt>
                <c:pt idx="41">
                  <c:v>-2.5330888682728592E-3</c:v>
                </c:pt>
                <c:pt idx="42">
                  <c:v>0.28539384372294307</c:v>
                </c:pt>
                <c:pt idx="43">
                  <c:v>9.8653135621521226E-2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0.20723666028138599</c:v>
                </c:pt>
                <c:pt idx="61">
                  <c:v>0.11945585670995662</c:v>
                </c:pt>
                <c:pt idx="62">
                  <c:v>-8.7853304780726615E-2</c:v>
                </c:pt>
                <c:pt idx="63">
                  <c:v>-7.1423039393939902E-2</c:v>
                </c:pt>
                <c:pt idx="64">
                  <c:v>2.0489785281384565E-2</c:v>
                </c:pt>
                <c:pt idx="65">
                  <c:v>7.2632155411256116E-2</c:v>
                </c:pt>
                <c:pt idx="66">
                  <c:v>-3.4546488559057398E-3</c:v>
                </c:pt>
                <c:pt idx="67">
                  <c:v>0.11441056450216491</c:v>
                </c:pt>
                <c:pt idx="68">
                  <c:v>0.23904993138528097</c:v>
                </c:pt>
                <c:pt idx="69">
                  <c:v>0.19505993834261037</c:v>
                </c:pt>
                <c:pt idx="70">
                  <c:v>0.32111912201607806</c:v>
                </c:pt>
                <c:pt idx="71">
                  <c:v>-2.4252646691402813E-2</c:v>
                </c:pt>
                <c:pt idx="72">
                  <c:v>2.7498458750771615E-2</c:v>
                </c:pt>
                <c:pt idx="73">
                  <c:v>-0.1038074891547045</c:v>
                </c:pt>
                <c:pt idx="74">
                  <c:v>7.2593667268963102E-2</c:v>
                </c:pt>
                <c:pt idx="75">
                  <c:v>2.165049956709808E-2</c:v>
                </c:pt>
                <c:pt idx="76">
                  <c:v>5.6249479158935856E-2</c:v>
                </c:pt>
                <c:pt idx="77">
                  <c:v>5.4080207359308741E-2</c:v>
                </c:pt>
                <c:pt idx="78">
                  <c:v>0.26452728528138536</c:v>
                </c:pt>
                <c:pt idx="79">
                  <c:v>0.26761975422548634</c:v>
                </c:pt>
                <c:pt idx="80">
                  <c:v>0.32352877337662322</c:v>
                </c:pt>
                <c:pt idx="81">
                  <c:v>0.41239157099567381</c:v>
                </c:pt>
                <c:pt idx="82">
                  <c:v>0.6768953588744604</c:v>
                </c:pt>
                <c:pt idx="83">
                  <c:v>0.18918863345701897</c:v>
                </c:pt>
                <c:pt idx="84">
                  <c:v>-0.11061778371212094</c:v>
                </c:pt>
                <c:pt idx="85">
                  <c:v>-0.15969756590909068</c:v>
                </c:pt>
                <c:pt idx="86">
                  <c:v>-7.8025515043290472E-2</c:v>
                </c:pt>
                <c:pt idx="87">
                  <c:v>-1.0738307900419741E-3</c:v>
                </c:pt>
                <c:pt idx="88">
                  <c:v>-1.3233274397033146E-2</c:v>
                </c:pt>
                <c:pt idx="89">
                  <c:v>-0.11620685587507751</c:v>
                </c:pt>
                <c:pt idx="90">
                  <c:v>-8.1347764965986169E-2</c:v>
                </c:pt>
                <c:pt idx="91">
                  <c:v>-3.1994803227933133E-2</c:v>
                </c:pt>
                <c:pt idx="92">
                  <c:v>-3.1230656447938099E-2</c:v>
                </c:pt>
                <c:pt idx="93">
                  <c:v>-0.11981157341426751</c:v>
                </c:pt>
                <c:pt idx="94">
                  <c:v>-0.17722876179653912</c:v>
                </c:pt>
                <c:pt idx="95">
                  <c:v>-0.20422473539530728</c:v>
                </c:pt>
                <c:pt idx="96">
                  <c:v>-0.21764872033825533</c:v>
                </c:pt>
                <c:pt idx="97">
                  <c:v>-5.7083241034406207E-2</c:v>
                </c:pt>
                <c:pt idx="98">
                  <c:v>5.3464445145329442E-2</c:v>
                </c:pt>
                <c:pt idx="99">
                  <c:v>0.21196749863945552</c:v>
                </c:pt>
                <c:pt idx="100">
                  <c:v>0.12338061320346316</c:v>
                </c:pt>
                <c:pt idx="101">
                  <c:v>0.11274067813852717</c:v>
                </c:pt>
                <c:pt idx="102">
                  <c:v>0.16717790287031775</c:v>
                </c:pt>
                <c:pt idx="103">
                  <c:v>0.22160472034631962</c:v>
                </c:pt>
                <c:pt idx="104">
                  <c:v>0.60120794004329037</c:v>
                </c:pt>
                <c:pt idx="105">
                  <c:v>0.50127343912753952</c:v>
                </c:pt>
                <c:pt idx="106">
                  <c:v>0.43944708478013217</c:v>
                </c:pt>
                <c:pt idx="107">
                  <c:v>0.78306856542980929</c:v>
                </c:pt>
                <c:pt idx="108">
                  <c:v>0.44490126100803851</c:v>
                </c:pt>
                <c:pt idx="109">
                  <c:v>0.26319260483025753</c:v>
                </c:pt>
                <c:pt idx="110">
                  <c:v>0.81647141793444655</c:v>
                </c:pt>
                <c:pt idx="111">
                  <c:v>1.0781329284477419</c:v>
                </c:pt>
                <c:pt idx="112">
                  <c:v>0.50632875405071021</c:v>
                </c:pt>
                <c:pt idx="113">
                  <c:v>0.4646491390228813</c:v>
                </c:pt>
                <c:pt idx="114">
                  <c:v>0.46193264242424181</c:v>
                </c:pt>
                <c:pt idx="115">
                  <c:v>0.4889947172541742</c:v>
                </c:pt>
                <c:pt idx="116">
                  <c:v>0.33853462139765012</c:v>
                </c:pt>
                <c:pt idx="117">
                  <c:v>6.5390173480143199E-2</c:v>
                </c:pt>
                <c:pt idx="118">
                  <c:v>0.44927510274170213</c:v>
                </c:pt>
                <c:pt idx="119">
                  <c:v>0.43784199616573893</c:v>
                </c:pt>
                <c:pt idx="120">
                  <c:v>-6.4849054004328499E-2</c:v>
                </c:pt>
                <c:pt idx="121">
                  <c:v>-0.11734386133515606</c:v>
                </c:pt>
                <c:pt idx="122">
                  <c:v>-4.4727341341990856E-2</c:v>
                </c:pt>
                <c:pt idx="123">
                  <c:v>9.85340029684596E-2</c:v>
                </c:pt>
              </c:numCache>
            </c:numRef>
          </c:val>
          <c:smooth val="0"/>
        </c:ser>
        <c:dLbls>
          <c:showLegendKey val="0"/>
          <c:showVal val="0"/>
          <c:showCatName val="0"/>
          <c:showSerName val="0"/>
          <c:showPercent val="0"/>
          <c:showBubbleSize val="0"/>
        </c:dLbls>
        <c:marker val="1"/>
        <c:smooth val="0"/>
        <c:axId val="354002816"/>
        <c:axId val="354004352"/>
      </c:lineChart>
      <c:dateAx>
        <c:axId val="35400281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500" b="0" i="0" u="none" strike="noStrike" baseline="0">
                <a:solidFill>
                  <a:srgbClr val="000000"/>
                </a:solidFill>
                <a:latin typeface="Helvetica"/>
                <a:ea typeface="Helvetica"/>
                <a:cs typeface="Helvetica"/>
              </a:defRPr>
            </a:pPr>
            <a:endParaRPr lang="en-US"/>
          </a:p>
        </c:txPr>
        <c:crossAx val="354004352"/>
        <c:crosses val="autoZero"/>
        <c:auto val="1"/>
        <c:lblOffset val="100"/>
        <c:baseTimeUnit val="months"/>
        <c:majorUnit val="3"/>
        <c:majorTimeUnit val="months"/>
        <c:minorUnit val="1"/>
        <c:minorTimeUnit val="months"/>
      </c:dateAx>
      <c:valAx>
        <c:axId val="354004352"/>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6.6593698609250778E-3"/>
              <c:y val="0.41109298837645436"/>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4002816"/>
        <c:crosses val="autoZero"/>
        <c:crossBetween val="midCat"/>
      </c:valAx>
      <c:spPr>
        <a:solidFill>
          <a:srgbClr val="FFFFFF"/>
        </a:solidFill>
        <a:ln w="12700">
          <a:solidFill>
            <a:srgbClr val="808080"/>
          </a:solidFill>
          <a:prstDash val="solid"/>
        </a:ln>
      </c:spPr>
    </c:plotArea>
    <c:legend>
      <c:legendPos val="r"/>
      <c:layout>
        <c:manualLayout>
          <c:xMode val="edge"/>
          <c:yMode val="edge"/>
          <c:x val="0.12536388640677651"/>
          <c:y val="0.89777175580325186"/>
          <c:w val="0.84178167612899402"/>
          <c:h val="5.1113951665132773E-2"/>
        </c:manualLayout>
      </c:layout>
      <c:overlay val="0"/>
      <c:spPr>
        <a:solidFill>
          <a:srgbClr val="FFFFFF"/>
        </a:solidFill>
        <a:ln w="3175">
          <a:solidFill>
            <a:srgbClr val="000000"/>
          </a:solidFill>
          <a:prstDash val="solid"/>
        </a:ln>
      </c:spPr>
      <c:txPr>
        <a:bodyPr/>
        <a:lstStyle/>
        <a:p>
          <a:pPr>
            <a:defRPr sz="15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350777728"/>
        <c:axId val="350779264"/>
      </c:barChart>
      <c:catAx>
        <c:axId val="350777728"/>
        <c:scaling>
          <c:orientation val="minMax"/>
        </c:scaling>
        <c:delete val="0"/>
        <c:axPos val="b"/>
        <c:majorTickMark val="out"/>
        <c:minorTickMark val="none"/>
        <c:tickLblPos val="nextTo"/>
        <c:crossAx val="350779264"/>
        <c:crosses val="autoZero"/>
        <c:auto val="1"/>
        <c:lblAlgn val="ctr"/>
        <c:lblOffset val="100"/>
        <c:noMultiLvlLbl val="0"/>
      </c:catAx>
      <c:valAx>
        <c:axId val="350779264"/>
        <c:scaling>
          <c:orientation val="minMax"/>
        </c:scaling>
        <c:delete val="0"/>
        <c:axPos val="l"/>
        <c:majorGridlines/>
        <c:majorTickMark val="out"/>
        <c:minorTickMark val="none"/>
        <c:tickLblPos val="nextTo"/>
        <c:crossAx val="350777728"/>
        <c:crosses val="autoZero"/>
        <c:crossBetween val="between"/>
      </c:valAx>
    </c:plotArea>
    <c:legend>
      <c:legendPos val="r"/>
      <c:overlay val="0"/>
    </c:legend>
    <c:plotVisOnly val="1"/>
    <c:dispBlanksAs val="gap"/>
    <c:showDLblsOverMax val="0"/>
  </c:chart>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Ethanol Production Grind Margin and 
Return Over Variable and Total Cost</a:t>
            </a:r>
          </a:p>
        </c:rich>
      </c:tx>
      <c:layout>
        <c:manualLayout>
          <c:xMode val="edge"/>
          <c:yMode val="edge"/>
          <c:x val="0.28079921259842427"/>
          <c:y val="9.7879942426551524E-3"/>
        </c:manualLayout>
      </c:layout>
      <c:overlay val="0"/>
      <c:spPr>
        <a:noFill/>
        <a:ln w="25400">
          <a:noFill/>
        </a:ln>
      </c:spPr>
    </c:title>
    <c:autoTitleDeleted val="0"/>
    <c:plotArea>
      <c:layout>
        <c:manualLayout>
          <c:layoutTarget val="inner"/>
          <c:xMode val="edge"/>
          <c:yMode val="edge"/>
          <c:x val="0.13645234278974341"/>
          <c:y val="0.15294165152432976"/>
          <c:w val="0.83824675419465766"/>
          <c:h val="0.70199603936578536"/>
        </c:manualLayout>
      </c:layout>
      <c:lineChart>
        <c:grouping val="standard"/>
        <c:varyColors val="0"/>
        <c:ser>
          <c:idx val="1"/>
          <c:order val="0"/>
          <c:tx>
            <c:v>Return Over Total Cost</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[0]!AM</c:f>
              <c:numCache>
                <c:formatCode>_("$"* #,##0.00_);_("$"* \(#,##0.00\);_("$"* "-"??_);_(@_)</c:formatCode>
                <c:ptCount val="124"/>
                <c:pt idx="0">
                  <c:v>0.42099198542272109</c:v>
                </c:pt>
                <c:pt idx="1">
                  <c:v>0.28605968230818979</c:v>
                </c:pt>
                <c:pt idx="2">
                  <c:v>2.6714493718508425E-2</c:v>
                </c:pt>
                <c:pt idx="3">
                  <c:v>-4.3354785167036614E-2</c:v>
                </c:pt>
                <c:pt idx="4">
                  <c:v>-4.9502446166134861E-2</c:v>
                </c:pt>
                <c:pt idx="5">
                  <c:v>0.14263352317927658</c:v>
                </c:pt>
                <c:pt idx="6">
                  <c:v>0.41733626602365237</c:v>
                </c:pt>
                <c:pt idx="7">
                  <c:v>0.72311144735790922</c:v>
                </c:pt>
                <c:pt idx="8">
                  <c:v>1.3370370666553384</c:v>
                </c:pt>
                <c:pt idx="9">
                  <c:v>1.0941827420245356</c:v>
                </c:pt>
                <c:pt idx="10">
                  <c:v>0.72357483982108173</c:v>
                </c:pt>
                <c:pt idx="11">
                  <c:v>0.60218266811851318</c:v>
                </c:pt>
                <c:pt idx="12">
                  <c:v>0.74658967796573017</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0.87256511439691842</c:v>
                </c:pt>
                <c:pt idx="21">
                  <c:v>0.56853511807359225</c:v>
                </c:pt>
                <c:pt idx="22">
                  <c:v>0.54170976827458284</c:v>
                </c:pt>
                <c:pt idx="23">
                  <c:v>0.70707371385281381</c:v>
                </c:pt>
                <c:pt idx="24">
                  <c:v>0.57911969599567104</c:v>
                </c:pt>
                <c:pt idx="25">
                  <c:v>0.202207444011544</c:v>
                </c:pt>
                <c:pt idx="26">
                  <c:v>0.53197711521335789</c:v>
                </c:pt>
                <c:pt idx="27">
                  <c:v>0.62219055058750805</c:v>
                </c:pt>
                <c:pt idx="28">
                  <c:v>0.57825967164502146</c:v>
                </c:pt>
                <c:pt idx="29">
                  <c:v>0.38998391793444576</c:v>
                </c:pt>
                <c:pt idx="30">
                  <c:v>0.48781461521335756</c:v>
                </c:pt>
                <c:pt idx="31">
                  <c:v>0.37568916416337306</c:v>
                </c:pt>
                <c:pt idx="32">
                  <c:v>9.3977473251311228E-2</c:v>
                </c:pt>
                <c:pt idx="33">
                  <c:v>7.3503411057783685E-2</c:v>
                </c:pt>
                <c:pt idx="34">
                  <c:v>0.17762511304885531</c:v>
                </c:pt>
                <c:pt idx="35">
                  <c:v>0.25788762362725048</c:v>
                </c:pt>
                <c:pt idx="36">
                  <c:v>0.39961689567099556</c:v>
                </c:pt>
                <c:pt idx="37">
                  <c:v>0.13628510841063646</c:v>
                </c:pt>
                <c:pt idx="38">
                  <c:v>0.22255458119975202</c:v>
                </c:pt>
                <c:pt idx="39">
                  <c:v>0.21984319437229427</c:v>
                </c:pt>
                <c:pt idx="40">
                  <c:v>0.24626214922696477</c:v>
                </c:pt>
                <c:pt idx="41">
                  <c:v>-2.5330888682728592E-3</c:v>
                </c:pt>
                <c:pt idx="42">
                  <c:v>0.28539384372294307</c:v>
                </c:pt>
                <c:pt idx="43">
                  <c:v>9.8653135621521226E-2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0.20723666028138599</c:v>
                </c:pt>
                <c:pt idx="61">
                  <c:v>0.11945585670995662</c:v>
                </c:pt>
                <c:pt idx="62">
                  <c:v>-8.7853304780726615E-2</c:v>
                </c:pt>
                <c:pt idx="63">
                  <c:v>-7.1423039393939902E-2</c:v>
                </c:pt>
                <c:pt idx="64">
                  <c:v>2.0489785281384565E-2</c:v>
                </c:pt>
                <c:pt idx="65">
                  <c:v>7.2632155411256116E-2</c:v>
                </c:pt>
                <c:pt idx="66">
                  <c:v>-3.4546488559057398E-3</c:v>
                </c:pt>
                <c:pt idx="67">
                  <c:v>0.11441056450216491</c:v>
                </c:pt>
                <c:pt idx="68">
                  <c:v>0.23904993138528097</c:v>
                </c:pt>
                <c:pt idx="69">
                  <c:v>0.19505993834261037</c:v>
                </c:pt>
                <c:pt idx="70">
                  <c:v>0.32111912201607806</c:v>
                </c:pt>
                <c:pt idx="71">
                  <c:v>-2.4252646691402813E-2</c:v>
                </c:pt>
                <c:pt idx="72">
                  <c:v>2.7498458750771615E-2</c:v>
                </c:pt>
                <c:pt idx="73">
                  <c:v>-0.1038074891547045</c:v>
                </c:pt>
                <c:pt idx="74">
                  <c:v>7.2593667268963102E-2</c:v>
                </c:pt>
                <c:pt idx="75">
                  <c:v>2.165049956709808E-2</c:v>
                </c:pt>
                <c:pt idx="76">
                  <c:v>5.6249479158935856E-2</c:v>
                </c:pt>
                <c:pt idx="77">
                  <c:v>5.4080207359308741E-2</c:v>
                </c:pt>
                <c:pt idx="78">
                  <c:v>0.26452728528138536</c:v>
                </c:pt>
                <c:pt idx="79">
                  <c:v>0.26761975422548634</c:v>
                </c:pt>
                <c:pt idx="80">
                  <c:v>0.32352877337662322</c:v>
                </c:pt>
                <c:pt idx="81">
                  <c:v>0.41239157099567381</c:v>
                </c:pt>
                <c:pt idx="82">
                  <c:v>0.6768953588744604</c:v>
                </c:pt>
                <c:pt idx="83">
                  <c:v>0.18918863345701897</c:v>
                </c:pt>
                <c:pt idx="84">
                  <c:v>-0.11061778371212094</c:v>
                </c:pt>
                <c:pt idx="85">
                  <c:v>-0.15969756590909068</c:v>
                </c:pt>
                <c:pt idx="86">
                  <c:v>-7.8025515043290472E-2</c:v>
                </c:pt>
                <c:pt idx="87">
                  <c:v>-1.0738307900419741E-3</c:v>
                </c:pt>
                <c:pt idx="88">
                  <c:v>-1.3233274397033146E-2</c:v>
                </c:pt>
                <c:pt idx="89">
                  <c:v>-0.11620685587507751</c:v>
                </c:pt>
                <c:pt idx="90">
                  <c:v>-8.1347764965986169E-2</c:v>
                </c:pt>
                <c:pt idx="91">
                  <c:v>-3.1994803227933133E-2</c:v>
                </c:pt>
                <c:pt idx="92">
                  <c:v>-3.1230656447938099E-2</c:v>
                </c:pt>
                <c:pt idx="93">
                  <c:v>-0.11981157341426751</c:v>
                </c:pt>
                <c:pt idx="94">
                  <c:v>-0.17722876179653912</c:v>
                </c:pt>
                <c:pt idx="95">
                  <c:v>-0.20422473539530728</c:v>
                </c:pt>
                <c:pt idx="96">
                  <c:v>-0.21764872033825533</c:v>
                </c:pt>
                <c:pt idx="97">
                  <c:v>-5.7083241034406207E-2</c:v>
                </c:pt>
                <c:pt idx="98">
                  <c:v>5.3464445145329442E-2</c:v>
                </c:pt>
                <c:pt idx="99">
                  <c:v>0.21196749863945552</c:v>
                </c:pt>
                <c:pt idx="100">
                  <c:v>0.12338061320346316</c:v>
                </c:pt>
                <c:pt idx="101">
                  <c:v>0.11274067813852717</c:v>
                </c:pt>
                <c:pt idx="102">
                  <c:v>0.16717790287031775</c:v>
                </c:pt>
                <c:pt idx="103">
                  <c:v>0.22160472034631962</c:v>
                </c:pt>
                <c:pt idx="104">
                  <c:v>0.60120794004329037</c:v>
                </c:pt>
                <c:pt idx="105">
                  <c:v>0.50127343912753952</c:v>
                </c:pt>
                <c:pt idx="106">
                  <c:v>0.43944708478013217</c:v>
                </c:pt>
                <c:pt idx="107">
                  <c:v>0.78306856542980929</c:v>
                </c:pt>
                <c:pt idx="108">
                  <c:v>0.44490126100803851</c:v>
                </c:pt>
                <c:pt idx="109">
                  <c:v>0.26319260483025753</c:v>
                </c:pt>
                <c:pt idx="110">
                  <c:v>0.81647141793444655</c:v>
                </c:pt>
                <c:pt idx="111">
                  <c:v>1.0781329284477419</c:v>
                </c:pt>
                <c:pt idx="112">
                  <c:v>0.50632875405071021</c:v>
                </c:pt>
                <c:pt idx="113">
                  <c:v>0.4646491390228813</c:v>
                </c:pt>
                <c:pt idx="114">
                  <c:v>0.46193264242424181</c:v>
                </c:pt>
                <c:pt idx="115">
                  <c:v>0.4889947172541742</c:v>
                </c:pt>
                <c:pt idx="116">
                  <c:v>0.33853462139765012</c:v>
                </c:pt>
                <c:pt idx="117">
                  <c:v>6.5390173480143199E-2</c:v>
                </c:pt>
                <c:pt idx="118">
                  <c:v>0.44927510274170213</c:v>
                </c:pt>
                <c:pt idx="119">
                  <c:v>0.43784199616573893</c:v>
                </c:pt>
                <c:pt idx="120">
                  <c:v>-6.4849054004328499E-2</c:v>
                </c:pt>
                <c:pt idx="121">
                  <c:v>-0.11734386133515606</c:v>
                </c:pt>
                <c:pt idx="122">
                  <c:v>-4.4727341341990856E-2</c:v>
                </c:pt>
                <c:pt idx="123">
                  <c:v>9.85340029684596E-2</c:v>
                </c:pt>
              </c:numCache>
            </c:numRef>
          </c:val>
          <c:smooth val="0"/>
        </c:ser>
        <c:ser>
          <c:idx val="2"/>
          <c:order val="1"/>
          <c:tx>
            <c:v>Return Over Variable Cost</c:v>
          </c:tx>
          <c:spPr>
            <a:ln w="25400">
              <a:solidFill>
                <a:srgbClr val="84B0F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[0]!AK</c:f>
              <c:numCache>
                <c:formatCode>_("$"* #,##0.00_);_("$"* \(#,##0.00\);_("$"* "-"??_);_(@_)</c:formatCode>
                <c:ptCount val="124"/>
                <c:pt idx="0">
                  <c:v>0.63452184299847869</c:v>
                </c:pt>
                <c:pt idx="1">
                  <c:v>0.49958953988394739</c:v>
                </c:pt>
                <c:pt idx="2">
                  <c:v>0.24024435129426602</c:v>
                </c:pt>
                <c:pt idx="3">
                  <c:v>0.17017507240872098</c:v>
                </c:pt>
                <c:pt idx="4">
                  <c:v>0.16402741140962274</c:v>
                </c:pt>
                <c:pt idx="5">
                  <c:v>0.35616338075503418</c:v>
                </c:pt>
                <c:pt idx="6">
                  <c:v>0.63086612359940997</c:v>
                </c:pt>
                <c:pt idx="7">
                  <c:v>0.93664130493366682</c:v>
                </c:pt>
                <c:pt idx="8">
                  <c:v>1.550566924231096</c:v>
                </c:pt>
                <c:pt idx="9">
                  <c:v>1.3077125996002932</c:v>
                </c:pt>
                <c:pt idx="10">
                  <c:v>0.93710469739683933</c:v>
                </c:pt>
                <c:pt idx="11">
                  <c:v>0.81571252569427077</c:v>
                </c:pt>
                <c:pt idx="12">
                  <c:v>0.96011953554148777</c:v>
                </c:pt>
                <c:pt idx="13">
                  <c:v>1.2968948004023026</c:v>
                </c:pt>
                <c:pt idx="14">
                  <c:v>1.2412433545735369</c:v>
                </c:pt>
                <c:pt idx="15">
                  <c:v>1.2389407379679622</c:v>
                </c:pt>
                <c:pt idx="16">
                  <c:v>1.7553289265627883</c:v>
                </c:pt>
                <c:pt idx="17">
                  <c:v>2.2346504358728216</c:v>
                </c:pt>
                <c:pt idx="18">
                  <c:v>1.8688482644102953</c:v>
                </c:pt>
                <c:pt idx="19">
                  <c:v>1.4737785618868755</c:v>
                </c:pt>
                <c:pt idx="20">
                  <c:v>1.086094971972676</c:v>
                </c:pt>
                <c:pt idx="21">
                  <c:v>0.78206497564934985</c:v>
                </c:pt>
                <c:pt idx="22">
                  <c:v>0.75523962585034043</c:v>
                </c:pt>
                <c:pt idx="23">
                  <c:v>0.92060357142857141</c:v>
                </c:pt>
                <c:pt idx="24">
                  <c:v>0.79264955357142863</c:v>
                </c:pt>
                <c:pt idx="25">
                  <c:v>0.4157373015873016</c:v>
                </c:pt>
                <c:pt idx="26">
                  <c:v>0.74550697278911549</c:v>
                </c:pt>
                <c:pt idx="27">
                  <c:v>0.83572040816326565</c:v>
                </c:pt>
                <c:pt idx="28">
                  <c:v>0.79178952922077905</c:v>
                </c:pt>
                <c:pt idx="29">
                  <c:v>0.60351377551020335</c:v>
                </c:pt>
                <c:pt idx="30">
                  <c:v>0.70134447278911516</c:v>
                </c:pt>
                <c:pt idx="31">
                  <c:v>0.58921902173913066</c:v>
                </c:pt>
                <c:pt idx="32">
                  <c:v>0.30750733082706883</c:v>
                </c:pt>
                <c:pt idx="33">
                  <c:v>0.28703326863354128</c:v>
                </c:pt>
                <c:pt idx="34">
                  <c:v>0.39115497062461291</c:v>
                </c:pt>
                <c:pt idx="35">
                  <c:v>0.47141748120300808</c:v>
                </c:pt>
                <c:pt idx="36">
                  <c:v>0.61314675324675338</c:v>
                </c:pt>
                <c:pt idx="37">
                  <c:v>0.34981496598639383</c:v>
                </c:pt>
                <c:pt idx="38">
                  <c:v>0.43608443877550984</c:v>
                </c:pt>
                <c:pt idx="39">
                  <c:v>0.43337305194805165</c:v>
                </c:pt>
                <c:pt idx="40">
                  <c:v>0.45979200680272214</c:v>
                </c:pt>
                <c:pt idx="41">
                  <c:v>0.21099676870748452</c:v>
                </c:pt>
                <c:pt idx="42">
                  <c:v>0.49892370129870045</c:v>
                </c:pt>
                <c:pt idx="43">
                  <c:v>0.3121829931972786</c:v>
                </c:pt>
                <c:pt idx="44">
                  <c:v>0.25518758503401351</c:v>
                </c:pt>
                <c:pt idx="45">
                  <c:v>0.39370170807453486</c:v>
                </c:pt>
                <c:pt idx="46">
                  <c:v>0.30561719924811981</c:v>
                </c:pt>
                <c:pt idx="47">
                  <c:v>0.18736120129870115</c:v>
                </c:pt>
                <c:pt idx="48">
                  <c:v>0.12057343846629531</c:v>
                </c:pt>
                <c:pt idx="49">
                  <c:v>0.17875044642857252</c:v>
                </c:pt>
                <c:pt idx="50">
                  <c:v>9.7031980519480143E-2</c:v>
                </c:pt>
                <c:pt idx="51">
                  <c:v>0.13334310064935173</c:v>
                </c:pt>
                <c:pt idx="52">
                  <c:v>0.16508973214285749</c:v>
                </c:pt>
                <c:pt idx="53">
                  <c:v>0.33537540584415582</c:v>
                </c:pt>
                <c:pt idx="54">
                  <c:v>0.41019636151891525</c:v>
                </c:pt>
                <c:pt idx="55">
                  <c:v>0.28949209183673452</c:v>
                </c:pt>
                <c:pt idx="56">
                  <c:v>0.30180919140383455</c:v>
                </c:pt>
                <c:pt idx="57">
                  <c:v>0.46307491883116847</c:v>
                </c:pt>
                <c:pt idx="58">
                  <c:v>0.63176428571428689</c:v>
                </c:pt>
                <c:pt idx="59">
                  <c:v>0.56875220214568079</c:v>
                </c:pt>
                <c:pt idx="60">
                  <c:v>0.42076651785714358</c:v>
                </c:pt>
                <c:pt idx="61">
                  <c:v>0.33298571428571422</c:v>
                </c:pt>
                <c:pt idx="62">
                  <c:v>0.12567655279503098</c:v>
                </c:pt>
                <c:pt idx="63">
                  <c:v>0.1421068181818177</c:v>
                </c:pt>
                <c:pt idx="64">
                  <c:v>0.23401964285714216</c:v>
                </c:pt>
                <c:pt idx="65">
                  <c:v>0.28616201298701371</c:v>
                </c:pt>
                <c:pt idx="66">
                  <c:v>0.21007520871985186</c:v>
                </c:pt>
                <c:pt idx="67">
                  <c:v>0.32794042207792251</c:v>
                </c:pt>
                <c:pt idx="68">
                  <c:v>0.45257978896103856</c:v>
                </c:pt>
                <c:pt idx="69">
                  <c:v>0.40858979591836819</c:v>
                </c:pt>
                <c:pt idx="70">
                  <c:v>0.53464897959183544</c:v>
                </c:pt>
                <c:pt idx="71">
                  <c:v>0.18927721088435501</c:v>
                </c:pt>
                <c:pt idx="72">
                  <c:v>0.24102831632652943</c:v>
                </c:pt>
                <c:pt idx="73">
                  <c:v>0.10972236842105287</c:v>
                </c:pt>
                <c:pt idx="74">
                  <c:v>0.28612352484472048</c:v>
                </c:pt>
                <c:pt idx="75">
                  <c:v>0.23518035714285546</c:v>
                </c:pt>
                <c:pt idx="76">
                  <c:v>0.26977933673469368</c:v>
                </c:pt>
                <c:pt idx="77">
                  <c:v>0.26761006493506656</c:v>
                </c:pt>
                <c:pt idx="78">
                  <c:v>0.47805714285714318</c:v>
                </c:pt>
                <c:pt idx="79">
                  <c:v>0.48114961180124372</c:v>
                </c:pt>
                <c:pt idx="80">
                  <c:v>0.5370586309523806</c:v>
                </c:pt>
                <c:pt idx="81">
                  <c:v>0.62592142857143118</c:v>
                </c:pt>
                <c:pt idx="82">
                  <c:v>0.89042521645021777</c:v>
                </c:pt>
                <c:pt idx="83">
                  <c:v>0.40271849103277635</c:v>
                </c:pt>
                <c:pt idx="84">
                  <c:v>0.10291207386363643</c:v>
                </c:pt>
                <c:pt idx="85">
                  <c:v>5.3832291666667142E-2</c:v>
                </c:pt>
                <c:pt idx="86">
                  <c:v>0.13550434253246735</c:v>
                </c:pt>
                <c:pt idx="87">
                  <c:v>0.21245602678571585</c:v>
                </c:pt>
                <c:pt idx="88">
                  <c:v>0.20029658317872423</c:v>
                </c:pt>
                <c:pt idx="89">
                  <c:v>9.7323001700680312E-2</c:v>
                </c:pt>
                <c:pt idx="90">
                  <c:v>0.13218209260977165</c:v>
                </c:pt>
                <c:pt idx="91">
                  <c:v>0.18153505434782424</c:v>
                </c:pt>
                <c:pt idx="92">
                  <c:v>0.18229920112781928</c:v>
                </c:pt>
                <c:pt idx="93">
                  <c:v>9.3718284161490306E-2</c:v>
                </c:pt>
                <c:pt idx="94">
                  <c:v>3.6301095779218695E-2</c:v>
                </c:pt>
                <c:pt idx="95">
                  <c:v>9.3051221804505424E-3</c:v>
                </c:pt>
                <c:pt idx="96">
                  <c:v>-4.1188627624975105E-3</c:v>
                </c:pt>
                <c:pt idx="97">
                  <c:v>0.15644661654135117</c:v>
                </c:pt>
                <c:pt idx="98">
                  <c:v>0.26699430272108726</c:v>
                </c:pt>
                <c:pt idx="99">
                  <c:v>0.42549735621521334</c:v>
                </c:pt>
                <c:pt idx="100">
                  <c:v>0.33691047077922054</c:v>
                </c:pt>
                <c:pt idx="101">
                  <c:v>0.32627053571428499</c:v>
                </c:pt>
                <c:pt idx="102">
                  <c:v>0.38070776044607513</c:v>
                </c:pt>
                <c:pt idx="103">
                  <c:v>0.43513457792207744</c:v>
                </c:pt>
                <c:pt idx="104">
                  <c:v>0.81473779761904774</c:v>
                </c:pt>
                <c:pt idx="105">
                  <c:v>0.71480329670329712</c:v>
                </c:pt>
                <c:pt idx="106">
                  <c:v>0.65297694235588977</c:v>
                </c:pt>
                <c:pt idx="107">
                  <c:v>0.99659842300556689</c:v>
                </c:pt>
                <c:pt idx="108">
                  <c:v>0.65843111858379633</c:v>
                </c:pt>
                <c:pt idx="109">
                  <c:v>0.4767224624060149</c:v>
                </c:pt>
                <c:pt idx="110">
                  <c:v>1.0300012755102039</c:v>
                </c:pt>
                <c:pt idx="111">
                  <c:v>1.2916627860234993</c:v>
                </c:pt>
                <c:pt idx="112">
                  <c:v>0.71985861162646758</c:v>
                </c:pt>
                <c:pt idx="113">
                  <c:v>0.67817899659863912</c:v>
                </c:pt>
                <c:pt idx="114">
                  <c:v>0.67546249999999963</c:v>
                </c:pt>
                <c:pt idx="115">
                  <c:v>0.7025245748299318</c:v>
                </c:pt>
                <c:pt idx="116">
                  <c:v>0.55206447897340771</c:v>
                </c:pt>
                <c:pt idx="117">
                  <c:v>0.2789200310559008</c:v>
                </c:pt>
                <c:pt idx="118">
                  <c:v>0.66280496031745972</c:v>
                </c:pt>
                <c:pt idx="119">
                  <c:v>0.65137185374149653</c:v>
                </c:pt>
                <c:pt idx="120">
                  <c:v>0.1486808035714291</c:v>
                </c:pt>
                <c:pt idx="121">
                  <c:v>9.6185996240601535E-2</c:v>
                </c:pt>
                <c:pt idx="122">
                  <c:v>0.16880251623376674</c:v>
                </c:pt>
                <c:pt idx="123">
                  <c:v>0.3120638605442172</c:v>
                </c:pt>
              </c:numCache>
            </c:numRef>
          </c:val>
          <c:smooth val="0"/>
        </c:ser>
        <c:ser>
          <c:idx val="0"/>
          <c:order val="2"/>
          <c:tx>
            <c:v>Return Over Grind Margin</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[0]!AI</c:f>
              <c:numCache>
                <c:formatCode>_("$"* #,##0.00_);_("$"* \(#,##0.00\);_("$"* "-"??_);_(@_)</c:formatCode>
                <c:ptCount val="124"/>
                <c:pt idx="0">
                  <c:v>0.81517184299847878</c:v>
                </c:pt>
                <c:pt idx="1">
                  <c:v>0.68023953988394736</c:v>
                </c:pt>
                <c:pt idx="2">
                  <c:v>0.420894351294266</c:v>
                </c:pt>
                <c:pt idx="3">
                  <c:v>0.35082507240872096</c:v>
                </c:pt>
                <c:pt idx="4">
                  <c:v>0.34467741140962282</c:v>
                </c:pt>
                <c:pt idx="5">
                  <c:v>0.53681338075503415</c:v>
                </c:pt>
                <c:pt idx="6">
                  <c:v>0.81151612359940994</c:v>
                </c:pt>
                <c:pt idx="7">
                  <c:v>1.117291304933667</c:v>
                </c:pt>
                <c:pt idx="8">
                  <c:v>1.731216924231096</c:v>
                </c:pt>
                <c:pt idx="9">
                  <c:v>1.4883625996002934</c:v>
                </c:pt>
                <c:pt idx="10">
                  <c:v>1.1177546973968393</c:v>
                </c:pt>
                <c:pt idx="11">
                  <c:v>0.99636252569427075</c:v>
                </c:pt>
                <c:pt idx="12">
                  <c:v>1.1407695355414877</c:v>
                </c:pt>
                <c:pt idx="13">
                  <c:v>1.4775448004023026</c:v>
                </c:pt>
                <c:pt idx="14">
                  <c:v>1.4218933545735368</c:v>
                </c:pt>
                <c:pt idx="15">
                  <c:v>1.4195907379679622</c:v>
                </c:pt>
                <c:pt idx="16">
                  <c:v>1.935978926562788</c:v>
                </c:pt>
                <c:pt idx="17">
                  <c:v>2.4153004358728216</c:v>
                </c:pt>
                <c:pt idx="18">
                  <c:v>2.0494982644102957</c:v>
                </c:pt>
                <c:pt idx="19">
                  <c:v>1.6544285618868755</c:v>
                </c:pt>
                <c:pt idx="20">
                  <c:v>1.2667449719726762</c:v>
                </c:pt>
                <c:pt idx="21">
                  <c:v>0.96271497564934982</c:v>
                </c:pt>
                <c:pt idx="22">
                  <c:v>0.93588962585034041</c:v>
                </c:pt>
                <c:pt idx="23">
                  <c:v>1.1012535714285714</c:v>
                </c:pt>
                <c:pt idx="24">
                  <c:v>0.97329955357142861</c:v>
                </c:pt>
                <c:pt idx="25">
                  <c:v>0.59638730158730158</c:v>
                </c:pt>
                <c:pt idx="26">
                  <c:v>0.92615697278911546</c:v>
                </c:pt>
                <c:pt idx="27">
                  <c:v>1.0163704081632656</c:v>
                </c:pt>
                <c:pt idx="28">
                  <c:v>0.97243952922077903</c:v>
                </c:pt>
                <c:pt idx="29">
                  <c:v>0.78416377551020333</c:v>
                </c:pt>
                <c:pt idx="30">
                  <c:v>0.88199447278911514</c:v>
                </c:pt>
                <c:pt idx="31">
                  <c:v>0.76986902173913063</c:v>
                </c:pt>
                <c:pt idx="32">
                  <c:v>0.48815733082706869</c:v>
                </c:pt>
                <c:pt idx="33">
                  <c:v>0.46768326863354115</c:v>
                </c:pt>
                <c:pt idx="34">
                  <c:v>0.57180497062461288</c:v>
                </c:pt>
                <c:pt idx="35">
                  <c:v>0.65206748120300806</c:v>
                </c:pt>
                <c:pt idx="36">
                  <c:v>0.79379675324675358</c:v>
                </c:pt>
                <c:pt idx="37">
                  <c:v>0.53046496598639381</c:v>
                </c:pt>
                <c:pt idx="38">
                  <c:v>0.61673443877550982</c:v>
                </c:pt>
                <c:pt idx="39">
                  <c:v>0.61402305194805151</c:v>
                </c:pt>
                <c:pt idx="40">
                  <c:v>0.64044200680272234</c:v>
                </c:pt>
                <c:pt idx="41">
                  <c:v>0.39164676870748427</c:v>
                </c:pt>
                <c:pt idx="42">
                  <c:v>0.67957370129870021</c:v>
                </c:pt>
                <c:pt idx="43">
                  <c:v>0.49283299319727858</c:v>
                </c:pt>
                <c:pt idx="44">
                  <c:v>0.43583758503401338</c:v>
                </c:pt>
                <c:pt idx="45">
                  <c:v>0.57435170807453495</c:v>
                </c:pt>
                <c:pt idx="46">
                  <c:v>0.48626719924811979</c:v>
                </c:pt>
                <c:pt idx="47">
                  <c:v>0.36801120129870113</c:v>
                </c:pt>
                <c:pt idx="48">
                  <c:v>0.30122343846629523</c:v>
                </c:pt>
                <c:pt idx="49">
                  <c:v>0.35940044642857261</c:v>
                </c:pt>
                <c:pt idx="50">
                  <c:v>0.27768198051948001</c:v>
                </c:pt>
                <c:pt idx="51">
                  <c:v>0.3139931006493516</c:v>
                </c:pt>
                <c:pt idx="52">
                  <c:v>0.34573973214285747</c:v>
                </c:pt>
                <c:pt idx="53">
                  <c:v>0.51602540584415579</c:v>
                </c:pt>
                <c:pt idx="54">
                  <c:v>0.59084636151891523</c:v>
                </c:pt>
                <c:pt idx="55">
                  <c:v>0.47014209183673461</c:v>
                </c:pt>
                <c:pt idx="56">
                  <c:v>0.48245919140383464</c:v>
                </c:pt>
                <c:pt idx="57">
                  <c:v>0.64372491883116845</c:v>
                </c:pt>
                <c:pt idx="58">
                  <c:v>0.81241428571428687</c:v>
                </c:pt>
                <c:pt idx="59">
                  <c:v>0.74940220214568076</c:v>
                </c:pt>
                <c:pt idx="60">
                  <c:v>0.60141651785714345</c:v>
                </c:pt>
                <c:pt idx="61">
                  <c:v>0.51363571428571408</c:v>
                </c:pt>
                <c:pt idx="62">
                  <c:v>0.30632655279503096</c:v>
                </c:pt>
                <c:pt idx="63">
                  <c:v>0.32275681818181778</c:v>
                </c:pt>
                <c:pt idx="64">
                  <c:v>0.41466964285714214</c:v>
                </c:pt>
                <c:pt idx="65">
                  <c:v>0.4668120129870138</c:v>
                </c:pt>
                <c:pt idx="66">
                  <c:v>0.39072520871985189</c:v>
                </c:pt>
                <c:pt idx="67">
                  <c:v>0.5085904220779226</c:v>
                </c:pt>
                <c:pt idx="68">
                  <c:v>0.63322978896103854</c:v>
                </c:pt>
                <c:pt idx="69">
                  <c:v>0.58923979591836817</c:v>
                </c:pt>
                <c:pt idx="70">
                  <c:v>0.71529897959183564</c:v>
                </c:pt>
                <c:pt idx="71">
                  <c:v>0.36992721088435493</c:v>
                </c:pt>
                <c:pt idx="72">
                  <c:v>0.42167831632652941</c:v>
                </c:pt>
                <c:pt idx="73">
                  <c:v>0.29037236842105285</c:v>
                </c:pt>
                <c:pt idx="74">
                  <c:v>0.46677352484472046</c:v>
                </c:pt>
                <c:pt idx="75">
                  <c:v>0.41583035714285521</c:v>
                </c:pt>
                <c:pt idx="76">
                  <c:v>0.45042933673469354</c:v>
                </c:pt>
                <c:pt idx="77">
                  <c:v>0.4482600649350667</c:v>
                </c:pt>
                <c:pt idx="78">
                  <c:v>0.65870714285714294</c:v>
                </c:pt>
                <c:pt idx="79">
                  <c:v>0.66179961180124347</c:v>
                </c:pt>
                <c:pt idx="80">
                  <c:v>0.71770863095238058</c:v>
                </c:pt>
                <c:pt idx="81">
                  <c:v>0.80657142857143127</c:v>
                </c:pt>
                <c:pt idx="82">
                  <c:v>1.0710752164502177</c:v>
                </c:pt>
                <c:pt idx="83">
                  <c:v>0.5833684910327761</c:v>
                </c:pt>
                <c:pt idx="84">
                  <c:v>0.28356207386363624</c:v>
                </c:pt>
                <c:pt idx="85">
                  <c:v>0.23448229166666709</c:v>
                </c:pt>
                <c:pt idx="86">
                  <c:v>0.31615434253246727</c:v>
                </c:pt>
                <c:pt idx="87">
                  <c:v>0.39310602678571605</c:v>
                </c:pt>
                <c:pt idx="88">
                  <c:v>0.38094658317872443</c:v>
                </c:pt>
                <c:pt idx="89">
                  <c:v>0.27797300170068029</c:v>
                </c:pt>
                <c:pt idx="90">
                  <c:v>0.31283209260977174</c:v>
                </c:pt>
                <c:pt idx="91">
                  <c:v>0.36218505434782433</c:v>
                </c:pt>
                <c:pt idx="92">
                  <c:v>0.36294920112781914</c:v>
                </c:pt>
                <c:pt idx="93">
                  <c:v>0.27436828416149039</c:v>
                </c:pt>
                <c:pt idx="94">
                  <c:v>0.21695109577921853</c:v>
                </c:pt>
                <c:pt idx="95">
                  <c:v>0.18995512218045038</c:v>
                </c:pt>
                <c:pt idx="96">
                  <c:v>0.17653113723750252</c:v>
                </c:pt>
                <c:pt idx="97">
                  <c:v>0.33709661654135098</c:v>
                </c:pt>
                <c:pt idx="98">
                  <c:v>0.44764430272108735</c:v>
                </c:pt>
                <c:pt idx="99">
                  <c:v>0.60614735621521321</c:v>
                </c:pt>
                <c:pt idx="100">
                  <c:v>0.51756047077922041</c:v>
                </c:pt>
                <c:pt idx="101">
                  <c:v>0.50692053571428519</c:v>
                </c:pt>
                <c:pt idx="102">
                  <c:v>0.56135776044607533</c:v>
                </c:pt>
                <c:pt idx="103">
                  <c:v>0.61578457792207741</c:v>
                </c:pt>
                <c:pt idx="104">
                  <c:v>0.99538779761904772</c:v>
                </c:pt>
                <c:pt idx="105">
                  <c:v>0.8954532967032971</c:v>
                </c:pt>
                <c:pt idx="106">
                  <c:v>0.83362694235588974</c:v>
                </c:pt>
                <c:pt idx="107">
                  <c:v>1.1772484230055669</c:v>
                </c:pt>
                <c:pt idx="108">
                  <c:v>0.8390811185837963</c:v>
                </c:pt>
                <c:pt idx="109">
                  <c:v>0.65737246240601488</c:v>
                </c:pt>
                <c:pt idx="110">
                  <c:v>1.2106512755102039</c:v>
                </c:pt>
                <c:pt idx="111">
                  <c:v>1.4723127860234995</c:v>
                </c:pt>
                <c:pt idx="112">
                  <c:v>0.90050861162646767</c:v>
                </c:pt>
                <c:pt idx="113">
                  <c:v>0.85882899659863943</c:v>
                </c:pt>
                <c:pt idx="114">
                  <c:v>0.85611249999999961</c:v>
                </c:pt>
                <c:pt idx="115">
                  <c:v>0.88317457482993178</c:v>
                </c:pt>
                <c:pt idx="116">
                  <c:v>0.73271447897340758</c:v>
                </c:pt>
                <c:pt idx="117">
                  <c:v>0.45957003105590088</c:v>
                </c:pt>
                <c:pt idx="118">
                  <c:v>0.84345496031745981</c:v>
                </c:pt>
                <c:pt idx="119">
                  <c:v>0.8320218537414964</c:v>
                </c:pt>
                <c:pt idx="120">
                  <c:v>0.32933080357142919</c:v>
                </c:pt>
                <c:pt idx="121">
                  <c:v>0.27683599624060146</c:v>
                </c:pt>
                <c:pt idx="122">
                  <c:v>0.34945251623376666</c:v>
                </c:pt>
                <c:pt idx="123">
                  <c:v>0.49271386054421717</c:v>
                </c:pt>
              </c:numCache>
            </c:numRef>
          </c:val>
          <c:smooth val="0"/>
        </c:ser>
        <c:dLbls>
          <c:showLegendKey val="0"/>
          <c:showVal val="0"/>
          <c:showCatName val="0"/>
          <c:showSerName val="0"/>
          <c:showPercent val="0"/>
          <c:showBubbleSize val="0"/>
        </c:dLbls>
        <c:marker val="1"/>
        <c:smooth val="0"/>
        <c:axId val="350788608"/>
        <c:axId val="352326400"/>
      </c:lineChart>
      <c:dateAx>
        <c:axId val="35078860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500" b="0" i="0" u="none" strike="noStrike" baseline="0">
                <a:solidFill>
                  <a:srgbClr val="000000"/>
                </a:solidFill>
                <a:latin typeface="Helvetica"/>
                <a:ea typeface="Helvetica"/>
                <a:cs typeface="Helvetica"/>
              </a:defRPr>
            </a:pPr>
            <a:endParaRPr lang="en-US"/>
          </a:p>
        </c:txPr>
        <c:crossAx val="352326400"/>
        <c:crosses val="autoZero"/>
        <c:auto val="1"/>
        <c:lblOffset val="100"/>
        <c:baseTimeUnit val="months"/>
        <c:majorUnit val="3"/>
        <c:majorTimeUnit val="months"/>
        <c:minorUnit val="1"/>
        <c:minorTimeUnit val="months"/>
      </c:dateAx>
      <c:valAx>
        <c:axId val="352326400"/>
        <c:scaling>
          <c:orientation val="minMax"/>
        </c:scaling>
        <c:delete val="0"/>
        <c:axPos val="l"/>
        <c:majorGridlines>
          <c:spPr>
            <a:ln w="3175">
              <a:solidFill>
                <a:srgbClr val="000000"/>
              </a:solidFill>
              <a:prstDash val="solid"/>
            </a:ln>
          </c:spPr>
        </c:majorGridlines>
        <c:title>
          <c:tx>
            <c:rich>
              <a:bodyPr/>
              <a:lstStyle/>
              <a:p>
                <a:pPr>
                  <a:defRPr sz="1600" b="1" i="0" u="none" strike="noStrike" baseline="0">
                    <a:solidFill>
                      <a:srgbClr val="000000"/>
                    </a:solidFill>
                    <a:latin typeface="Helvetica"/>
                    <a:ea typeface="Helvetica"/>
                    <a:cs typeface="Helvetica"/>
                  </a:defRPr>
                </a:pPr>
                <a:r>
                  <a:rPr lang="en-US" sz="1600" baseline="0"/>
                  <a:t>$</a:t>
                </a:r>
                <a:r>
                  <a:rPr lang="en-US"/>
                  <a:t> per gallon</a:t>
                </a:r>
              </a:p>
            </c:rich>
          </c:tx>
          <c:layout>
            <c:manualLayout>
              <c:xMode val="edge"/>
              <c:yMode val="edge"/>
              <c:x val="8.8967629046369651E-3"/>
              <c:y val="0.41492151384302867"/>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0788608"/>
        <c:crosses val="autoZero"/>
        <c:crossBetween val="midCat"/>
      </c:valAx>
      <c:spPr>
        <a:solidFill>
          <a:srgbClr val="FFFFFF"/>
        </a:solidFill>
        <a:ln w="12700">
          <a:solidFill>
            <a:srgbClr val="808080"/>
          </a:solidFill>
          <a:prstDash val="solid"/>
        </a:ln>
      </c:spPr>
    </c:plotArea>
    <c:legend>
      <c:legendPos val="r"/>
      <c:layout>
        <c:manualLayout>
          <c:xMode val="edge"/>
          <c:yMode val="edge"/>
          <c:x val="5.2294201861130998E-2"/>
          <c:y val="0.90081280162560329"/>
          <c:w val="0.92779204285681283"/>
          <c:h val="4.456083312166647E-2"/>
        </c:manualLayout>
      </c:layout>
      <c:overlay val="0"/>
      <c:spPr>
        <a:solidFill>
          <a:srgbClr val="FFFFFF"/>
        </a:solidFill>
        <a:ln w="3175">
          <a:solidFill>
            <a:srgbClr val="000000"/>
          </a:solidFill>
          <a:prstDash val="solid"/>
        </a:ln>
      </c:spPr>
      <c:txPr>
        <a:bodyPr/>
        <a:lstStyle/>
        <a:p>
          <a:pPr>
            <a:defRPr sz="15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FFFFFF"/>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Times"/>
          <a:ea typeface="Times"/>
          <a:cs typeface="Times"/>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352351744"/>
        <c:axId val="352353280"/>
      </c:barChart>
      <c:catAx>
        <c:axId val="352351744"/>
        <c:scaling>
          <c:orientation val="minMax"/>
        </c:scaling>
        <c:delete val="0"/>
        <c:axPos val="b"/>
        <c:majorTickMark val="out"/>
        <c:minorTickMark val="none"/>
        <c:tickLblPos val="nextTo"/>
        <c:crossAx val="352353280"/>
        <c:crosses val="autoZero"/>
        <c:auto val="1"/>
        <c:lblAlgn val="ctr"/>
        <c:lblOffset val="100"/>
        <c:noMultiLvlLbl val="0"/>
      </c:catAx>
      <c:valAx>
        <c:axId val="352353280"/>
        <c:scaling>
          <c:orientation val="minMax"/>
        </c:scaling>
        <c:delete val="0"/>
        <c:axPos val="l"/>
        <c:majorGridlines/>
        <c:majorTickMark val="out"/>
        <c:minorTickMark val="none"/>
        <c:tickLblPos val="nextTo"/>
        <c:crossAx val="352351744"/>
        <c:crosses val="autoZero"/>
        <c:crossBetween val="between"/>
      </c:valAx>
    </c:plotArea>
    <c:legend>
      <c:legendPos val="r"/>
      <c:overlay val="0"/>
    </c:legend>
    <c:plotVisOnly val="1"/>
    <c:dispBlanksAs val="gap"/>
    <c:showDLblsOverMax val="0"/>
  </c:chart>
  <c:userShapes r:id="rId1"/>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Percent Return on Equity </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of Ethanol Production</a:t>
            </a:r>
            <a:endParaRPr lang="en-US" sz="2000" b="0" i="0" u="none" strike="noStrike" baseline="0">
              <a:solidFill>
                <a:srgbClr val="000000"/>
              </a:solidFill>
              <a:latin typeface="Helvetica"/>
              <a:cs typeface="Helvetica"/>
            </a:endParaRPr>
          </a:p>
          <a:p>
            <a:pPr>
              <a:defRPr sz="1400" b="0" i="0" u="none" strike="noStrike" baseline="0">
                <a:solidFill>
                  <a:srgbClr val="000000"/>
                </a:solidFill>
                <a:latin typeface="Helvetica"/>
                <a:ea typeface="Helvetica"/>
                <a:cs typeface="Helvetica"/>
              </a:defRPr>
            </a:pPr>
            <a:r>
              <a:rPr lang="en-US" sz="1800" b="0" i="0" u="none" strike="noStrike" baseline="0">
                <a:solidFill>
                  <a:srgbClr val="000000"/>
                </a:solidFill>
                <a:latin typeface="Helvetica"/>
                <a:cs typeface="Helvetica"/>
              </a:rPr>
              <a:t>(annualized basis)</a:t>
            </a:r>
            <a:endParaRPr lang="en-US" sz="1800" baseline="0"/>
          </a:p>
        </c:rich>
      </c:tx>
      <c:layout>
        <c:manualLayout>
          <c:xMode val="edge"/>
          <c:yMode val="edge"/>
          <c:x val="0.34477046739350042"/>
          <c:y val="1.5692183491108565E-2"/>
        </c:manualLayout>
      </c:layout>
      <c:overlay val="0"/>
      <c:spPr>
        <a:noFill/>
        <a:ln w="25400">
          <a:noFill/>
        </a:ln>
      </c:spPr>
    </c:title>
    <c:autoTitleDeleted val="0"/>
    <c:plotArea>
      <c:layout>
        <c:manualLayout>
          <c:layoutTarget val="inner"/>
          <c:xMode val="edge"/>
          <c:yMode val="edge"/>
          <c:x val="0.11565836298932385"/>
          <c:y val="0.20866930505638079"/>
          <c:w val="0.84786476868327465"/>
          <c:h val="0.63681205245685979"/>
        </c:manualLayout>
      </c:layout>
      <c:lineChart>
        <c:grouping val="standard"/>
        <c:varyColors val="0"/>
        <c:ser>
          <c:idx val="0"/>
          <c:order val="0"/>
          <c:tx>
            <c:v>Return on Equity</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[0]!BR</c:f>
              <c:numCache>
                <c:formatCode>0%</c:formatCode>
                <c:ptCount val="124"/>
                <c:pt idx="0">
                  <c:v>0.36536312465580822</c:v>
                </c:pt>
                <c:pt idx="1">
                  <c:v>0.24826044909435302</c:v>
                </c:pt>
                <c:pt idx="2">
                  <c:v>2.3184505255584718E-2</c:v>
                </c:pt>
                <c:pt idx="3">
                  <c:v>-3.7625988916403036E-2</c:v>
                </c:pt>
                <c:pt idx="4">
                  <c:v>-4.2961312888662694E-2</c:v>
                </c:pt>
                <c:pt idx="5">
                  <c:v>0.12378627506915629</c:v>
                </c:pt>
                <c:pt idx="6">
                  <c:v>0.36219046315925396</c:v>
                </c:pt>
                <c:pt idx="7">
                  <c:v>0.62756125301479648</c:v>
                </c:pt>
                <c:pt idx="8">
                  <c:v>1.1603642286997937</c:v>
                </c:pt>
                <c:pt idx="9">
                  <c:v>0.94960008601856982</c:v>
                </c:pt>
                <c:pt idx="10">
                  <c:v>0.62796341392082067</c:v>
                </c:pt>
                <c:pt idx="11">
                  <c:v>0.52261170961825465</c:v>
                </c:pt>
                <c:pt idx="12">
                  <c:v>0.6479371271247274</c:v>
                </c:pt>
                <c:pt idx="13">
                  <c:v>0.94021172459190727</c:v>
                </c:pt>
                <c:pt idx="14">
                  <c:v>0.8919139259552068</c:v>
                </c:pt>
                <c:pt idx="15">
                  <c:v>0.8899155715279784</c:v>
                </c:pt>
                <c:pt idx="16">
                  <c:v>1.3380694762416621</c:v>
                </c:pt>
                <c:pt idx="17">
                  <c:v>1.7540546028478274</c:v>
                </c:pt>
                <c:pt idx="18">
                  <c:v>1.4365886438765925</c:v>
                </c:pt>
                <c:pt idx="19">
                  <c:v>1.0937224944750534</c:v>
                </c:pt>
                <c:pt idx="20">
                  <c:v>0.75726647466126562</c:v>
                </c:pt>
                <c:pt idx="21">
                  <c:v>0.49341026529840426</c:v>
                </c:pt>
                <c:pt idx="22">
                  <c:v>0.47012955221615832</c:v>
                </c:pt>
                <c:pt idx="23">
                  <c:v>0.61364270675094013</c:v>
                </c:pt>
                <c:pt idx="24">
                  <c:v>0.50259622274339022</c:v>
                </c:pt>
                <c:pt idx="25">
                  <c:v>0.17548824236770075</c:v>
                </c:pt>
                <c:pt idx="26">
                  <c:v>0.46168294834537565</c:v>
                </c:pt>
                <c:pt idx="27">
                  <c:v>0.53997579898275405</c:v>
                </c:pt>
                <c:pt idx="28">
                  <c:v>0.50184983992634513</c:v>
                </c:pt>
                <c:pt idx="29">
                  <c:v>0.33845238806380734</c:v>
                </c:pt>
                <c:pt idx="30">
                  <c:v>0.42335597407670772</c:v>
                </c:pt>
                <c:pt idx="31">
                  <c:v>0.32604650841567012</c:v>
                </c:pt>
                <c:pt idx="32">
                  <c:v>8.1559517670817136E-2</c:v>
                </c:pt>
                <c:pt idx="33">
                  <c:v>6.3790848440894263E-2</c:v>
                </c:pt>
                <c:pt idx="34">
                  <c:v>0.15415416104823651</c:v>
                </c:pt>
                <c:pt idx="35">
                  <c:v>0.22381097797836633</c:v>
                </c:pt>
                <c:pt idx="36">
                  <c:v>0.34681248746577509</c:v>
                </c:pt>
                <c:pt idx="37">
                  <c:v>0.11827672444397642</c:v>
                </c:pt>
                <c:pt idx="38">
                  <c:v>0.19314675815493049</c:v>
                </c:pt>
                <c:pt idx="39">
                  <c:v>0.19079364741236834</c:v>
                </c:pt>
                <c:pt idx="40">
                  <c:v>0.21372166559340583</c:v>
                </c:pt>
                <c:pt idx="41">
                  <c:v>-2.1983726436355659E-3</c:v>
                </c:pt>
                <c:pt idx="42">
                  <c:v>0.24768259280623844</c:v>
                </c:pt>
                <c:pt idx="43">
                  <c:v>8.5617349345926366E-2</c:v>
                </c:pt>
                <c:pt idx="44">
                  <c:v>3.6153176300792539E-2</c:v>
                </c:pt>
                <c:pt idx="45">
                  <c:v>0.15636437878301593</c:v>
                </c:pt>
                <c:pt idx="46">
                  <c:v>7.9919143498367984E-2</c:v>
                </c:pt>
                <c:pt idx="47">
                  <c:v>-2.2710793450922563E-2</c:v>
                </c:pt>
                <c:pt idx="48">
                  <c:v>-8.0673383148958749E-2</c:v>
                </c:pt>
                <c:pt idx="49">
                  <c:v>-3.0183744038892648E-2</c:v>
                </c:pt>
                <c:pt idx="50">
                  <c:v>-0.10110412989052762</c:v>
                </c:pt>
                <c:pt idx="51">
                  <c:v>-6.9591073182141028E-2</c:v>
                </c:pt>
                <c:pt idx="52">
                  <c:v>-4.2039364642803896E-2</c:v>
                </c:pt>
                <c:pt idx="53">
                  <c:v>0.10574517278765136</c:v>
                </c:pt>
                <c:pt idx="54">
                  <c:v>0.17067946869263106</c:v>
                </c:pt>
                <c:pt idx="55">
                  <c:v>6.592476870446673E-2</c:v>
                </c:pt>
                <c:pt idx="56">
                  <c:v>7.6614316582708578E-2</c:v>
                </c:pt>
                <c:pt idx="57">
                  <c:v>0.21657078158186988</c:v>
                </c:pt>
                <c:pt idx="58">
                  <c:v>0.36296994430878093</c:v>
                </c:pt>
                <c:pt idx="59">
                  <c:v>0.30828412476620226</c:v>
                </c:pt>
                <c:pt idx="60">
                  <c:v>0.17985291018690933</c:v>
                </c:pt>
                <c:pt idx="61">
                  <c:v>0.10367124928082005</c:v>
                </c:pt>
                <c:pt idx="62">
                  <c:v>-7.6244581981282311E-2</c:v>
                </c:pt>
                <c:pt idx="63">
                  <c:v>-6.1985372047361487E-2</c:v>
                </c:pt>
                <c:pt idx="64">
                  <c:v>1.7782314707051342E-2</c:v>
                </c:pt>
                <c:pt idx="65">
                  <c:v>6.3034718404191642E-2</c:v>
                </c:pt>
                <c:pt idx="66">
                  <c:v>-2.9981599277120142E-3</c:v>
                </c:pt>
                <c:pt idx="67">
                  <c:v>9.9292629759145462E-2</c:v>
                </c:pt>
                <c:pt idx="68">
                  <c:v>0.20746245274000644</c:v>
                </c:pt>
                <c:pt idx="69">
                  <c:v>0.16928519077736146</c:v>
                </c:pt>
                <c:pt idx="70">
                  <c:v>0.27868721939852842</c:v>
                </c:pt>
                <c:pt idx="71">
                  <c:v>-2.1047960728864865E-2</c:v>
                </c:pt>
                <c:pt idx="72">
                  <c:v>2.3864879048262042E-2</c:v>
                </c:pt>
                <c:pt idx="73">
                  <c:v>-9.009061909374258E-2</c:v>
                </c:pt>
                <c:pt idx="74">
                  <c:v>6.3001315991753279E-2</c:v>
                </c:pt>
                <c:pt idx="75">
                  <c:v>1.8789655019801489E-2</c:v>
                </c:pt>
                <c:pt idx="76">
                  <c:v>4.8816809291831825E-2</c:v>
                </c:pt>
                <c:pt idx="77">
                  <c:v>4.6934179811026773E-2</c:v>
                </c:pt>
                <c:pt idx="78">
                  <c:v>0.22957329083136763</c:v>
                </c:pt>
                <c:pt idx="79">
                  <c:v>0.23225712842315294</c:v>
                </c:pt>
                <c:pt idx="80">
                  <c:v>0.28077846526758221</c:v>
                </c:pt>
                <c:pt idx="81">
                  <c:v>0.35789914814982821</c:v>
                </c:pt>
                <c:pt idx="82">
                  <c:v>0.58745204646843607</c:v>
                </c:pt>
                <c:pt idx="83">
                  <c:v>0.16418970589146087</c:v>
                </c:pt>
                <c:pt idx="84">
                  <c:v>-9.6001017831679816E-2</c:v>
                </c:pt>
                <c:pt idx="85">
                  <c:v>-0.13859551654382446</c:v>
                </c:pt>
                <c:pt idx="86">
                  <c:v>-6.7715412564138391E-2</c:v>
                </c:pt>
                <c:pt idx="87">
                  <c:v>-9.3193739165213561E-4</c:v>
                </c:pt>
                <c:pt idx="88">
                  <c:v>-1.148466158630743E-2</c:v>
                </c:pt>
                <c:pt idx="89">
                  <c:v>-0.10085156354298089</c:v>
                </c:pt>
                <c:pt idx="90">
                  <c:v>-7.0598668432832884E-2</c:v>
                </c:pt>
                <c:pt idx="91">
                  <c:v>-2.7767087462169573E-2</c:v>
                </c:pt>
                <c:pt idx="92">
                  <c:v>-2.7103913185932631E-2</c:v>
                </c:pt>
                <c:pt idx="93">
                  <c:v>-0.10397996244182854</c:v>
                </c:pt>
                <c:pt idx="94">
                  <c:v>-0.15381018268992577</c:v>
                </c:pt>
                <c:pt idx="95">
                  <c:v>-0.17723897375650072</c:v>
                </c:pt>
                <c:pt idx="96">
                  <c:v>-0.18888914585933431</c:v>
                </c:pt>
                <c:pt idx="97">
                  <c:v>-4.9540399893526453E-2</c:v>
                </c:pt>
                <c:pt idx="98">
                  <c:v>4.6399782923830617E-2</c:v>
                </c:pt>
                <c:pt idx="99">
                  <c:v>0.18395862702855051</c:v>
                </c:pt>
                <c:pt idx="100">
                  <c:v>0.10707739796210873</c:v>
                </c:pt>
                <c:pt idx="101">
                  <c:v>9.7843398132976045E-2</c:v>
                </c:pt>
                <c:pt idx="102">
                  <c:v>0.14508741990604149</c:v>
                </c:pt>
                <c:pt idx="103">
                  <c:v>0.19232240961287952</c:v>
                </c:pt>
                <c:pt idx="104">
                  <c:v>0.5217657797488402</c:v>
                </c:pt>
                <c:pt idx="105">
                  <c:v>0.43503638161354058</c:v>
                </c:pt>
                <c:pt idx="106">
                  <c:v>0.38137961190623992</c:v>
                </c:pt>
                <c:pt idx="107">
                  <c:v>0.67959578279832755</c:v>
                </c:pt>
                <c:pt idx="108">
                  <c:v>0.38611308650445714</c:v>
                </c:pt>
                <c:pt idx="109">
                  <c:v>0.22841497182073048</c:v>
                </c:pt>
                <c:pt idx="110">
                  <c:v>0.70858486331789439</c:v>
                </c:pt>
                <c:pt idx="111">
                  <c:v>0.93567105591441591</c:v>
                </c:pt>
                <c:pt idx="112">
                  <c:v>0.43942369947327131</c:v>
                </c:pt>
                <c:pt idx="113">
                  <c:v>0.40325152777330947</c:v>
                </c:pt>
                <c:pt idx="114">
                  <c:v>0.40089398245234736</c:v>
                </c:pt>
                <c:pt idx="115">
                  <c:v>0.42438014029358312</c:v>
                </c:pt>
                <c:pt idx="116">
                  <c:v>0.29380147689467362</c:v>
                </c:pt>
                <c:pt idx="117">
                  <c:v>5.6749674416013564E-2</c:v>
                </c:pt>
                <c:pt idx="118">
                  <c:v>0.38990897939053348</c:v>
                </c:pt>
                <c:pt idx="119">
                  <c:v>0.37998661581175341</c:v>
                </c:pt>
                <c:pt idx="120">
                  <c:v>-5.6280057156442201E-2</c:v>
                </c:pt>
                <c:pt idx="121">
                  <c:v>-0.10183832785686248</c:v>
                </c:pt>
                <c:pt idx="122">
                  <c:v>-3.8817178844504231E-2</c:v>
                </c:pt>
                <c:pt idx="123">
                  <c:v>8.5513958592946776E-2</c:v>
                </c:pt>
              </c:numCache>
            </c:numRef>
          </c:val>
          <c:smooth val="0"/>
        </c:ser>
        <c:dLbls>
          <c:showLegendKey val="0"/>
          <c:showVal val="0"/>
          <c:showCatName val="0"/>
          <c:showSerName val="0"/>
          <c:showPercent val="0"/>
          <c:showBubbleSize val="0"/>
        </c:dLbls>
        <c:marker val="1"/>
        <c:smooth val="0"/>
        <c:axId val="101423744"/>
        <c:axId val="101425536"/>
      </c:lineChart>
      <c:dateAx>
        <c:axId val="101423744"/>
        <c:scaling>
          <c:orientation val="minMax"/>
        </c:scaling>
        <c:delete val="0"/>
        <c:axPos val="b"/>
        <c:numFmt formatCode="mmm\-yy" sourceLinked="0"/>
        <c:majorTickMark val="out"/>
        <c:minorTickMark val="none"/>
        <c:tickLblPos val="nextTo"/>
        <c:spPr>
          <a:ln w="3175">
            <a:solidFill>
              <a:srgbClr val="000000"/>
            </a:solidFill>
            <a:prstDash val="solid"/>
          </a:ln>
        </c:spPr>
        <c:txPr>
          <a:bodyPr rot="-4500000" vert="horz"/>
          <a:lstStyle/>
          <a:p>
            <a:pPr>
              <a:defRPr sz="1500" b="0" i="0" u="none" strike="noStrike" baseline="0">
                <a:solidFill>
                  <a:srgbClr val="000000"/>
                </a:solidFill>
                <a:latin typeface="Helvetica"/>
                <a:ea typeface="Helvetica"/>
                <a:cs typeface="Helvetica"/>
              </a:defRPr>
            </a:pPr>
            <a:endParaRPr lang="en-US"/>
          </a:p>
        </c:txPr>
        <c:crossAx val="101425536"/>
        <c:crosses val="autoZero"/>
        <c:auto val="1"/>
        <c:lblOffset val="100"/>
        <c:baseTimeUnit val="days"/>
        <c:majorUnit val="3"/>
        <c:majorTimeUnit val="months"/>
        <c:minorUnit val="5"/>
        <c:minorTimeUnit val="days"/>
      </c:dateAx>
      <c:valAx>
        <c:axId val="101425536"/>
        <c:scaling>
          <c:orientation val="minMax"/>
          <c:max val="1.8"/>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101423744"/>
        <c:crosses val="autoZero"/>
        <c:crossBetween val="between"/>
        <c:majorUnit val="0.2"/>
      </c:valAx>
      <c:spPr>
        <a:solidFill>
          <a:srgbClr val="FFFFFF"/>
        </a:solidFill>
        <a:ln w="3175">
          <a:solidFill>
            <a:srgbClr val="000000"/>
          </a:solidFill>
          <a:prstDash val="solid"/>
        </a:ln>
      </c:spPr>
    </c:plotArea>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101437824"/>
        <c:axId val="101439360"/>
      </c:barChart>
      <c:catAx>
        <c:axId val="101437824"/>
        <c:scaling>
          <c:orientation val="minMax"/>
        </c:scaling>
        <c:delete val="0"/>
        <c:axPos val="b"/>
        <c:majorTickMark val="out"/>
        <c:minorTickMark val="none"/>
        <c:tickLblPos val="nextTo"/>
        <c:crossAx val="101439360"/>
        <c:crosses val="autoZero"/>
        <c:auto val="1"/>
        <c:lblAlgn val="ctr"/>
        <c:lblOffset val="100"/>
        <c:noMultiLvlLbl val="0"/>
      </c:catAx>
      <c:valAx>
        <c:axId val="101439360"/>
        <c:scaling>
          <c:orientation val="minMax"/>
        </c:scaling>
        <c:delete val="0"/>
        <c:axPos val="l"/>
        <c:majorGridlines/>
        <c:majorTickMark val="out"/>
        <c:minorTickMark val="none"/>
        <c:tickLblPos val="nextTo"/>
        <c:crossAx val="101437824"/>
        <c:crosses val="autoZero"/>
        <c:crossBetween val="between"/>
      </c:valAx>
    </c:plotArea>
    <c:legend>
      <c:legendPos val="r"/>
      <c:overlay val="0"/>
    </c:legend>
    <c:plotVisOnly val="1"/>
    <c:dispBlanksAs val="gap"/>
    <c:showDLblsOverMax val="0"/>
  </c:chart>
  <c:userShapes r:id="rId1"/>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Allocation of Ethanol Supply Chain Profits between 
Ethanol Producer and Corn Farmer</a:t>
            </a:r>
          </a:p>
        </c:rich>
      </c:tx>
      <c:layout>
        <c:manualLayout>
          <c:xMode val="edge"/>
          <c:yMode val="edge"/>
          <c:x val="0.17597836377490941"/>
          <c:y val="1.3857844546891439E-2"/>
        </c:manualLayout>
      </c:layout>
      <c:overlay val="0"/>
      <c:spPr>
        <a:noFill/>
        <a:ln w="25400">
          <a:noFill/>
        </a:ln>
      </c:spPr>
    </c:title>
    <c:autoTitleDeleted val="0"/>
    <c:plotArea>
      <c:layout>
        <c:manualLayout>
          <c:layoutTarget val="inner"/>
          <c:xMode val="edge"/>
          <c:yMode val="edge"/>
          <c:x val="0.12555654496883337"/>
          <c:y val="0.15616797900262491"/>
          <c:w val="0.84861976847729292"/>
          <c:h val="0.5065616797900242"/>
        </c:manualLayout>
      </c:layout>
      <c:areaChart>
        <c:grouping val="standard"/>
        <c:varyColors val="0"/>
        <c:ser>
          <c:idx val="5"/>
          <c:order val="1"/>
          <c:tx>
            <c:v>Ethanol Cost (not including corn)</c:v>
          </c:tx>
          <c:spPr>
            <a:solidFill>
              <a:srgbClr val="E5E4C9"/>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[0]!BN</c:f>
              <c:numCache>
                <c:formatCode>_("$"* #,##0.00_);_("$"* \(#,##0.00\);_("$"* "-"??_);_(@_)</c:formatCode>
                <c:ptCount val="124"/>
                <c:pt idx="0">
                  <c:v>4.8216604280549449</c:v>
                </c:pt>
                <c:pt idx="1">
                  <c:v>4.4434006832034587</c:v>
                </c:pt>
                <c:pt idx="2">
                  <c:v>3.8309337081041872</c:v>
                </c:pt>
                <c:pt idx="3">
                  <c:v>3.5637347589291819</c:v>
                </c:pt>
                <c:pt idx="4">
                  <c:v>3.5800670437054301</c:v>
                </c:pt>
                <c:pt idx="5">
                  <c:v>4.1226310844435643</c:v>
                </c:pt>
                <c:pt idx="6">
                  <c:v>5.043127720658461</c:v>
                </c:pt>
                <c:pt idx="7">
                  <c:v>5.7583257743587275</c:v>
                </c:pt>
                <c:pt idx="8">
                  <c:v>7.3943476136486161</c:v>
                </c:pt>
                <c:pt idx="9">
                  <c:v>6.7284735636518151</c:v>
                </c:pt>
                <c:pt idx="10">
                  <c:v>5.7913174932859466</c:v>
                </c:pt>
                <c:pt idx="11">
                  <c:v>5.6230924416946042</c:v>
                </c:pt>
                <c:pt idx="12">
                  <c:v>6.0042914941266172</c:v>
                </c:pt>
                <c:pt idx="13">
                  <c:v>6.9906079935085907</c:v>
                </c:pt>
                <c:pt idx="14">
                  <c:v>6.7439879749912572</c:v>
                </c:pt>
                <c:pt idx="15">
                  <c:v>6.7934755533820841</c:v>
                </c:pt>
                <c:pt idx="16">
                  <c:v>8.2077029506937329</c:v>
                </c:pt>
                <c:pt idx="17">
                  <c:v>9.5067864811348368</c:v>
                </c:pt>
                <c:pt idx="18">
                  <c:v>8.4094091860763829</c:v>
                </c:pt>
                <c:pt idx="19">
                  <c:v>7.3613558947213971</c:v>
                </c:pt>
                <c:pt idx="20">
                  <c:v>6.3587071105631754</c:v>
                </c:pt>
                <c:pt idx="21">
                  <c:v>5.9966676136363635</c:v>
                </c:pt>
                <c:pt idx="22">
                  <c:v>6.6156309523809522</c:v>
                </c:pt>
                <c:pt idx="23">
                  <c:v>7.3158499999999993</c:v>
                </c:pt>
                <c:pt idx="24">
                  <c:v>7.1087437499999995</c:v>
                </c:pt>
                <c:pt idx="25">
                  <c:v>6.4042222222222218</c:v>
                </c:pt>
                <c:pt idx="26">
                  <c:v>7.2309285714285707</c:v>
                </c:pt>
                <c:pt idx="27">
                  <c:v>7.0036428571428573</c:v>
                </c:pt>
                <c:pt idx="28">
                  <c:v>6.9444488636363637</c:v>
                </c:pt>
                <c:pt idx="29">
                  <c:v>6.6734642857142852</c:v>
                </c:pt>
                <c:pt idx="30">
                  <c:v>6.3139880952380949</c:v>
                </c:pt>
                <c:pt idx="31">
                  <c:v>5.9935108695652177</c:v>
                </c:pt>
                <c:pt idx="32">
                  <c:v>5.2649342105263202</c:v>
                </c:pt>
                <c:pt idx="33">
                  <c:v>5.2402282608695661</c:v>
                </c:pt>
                <c:pt idx="34">
                  <c:v>6.0216834415584399</c:v>
                </c:pt>
                <c:pt idx="35">
                  <c:v>6.6996710526315795</c:v>
                </c:pt>
                <c:pt idx="36">
                  <c:v>7.6241363636363637</c:v>
                </c:pt>
                <c:pt idx="37">
                  <c:v>7.3384523809523792</c:v>
                </c:pt>
                <c:pt idx="38">
                  <c:v>7.8536369047619043</c:v>
                </c:pt>
                <c:pt idx="39">
                  <c:v>8.3169318181818195</c:v>
                </c:pt>
                <c:pt idx="40">
                  <c:v>8.4338214285714326</c:v>
                </c:pt>
                <c:pt idx="41">
                  <c:v>8.6474464285714312</c:v>
                </c:pt>
                <c:pt idx="42">
                  <c:v>8.9782045454545418</c:v>
                </c:pt>
                <c:pt idx="43">
                  <c:v>7.5413333333333323</c:v>
                </c:pt>
                <c:pt idx="44">
                  <c:v>7.2196130952380946</c:v>
                </c:pt>
                <c:pt idx="45">
                  <c:v>6.2807499999999994</c:v>
                </c:pt>
                <c:pt idx="46">
                  <c:v>5.6327723684210529</c:v>
                </c:pt>
                <c:pt idx="47">
                  <c:v>5.1685708874458864</c:v>
                </c:pt>
                <c:pt idx="48">
                  <c:v>5.3096044372294378</c:v>
                </c:pt>
                <c:pt idx="49">
                  <c:v>5.227556250000001</c:v>
                </c:pt>
                <c:pt idx="50">
                  <c:v>5.1189886363636337</c:v>
                </c:pt>
                <c:pt idx="51">
                  <c:v>5.2144261363636373</c:v>
                </c:pt>
                <c:pt idx="52">
                  <c:v>5.4620562499999998</c:v>
                </c:pt>
                <c:pt idx="53">
                  <c:v>5.8503011363636359</c:v>
                </c:pt>
                <c:pt idx="54">
                  <c:v>5.2195970849802373</c:v>
                </c:pt>
                <c:pt idx="55">
                  <c:v>4.9660416666666674</c:v>
                </c:pt>
                <c:pt idx="56">
                  <c:v>4.9970438311688321</c:v>
                </c:pt>
                <c:pt idx="57">
                  <c:v>5.9266761363636355</c:v>
                </c:pt>
                <c:pt idx="58">
                  <c:v>6.5488750000000024</c:v>
                </c:pt>
                <c:pt idx="59">
                  <c:v>6.4313725296442703</c:v>
                </c:pt>
                <c:pt idx="60">
                  <c:v>5.9495062500000016</c:v>
                </c:pt>
                <c:pt idx="61">
                  <c:v>5.5944500000000001</c:v>
                </c:pt>
                <c:pt idx="62">
                  <c:v>5.0414619565217382</c:v>
                </c:pt>
                <c:pt idx="63">
                  <c:v>4.9039261363636362</c:v>
                </c:pt>
                <c:pt idx="64">
                  <c:v>5.1905499999999982</c:v>
                </c:pt>
                <c:pt idx="65">
                  <c:v>5.1293806818181826</c:v>
                </c:pt>
                <c:pt idx="66">
                  <c:v>5.0908917748917748</c:v>
                </c:pt>
                <c:pt idx="67">
                  <c:v>5.6397840909090924</c:v>
                </c:pt>
                <c:pt idx="68">
                  <c:v>6.6664123376623348</c:v>
                </c:pt>
                <c:pt idx="69">
                  <c:v>7.1196755952380961</c:v>
                </c:pt>
                <c:pt idx="70">
                  <c:v>7.8192380952380951</c:v>
                </c:pt>
                <c:pt idx="71">
                  <c:v>7.251452380952383</c:v>
                </c:pt>
                <c:pt idx="72">
                  <c:v>7.879505952380951</c:v>
                </c:pt>
                <c:pt idx="73">
                  <c:v>8.0402342105263163</c:v>
                </c:pt>
                <c:pt idx="74">
                  <c:v>8.4762228260869588</c:v>
                </c:pt>
                <c:pt idx="75">
                  <c:v>8.9623249999999963</c:v>
                </c:pt>
                <c:pt idx="76">
                  <c:v>8.8061011904761877</c:v>
                </c:pt>
                <c:pt idx="77">
                  <c:v>8.9272215909090917</c:v>
                </c:pt>
                <c:pt idx="78">
                  <c:v>9.2276249999999997</c:v>
                </c:pt>
                <c:pt idx="79">
                  <c:v>9.5586956521739168</c:v>
                </c:pt>
                <c:pt idx="80">
                  <c:v>9.3718791666666661</c:v>
                </c:pt>
                <c:pt idx="81">
                  <c:v>8.9512619047619086</c:v>
                </c:pt>
                <c:pt idx="82">
                  <c:v>9.7255844155844198</c:v>
                </c:pt>
                <c:pt idx="83">
                  <c:v>8.0916774891774885</c:v>
                </c:pt>
                <c:pt idx="84">
                  <c:v>7.5552463068181828</c:v>
                </c:pt>
                <c:pt idx="85">
                  <c:v>7.5048729166666686</c:v>
                </c:pt>
                <c:pt idx="86">
                  <c:v>7.8346448863636349</c:v>
                </c:pt>
                <c:pt idx="87">
                  <c:v>7.7949218750000027</c:v>
                </c:pt>
                <c:pt idx="88">
                  <c:v>7.7336742424242404</c:v>
                </c:pt>
                <c:pt idx="89">
                  <c:v>7.4406755952380967</c:v>
                </c:pt>
                <c:pt idx="90">
                  <c:v>8.9456436688311722</c:v>
                </c:pt>
                <c:pt idx="91">
                  <c:v>9.6287527173913023</c:v>
                </c:pt>
                <c:pt idx="92">
                  <c:v>9.1155907894736821</c:v>
                </c:pt>
                <c:pt idx="93">
                  <c:v>8.7353233695652186</c:v>
                </c:pt>
                <c:pt idx="94">
                  <c:v>8.6699568181818147</c:v>
                </c:pt>
                <c:pt idx="95">
                  <c:v>8.4790230263157902</c:v>
                </c:pt>
                <c:pt idx="96">
                  <c:v>8.3408338509316771</c:v>
                </c:pt>
                <c:pt idx="97">
                  <c:v>8.7779210526315747</c:v>
                </c:pt>
                <c:pt idx="98">
                  <c:v>9.2912529761904743</c:v>
                </c:pt>
                <c:pt idx="99">
                  <c:v>8.9781287878787879</c:v>
                </c:pt>
                <c:pt idx="100">
                  <c:v>9.0363693181818174</c:v>
                </c:pt>
                <c:pt idx="101">
                  <c:v>9.1499374999999983</c:v>
                </c:pt>
                <c:pt idx="102">
                  <c:v>8.7936778656126471</c:v>
                </c:pt>
                <c:pt idx="103">
                  <c:v>8.3127329545454547</c:v>
                </c:pt>
                <c:pt idx="104">
                  <c:v>8.4622833333333336</c:v>
                </c:pt>
                <c:pt idx="105">
                  <c:v>7.4677692307692318</c:v>
                </c:pt>
                <c:pt idx="106">
                  <c:v>7.2461359649122805</c:v>
                </c:pt>
                <c:pt idx="107">
                  <c:v>8.2518917748917762</c:v>
                </c:pt>
                <c:pt idx="108">
                  <c:v>7.2266893939393908</c:v>
                </c:pt>
                <c:pt idx="109">
                  <c:v>7.1627184210526318</c:v>
                </c:pt>
                <c:pt idx="110">
                  <c:v>8.9451130952380957</c:v>
                </c:pt>
                <c:pt idx="111">
                  <c:v>9.7831277056277024</c:v>
                </c:pt>
                <c:pt idx="112">
                  <c:v>8.0897564935064903</c:v>
                </c:pt>
                <c:pt idx="113">
                  <c:v>7.6479880952380954</c:v>
                </c:pt>
                <c:pt idx="114">
                  <c:v>6.970511363636362</c:v>
                </c:pt>
                <c:pt idx="115">
                  <c:v>6.7872916666666665</c:v>
                </c:pt>
                <c:pt idx="116">
                  <c:v>6.1860362554112536</c:v>
                </c:pt>
                <c:pt idx="117">
                  <c:v>5.2441669960474311</c:v>
                </c:pt>
                <c:pt idx="118">
                  <c:v>6.5317638888888876</c:v>
                </c:pt>
                <c:pt idx="119">
                  <c:v>6.817892857142855</c:v>
                </c:pt>
                <c:pt idx="120">
                  <c:v>5.3356812500000022</c:v>
                </c:pt>
                <c:pt idx="121">
                  <c:v>5.1302302631578955</c:v>
                </c:pt>
                <c:pt idx="122">
                  <c:v>5.3650681818181818</c:v>
                </c:pt>
                <c:pt idx="123">
                  <c:v>5.6762499999999978</c:v>
                </c:pt>
              </c:numCache>
            </c:numRef>
          </c:val>
        </c:ser>
        <c:ser>
          <c:idx val="4"/>
          <c:order val="2"/>
          <c:tx>
            <c:v>Ethanol breakeven corn purchase price</c:v>
          </c:tx>
          <c:spPr>
            <a:solidFill>
              <a:srgbClr val="FFFFFF"/>
            </a:solidFill>
            <a:ln w="25400">
              <a:solidFill>
                <a:srgbClr val="008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er>
        <c:ser>
          <c:idx val="1"/>
          <c:order val="3"/>
          <c:tx>
            <c:v>Cropland Cash Rent</c:v>
          </c:tx>
          <c:spPr>
            <a:solidFill>
              <a:srgbClr val="99CCFF"/>
            </a:solidFill>
            <a:ln w="25400">
              <a:noFill/>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[0]!BT</c:f>
              <c:numCache>
                <c:formatCode>_("$"* #,##0.00_);_("$"* \(#,##0.00\);_("$"* "-"??_);_(@_)</c:formatCode>
                <c:ptCount val="124"/>
                <c:pt idx="0">
                  <c:v>2.2000000000000002</c:v>
                </c:pt>
                <c:pt idx="1">
                  <c:v>2.21</c:v>
                </c:pt>
                <c:pt idx="2">
                  <c:v>2.21</c:v>
                </c:pt>
                <c:pt idx="3">
                  <c:v>2.2200000000000002</c:v>
                </c:pt>
                <c:pt idx="4">
                  <c:v>2.2200000000000002</c:v>
                </c:pt>
                <c:pt idx="5">
                  <c:v>2.23</c:v>
                </c:pt>
                <c:pt idx="6">
                  <c:v>2.2400000000000002</c:v>
                </c:pt>
                <c:pt idx="7">
                  <c:v>2.2400000000000002</c:v>
                </c:pt>
                <c:pt idx="8">
                  <c:v>2.5099999999999998</c:v>
                </c:pt>
                <c:pt idx="9">
                  <c:v>2.5099999999999998</c:v>
                </c:pt>
                <c:pt idx="10">
                  <c:v>2.52</c:v>
                </c:pt>
                <c:pt idx="11">
                  <c:v>2.5299999999999998</c:v>
                </c:pt>
                <c:pt idx="12">
                  <c:v>2.5299999999999998</c:v>
                </c:pt>
                <c:pt idx="13">
                  <c:v>2.54</c:v>
                </c:pt>
                <c:pt idx="14">
                  <c:v>2.5499999999999998</c:v>
                </c:pt>
                <c:pt idx="15">
                  <c:v>2.5499999999999998</c:v>
                </c:pt>
                <c:pt idx="16">
                  <c:v>2.56</c:v>
                </c:pt>
                <c:pt idx="17">
                  <c:v>2.57</c:v>
                </c:pt>
                <c:pt idx="18">
                  <c:v>2.58</c:v>
                </c:pt>
                <c:pt idx="19">
                  <c:v>2.58</c:v>
                </c:pt>
                <c:pt idx="20">
                  <c:v>2.69</c:v>
                </c:pt>
                <c:pt idx="21">
                  <c:v>2.7</c:v>
                </c:pt>
                <c:pt idx="22">
                  <c:v>2.71</c:v>
                </c:pt>
                <c:pt idx="23">
                  <c:v>2.72</c:v>
                </c:pt>
                <c:pt idx="24">
                  <c:v>2.73</c:v>
                </c:pt>
                <c:pt idx="25">
                  <c:v>2.74</c:v>
                </c:pt>
                <c:pt idx="26">
                  <c:v>2.74</c:v>
                </c:pt>
                <c:pt idx="27">
                  <c:v>2.75</c:v>
                </c:pt>
                <c:pt idx="28">
                  <c:v>2.76</c:v>
                </c:pt>
                <c:pt idx="29">
                  <c:v>2.77</c:v>
                </c:pt>
                <c:pt idx="30">
                  <c:v>2.78</c:v>
                </c:pt>
                <c:pt idx="31">
                  <c:v>2.79</c:v>
                </c:pt>
                <c:pt idx="32">
                  <c:v>2.87</c:v>
                </c:pt>
                <c:pt idx="33">
                  <c:v>2.88</c:v>
                </c:pt>
                <c:pt idx="34">
                  <c:v>2.89</c:v>
                </c:pt>
                <c:pt idx="35">
                  <c:v>2.9</c:v>
                </c:pt>
                <c:pt idx="36">
                  <c:v>2.91</c:v>
                </c:pt>
                <c:pt idx="37">
                  <c:v>2.92</c:v>
                </c:pt>
                <c:pt idx="38">
                  <c:v>2.93</c:v>
                </c:pt>
                <c:pt idx="39">
                  <c:v>2.93</c:v>
                </c:pt>
                <c:pt idx="40">
                  <c:v>2.94</c:v>
                </c:pt>
                <c:pt idx="41">
                  <c:v>2.95</c:v>
                </c:pt>
                <c:pt idx="42">
                  <c:v>2.96</c:v>
                </c:pt>
                <c:pt idx="43">
                  <c:v>2.97</c:v>
                </c:pt>
                <c:pt idx="44">
                  <c:v>3.33</c:v>
                </c:pt>
                <c:pt idx="45">
                  <c:v>3.34</c:v>
                </c:pt>
                <c:pt idx="46">
                  <c:v>3.35</c:v>
                </c:pt>
                <c:pt idx="47">
                  <c:v>3.36</c:v>
                </c:pt>
                <c:pt idx="48">
                  <c:v>3.37</c:v>
                </c:pt>
                <c:pt idx="49">
                  <c:v>3.37</c:v>
                </c:pt>
                <c:pt idx="50">
                  <c:v>3.38</c:v>
                </c:pt>
                <c:pt idx="51">
                  <c:v>3.39</c:v>
                </c:pt>
                <c:pt idx="52">
                  <c:v>3.4</c:v>
                </c:pt>
                <c:pt idx="53">
                  <c:v>3.41</c:v>
                </c:pt>
                <c:pt idx="54">
                  <c:v>3.42</c:v>
                </c:pt>
                <c:pt idx="55">
                  <c:v>3.43</c:v>
                </c:pt>
                <c:pt idx="56">
                  <c:v>3.88</c:v>
                </c:pt>
                <c:pt idx="57">
                  <c:v>3.89</c:v>
                </c:pt>
                <c:pt idx="58">
                  <c:v>3.9</c:v>
                </c:pt>
                <c:pt idx="59">
                  <c:v>3.91</c:v>
                </c:pt>
                <c:pt idx="60">
                  <c:v>3.92</c:v>
                </c:pt>
                <c:pt idx="61">
                  <c:v>3.93</c:v>
                </c:pt>
                <c:pt idx="62">
                  <c:v>3.94</c:v>
                </c:pt>
                <c:pt idx="63">
                  <c:v>3.95</c:v>
                </c:pt>
                <c:pt idx="64">
                  <c:v>3.96</c:v>
                </c:pt>
                <c:pt idx="65">
                  <c:v>3.97</c:v>
                </c:pt>
                <c:pt idx="66">
                  <c:v>3.98</c:v>
                </c:pt>
                <c:pt idx="67">
                  <c:v>3.99</c:v>
                </c:pt>
                <c:pt idx="68">
                  <c:v>3.57</c:v>
                </c:pt>
                <c:pt idx="69">
                  <c:v>3.58</c:v>
                </c:pt>
                <c:pt idx="70">
                  <c:v>3.59</c:v>
                </c:pt>
                <c:pt idx="71">
                  <c:v>3.6</c:v>
                </c:pt>
                <c:pt idx="72">
                  <c:v>3.61</c:v>
                </c:pt>
                <c:pt idx="73">
                  <c:v>3.62</c:v>
                </c:pt>
                <c:pt idx="74">
                  <c:v>3.63</c:v>
                </c:pt>
                <c:pt idx="75">
                  <c:v>3.64</c:v>
                </c:pt>
                <c:pt idx="76">
                  <c:v>3.65</c:v>
                </c:pt>
                <c:pt idx="77">
                  <c:v>3.66</c:v>
                </c:pt>
                <c:pt idx="78">
                  <c:v>3.67</c:v>
                </c:pt>
                <c:pt idx="79">
                  <c:v>3.68</c:v>
                </c:pt>
                <c:pt idx="80">
                  <c:v>3.83</c:v>
                </c:pt>
                <c:pt idx="81">
                  <c:v>3.84</c:v>
                </c:pt>
                <c:pt idx="82">
                  <c:v>3.85</c:v>
                </c:pt>
                <c:pt idx="83">
                  <c:v>3.86</c:v>
                </c:pt>
                <c:pt idx="84">
                  <c:v>3.87</c:v>
                </c:pt>
                <c:pt idx="85">
                  <c:v>3.88</c:v>
                </c:pt>
                <c:pt idx="86">
                  <c:v>3.89</c:v>
                </c:pt>
                <c:pt idx="87">
                  <c:v>3.9</c:v>
                </c:pt>
                <c:pt idx="88">
                  <c:v>3.91</c:v>
                </c:pt>
                <c:pt idx="89">
                  <c:v>3.92</c:v>
                </c:pt>
                <c:pt idx="90">
                  <c:v>3.93</c:v>
                </c:pt>
                <c:pt idx="91">
                  <c:v>3.94</c:v>
                </c:pt>
                <c:pt idx="92">
                  <c:v>5.28</c:v>
                </c:pt>
                <c:pt idx="93">
                  <c:v>5.29</c:v>
                </c:pt>
                <c:pt idx="94">
                  <c:v>5.31</c:v>
                </c:pt>
                <c:pt idx="95">
                  <c:v>5.32</c:v>
                </c:pt>
                <c:pt idx="96">
                  <c:v>5.33</c:v>
                </c:pt>
                <c:pt idx="97">
                  <c:v>5.35</c:v>
                </c:pt>
                <c:pt idx="98">
                  <c:v>5.36</c:v>
                </c:pt>
                <c:pt idx="99">
                  <c:v>5.37</c:v>
                </c:pt>
                <c:pt idx="100">
                  <c:v>5.39</c:v>
                </c:pt>
                <c:pt idx="101">
                  <c:v>5.4</c:v>
                </c:pt>
                <c:pt idx="102">
                  <c:v>5.41</c:v>
                </c:pt>
                <c:pt idx="103">
                  <c:v>5.42</c:v>
                </c:pt>
                <c:pt idx="104">
                  <c:v>4.5833976463255839</c:v>
                </c:pt>
                <c:pt idx="105">
                  <c:v>4.5943524572853152</c:v>
                </c:pt>
                <c:pt idx="106">
                  <c:v>4.6053072682450455</c:v>
                </c:pt>
                <c:pt idx="107">
                  <c:v>4.6162620792047759</c:v>
                </c:pt>
                <c:pt idx="108">
                  <c:v>4.6272168901645072</c:v>
                </c:pt>
                <c:pt idx="109">
                  <c:v>4.6381717011242376</c:v>
                </c:pt>
                <c:pt idx="110">
                  <c:v>4.649126512083968</c:v>
                </c:pt>
                <c:pt idx="111">
                  <c:v>4.6600813230436993</c:v>
                </c:pt>
                <c:pt idx="112">
                  <c:v>4.6710361340034297</c:v>
                </c:pt>
                <c:pt idx="113">
                  <c:v>4.68199094496316</c:v>
                </c:pt>
                <c:pt idx="114">
                  <c:v>4.6929457559228913</c:v>
                </c:pt>
                <c:pt idx="115">
                  <c:v>4.7039005668826217</c:v>
                </c:pt>
                <c:pt idx="116">
                  <c:v>4.1973248928341533</c:v>
                </c:pt>
                <c:pt idx="117">
                  <c:v>4.2073569485896538</c:v>
                </c:pt>
                <c:pt idx="118">
                  <c:v>4.2173890043451552</c:v>
                </c:pt>
                <c:pt idx="119">
                  <c:v>4.2274210601006557</c:v>
                </c:pt>
                <c:pt idx="120">
                  <c:v>4.237453115856157</c:v>
                </c:pt>
                <c:pt idx="121">
                  <c:v>4.2474851716116575</c:v>
                </c:pt>
                <c:pt idx="122">
                  <c:v>4.2575172273671589</c:v>
                </c:pt>
                <c:pt idx="123">
                  <c:v>4.2675492831226594</c:v>
                </c:pt>
              </c:numCache>
            </c:numRef>
          </c:val>
        </c:ser>
        <c:ser>
          <c:idx val="0"/>
          <c:order val="4"/>
          <c:tx>
            <c:v>Corn Production Input Costs</c:v>
          </c:tx>
          <c:spPr>
            <a:solidFill>
              <a:srgbClr val="008000"/>
            </a:solidFill>
            <a:ln w="25400">
              <a:noFill/>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[0]!BV</c:f>
              <c:numCache>
                <c:formatCode>_("$"* #,##0.00_);_("$"* \(#,##0.00\);_("$"* "-"??_);_(@_)</c:formatCode>
                <c:ptCount val="124"/>
                <c:pt idx="0">
                  <c:v>1.9428571428571431</c:v>
                </c:pt>
                <c:pt idx="1">
                  <c:v>1.49</c:v>
                </c:pt>
                <c:pt idx="2">
                  <c:v>1.49</c:v>
                </c:pt>
                <c:pt idx="3">
                  <c:v>1.5000000000000002</c:v>
                </c:pt>
                <c:pt idx="4">
                  <c:v>1.5000000000000002</c:v>
                </c:pt>
                <c:pt idx="5">
                  <c:v>1.51</c:v>
                </c:pt>
                <c:pt idx="6">
                  <c:v>1.5200000000000002</c:v>
                </c:pt>
                <c:pt idx="7">
                  <c:v>1.5200000000000002</c:v>
                </c:pt>
                <c:pt idx="8">
                  <c:v>1.7299999999999998</c:v>
                </c:pt>
                <c:pt idx="9">
                  <c:v>1.7299999999999998</c:v>
                </c:pt>
                <c:pt idx="10">
                  <c:v>1.74</c:v>
                </c:pt>
                <c:pt idx="11">
                  <c:v>1.7499999999999998</c:v>
                </c:pt>
                <c:pt idx="12">
                  <c:v>1.7499999999999998</c:v>
                </c:pt>
                <c:pt idx="13">
                  <c:v>1.76</c:v>
                </c:pt>
                <c:pt idx="14">
                  <c:v>1.7699999999999998</c:v>
                </c:pt>
                <c:pt idx="15">
                  <c:v>1.7699999999999998</c:v>
                </c:pt>
                <c:pt idx="16">
                  <c:v>1.78</c:v>
                </c:pt>
                <c:pt idx="17">
                  <c:v>1.7899999999999998</c:v>
                </c:pt>
                <c:pt idx="18">
                  <c:v>1.8</c:v>
                </c:pt>
                <c:pt idx="19">
                  <c:v>1.8</c:v>
                </c:pt>
                <c:pt idx="20">
                  <c:v>1.88</c:v>
                </c:pt>
                <c:pt idx="21">
                  <c:v>1.8900000000000001</c:v>
                </c:pt>
                <c:pt idx="22">
                  <c:v>1.9</c:v>
                </c:pt>
                <c:pt idx="23">
                  <c:v>1.9100000000000001</c:v>
                </c:pt>
                <c:pt idx="24">
                  <c:v>1.92</c:v>
                </c:pt>
                <c:pt idx="25">
                  <c:v>1.9300000000000002</c:v>
                </c:pt>
                <c:pt idx="26">
                  <c:v>1.9300000000000002</c:v>
                </c:pt>
                <c:pt idx="27">
                  <c:v>1.94</c:v>
                </c:pt>
                <c:pt idx="28">
                  <c:v>1.9499999999999997</c:v>
                </c:pt>
                <c:pt idx="29">
                  <c:v>1.96</c:v>
                </c:pt>
                <c:pt idx="30">
                  <c:v>1.9699999999999998</c:v>
                </c:pt>
                <c:pt idx="31">
                  <c:v>1.98</c:v>
                </c:pt>
                <c:pt idx="32">
                  <c:v>2</c:v>
                </c:pt>
                <c:pt idx="33">
                  <c:v>2.0099999999999998</c:v>
                </c:pt>
                <c:pt idx="34">
                  <c:v>2.02</c:v>
                </c:pt>
                <c:pt idx="35">
                  <c:v>2.0299999999999998</c:v>
                </c:pt>
                <c:pt idx="36">
                  <c:v>2.04</c:v>
                </c:pt>
                <c:pt idx="37">
                  <c:v>2.0499999999999998</c:v>
                </c:pt>
                <c:pt idx="38">
                  <c:v>2.06</c:v>
                </c:pt>
                <c:pt idx="39">
                  <c:v>2.06</c:v>
                </c:pt>
                <c:pt idx="40">
                  <c:v>2.0699999999999998</c:v>
                </c:pt>
                <c:pt idx="41">
                  <c:v>2.08</c:v>
                </c:pt>
                <c:pt idx="42">
                  <c:v>2.09</c:v>
                </c:pt>
                <c:pt idx="43">
                  <c:v>2.1</c:v>
                </c:pt>
                <c:pt idx="44">
                  <c:v>2.2999999999999998</c:v>
                </c:pt>
                <c:pt idx="45">
                  <c:v>2.3099999999999996</c:v>
                </c:pt>
                <c:pt idx="46">
                  <c:v>2.3200000000000003</c:v>
                </c:pt>
                <c:pt idx="47">
                  <c:v>2.33</c:v>
                </c:pt>
                <c:pt idx="48">
                  <c:v>2.34</c:v>
                </c:pt>
                <c:pt idx="49">
                  <c:v>2.34</c:v>
                </c:pt>
                <c:pt idx="50">
                  <c:v>2.3499999999999996</c:v>
                </c:pt>
                <c:pt idx="51">
                  <c:v>2.3600000000000003</c:v>
                </c:pt>
                <c:pt idx="52">
                  <c:v>2.37</c:v>
                </c:pt>
                <c:pt idx="53">
                  <c:v>2.38</c:v>
                </c:pt>
                <c:pt idx="54">
                  <c:v>2.3899999999999997</c:v>
                </c:pt>
                <c:pt idx="55">
                  <c:v>2.4000000000000004</c:v>
                </c:pt>
                <c:pt idx="56">
                  <c:v>2.87</c:v>
                </c:pt>
                <c:pt idx="57">
                  <c:v>2.88</c:v>
                </c:pt>
                <c:pt idx="58">
                  <c:v>2.8899999999999997</c:v>
                </c:pt>
                <c:pt idx="59">
                  <c:v>2.9000000000000004</c:v>
                </c:pt>
                <c:pt idx="60">
                  <c:v>2.91</c:v>
                </c:pt>
                <c:pt idx="61">
                  <c:v>2.92</c:v>
                </c:pt>
                <c:pt idx="62">
                  <c:v>2.9299999999999997</c:v>
                </c:pt>
                <c:pt idx="63">
                  <c:v>2.9400000000000004</c:v>
                </c:pt>
                <c:pt idx="64">
                  <c:v>2.95</c:v>
                </c:pt>
                <c:pt idx="65">
                  <c:v>2.96</c:v>
                </c:pt>
                <c:pt idx="66">
                  <c:v>2.9699999999999998</c:v>
                </c:pt>
                <c:pt idx="67">
                  <c:v>2.9800000000000004</c:v>
                </c:pt>
                <c:pt idx="68">
                  <c:v>2.4499999999999997</c:v>
                </c:pt>
                <c:pt idx="69">
                  <c:v>2.46</c:v>
                </c:pt>
                <c:pt idx="70">
                  <c:v>2.4699999999999998</c:v>
                </c:pt>
                <c:pt idx="71">
                  <c:v>2.48</c:v>
                </c:pt>
                <c:pt idx="72">
                  <c:v>2.4899999999999998</c:v>
                </c:pt>
                <c:pt idx="73">
                  <c:v>2.5</c:v>
                </c:pt>
                <c:pt idx="74">
                  <c:v>2.5099999999999998</c:v>
                </c:pt>
                <c:pt idx="75">
                  <c:v>2.52</c:v>
                </c:pt>
                <c:pt idx="76">
                  <c:v>2.5299999999999998</c:v>
                </c:pt>
                <c:pt idx="77">
                  <c:v>2.54</c:v>
                </c:pt>
                <c:pt idx="78">
                  <c:v>2.5499999999999998</c:v>
                </c:pt>
                <c:pt idx="79">
                  <c:v>2.56</c:v>
                </c:pt>
                <c:pt idx="80">
                  <c:v>2.59</c:v>
                </c:pt>
                <c:pt idx="81">
                  <c:v>2.5999999999999996</c:v>
                </c:pt>
                <c:pt idx="82">
                  <c:v>2.6100000000000003</c:v>
                </c:pt>
                <c:pt idx="83">
                  <c:v>2.62</c:v>
                </c:pt>
                <c:pt idx="84">
                  <c:v>2.63</c:v>
                </c:pt>
                <c:pt idx="85">
                  <c:v>2.6399999999999997</c:v>
                </c:pt>
                <c:pt idx="86">
                  <c:v>2.6500000000000004</c:v>
                </c:pt>
                <c:pt idx="87">
                  <c:v>2.66</c:v>
                </c:pt>
                <c:pt idx="88">
                  <c:v>2.67</c:v>
                </c:pt>
                <c:pt idx="89">
                  <c:v>2.6799999999999997</c:v>
                </c:pt>
                <c:pt idx="90">
                  <c:v>2.6900000000000004</c:v>
                </c:pt>
                <c:pt idx="91">
                  <c:v>2.7</c:v>
                </c:pt>
                <c:pt idx="92">
                  <c:v>3.4400000000000004</c:v>
                </c:pt>
                <c:pt idx="93">
                  <c:v>3.45</c:v>
                </c:pt>
                <c:pt idx="94">
                  <c:v>3.4699999999999998</c:v>
                </c:pt>
                <c:pt idx="95">
                  <c:v>3.4800000000000004</c:v>
                </c:pt>
                <c:pt idx="96">
                  <c:v>3.49</c:v>
                </c:pt>
                <c:pt idx="97">
                  <c:v>3.51</c:v>
                </c:pt>
                <c:pt idx="98">
                  <c:v>3.5200000000000005</c:v>
                </c:pt>
                <c:pt idx="99">
                  <c:v>3.5300000000000002</c:v>
                </c:pt>
                <c:pt idx="100">
                  <c:v>3.55</c:v>
                </c:pt>
                <c:pt idx="101">
                  <c:v>3.5600000000000005</c:v>
                </c:pt>
                <c:pt idx="102">
                  <c:v>3.5700000000000003</c:v>
                </c:pt>
                <c:pt idx="103">
                  <c:v>3.58</c:v>
                </c:pt>
                <c:pt idx="104">
                  <c:v>2.9370561829109496</c:v>
                </c:pt>
                <c:pt idx="105">
                  <c:v>2.9480109938706809</c:v>
                </c:pt>
                <c:pt idx="106">
                  <c:v>2.9589658048304113</c:v>
                </c:pt>
                <c:pt idx="107">
                  <c:v>2.9699206157901417</c:v>
                </c:pt>
                <c:pt idx="108">
                  <c:v>2.9808754267498729</c:v>
                </c:pt>
                <c:pt idx="109">
                  <c:v>2.9918302377096033</c:v>
                </c:pt>
                <c:pt idx="110">
                  <c:v>3.0027850486693337</c:v>
                </c:pt>
                <c:pt idx="111">
                  <c:v>3.013739859629065</c:v>
                </c:pt>
                <c:pt idx="112">
                  <c:v>3.0246946705887954</c:v>
                </c:pt>
                <c:pt idx="113">
                  <c:v>3.0356494815485258</c:v>
                </c:pt>
                <c:pt idx="114">
                  <c:v>3.046604292508257</c:v>
                </c:pt>
                <c:pt idx="115">
                  <c:v>3.0575591034679874</c:v>
                </c:pt>
                <c:pt idx="116">
                  <c:v>2.7366507355307825</c:v>
                </c:pt>
                <c:pt idx="117">
                  <c:v>2.746682791286283</c:v>
                </c:pt>
                <c:pt idx="118">
                  <c:v>2.7567148470417844</c:v>
                </c:pt>
                <c:pt idx="119">
                  <c:v>2.7667469027972849</c:v>
                </c:pt>
                <c:pt idx="120">
                  <c:v>2.7767789585527862</c:v>
                </c:pt>
                <c:pt idx="121">
                  <c:v>2.7868110143082867</c:v>
                </c:pt>
                <c:pt idx="122">
                  <c:v>2.7968430700637881</c:v>
                </c:pt>
                <c:pt idx="123">
                  <c:v>2.8068751258192886</c:v>
                </c:pt>
              </c:numCache>
            </c:numRef>
          </c:val>
        </c:ser>
        <c:dLbls>
          <c:showLegendKey val="0"/>
          <c:showVal val="0"/>
          <c:showCatName val="0"/>
          <c:showSerName val="0"/>
          <c:showPercent val="0"/>
          <c:showBubbleSize val="0"/>
        </c:dLbls>
        <c:axId val="352743808"/>
        <c:axId val="352745344"/>
      </c:areaChart>
      <c:lineChart>
        <c:grouping val="standard"/>
        <c:varyColors val="0"/>
        <c:ser>
          <c:idx val="3"/>
          <c:order val="0"/>
          <c:tx>
            <c:v>Ethanol Producer Revenue</c:v>
          </c:tx>
          <c:spPr>
            <a:ln w="38100">
              <a:solidFill>
                <a:srgbClr val="990000"/>
              </a:solidFill>
              <a:prstDash val="solid"/>
            </a:ln>
          </c:spPr>
          <c:marker>
            <c:symbol val="diamond"/>
            <c:size val="5"/>
            <c:spPr>
              <a:solidFill>
                <a:srgbClr val="FFFFFF"/>
              </a:solidFill>
              <a:ln>
                <a:solidFill>
                  <a:srgbClr val="990000"/>
                </a:solidFill>
                <a:prstDash val="solid"/>
              </a:ln>
            </c:spPr>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[0]!BN</c:f>
              <c:numCache>
                <c:formatCode>_("$"* #,##0.00_);_("$"* \(#,##0.00\);_("$"* "-"??_);_(@_)</c:formatCode>
                <c:ptCount val="124"/>
                <c:pt idx="0">
                  <c:v>4.8216604280549449</c:v>
                </c:pt>
                <c:pt idx="1">
                  <c:v>4.4434006832034587</c:v>
                </c:pt>
                <c:pt idx="2">
                  <c:v>3.8309337081041872</c:v>
                </c:pt>
                <c:pt idx="3">
                  <c:v>3.5637347589291819</c:v>
                </c:pt>
                <c:pt idx="4">
                  <c:v>3.5800670437054301</c:v>
                </c:pt>
                <c:pt idx="5">
                  <c:v>4.1226310844435643</c:v>
                </c:pt>
                <c:pt idx="6">
                  <c:v>5.043127720658461</c:v>
                </c:pt>
                <c:pt idx="7">
                  <c:v>5.7583257743587275</c:v>
                </c:pt>
                <c:pt idx="8">
                  <c:v>7.3943476136486161</c:v>
                </c:pt>
                <c:pt idx="9">
                  <c:v>6.7284735636518151</c:v>
                </c:pt>
                <c:pt idx="10">
                  <c:v>5.7913174932859466</c:v>
                </c:pt>
                <c:pt idx="11">
                  <c:v>5.6230924416946042</c:v>
                </c:pt>
                <c:pt idx="12">
                  <c:v>6.0042914941266172</c:v>
                </c:pt>
                <c:pt idx="13">
                  <c:v>6.9906079935085907</c:v>
                </c:pt>
                <c:pt idx="14">
                  <c:v>6.7439879749912572</c:v>
                </c:pt>
                <c:pt idx="15">
                  <c:v>6.7934755533820841</c:v>
                </c:pt>
                <c:pt idx="16">
                  <c:v>8.2077029506937329</c:v>
                </c:pt>
                <c:pt idx="17">
                  <c:v>9.5067864811348368</c:v>
                </c:pt>
                <c:pt idx="18">
                  <c:v>8.4094091860763829</c:v>
                </c:pt>
                <c:pt idx="19">
                  <c:v>7.3613558947213971</c:v>
                </c:pt>
                <c:pt idx="20">
                  <c:v>6.3587071105631754</c:v>
                </c:pt>
                <c:pt idx="21">
                  <c:v>5.9966676136363635</c:v>
                </c:pt>
                <c:pt idx="22">
                  <c:v>6.6156309523809522</c:v>
                </c:pt>
                <c:pt idx="23">
                  <c:v>7.3158499999999993</c:v>
                </c:pt>
                <c:pt idx="24">
                  <c:v>7.1087437499999995</c:v>
                </c:pt>
                <c:pt idx="25">
                  <c:v>6.4042222222222218</c:v>
                </c:pt>
                <c:pt idx="26">
                  <c:v>7.2309285714285707</c:v>
                </c:pt>
                <c:pt idx="27">
                  <c:v>7.0036428571428573</c:v>
                </c:pt>
                <c:pt idx="28">
                  <c:v>6.9444488636363637</c:v>
                </c:pt>
                <c:pt idx="29">
                  <c:v>6.6734642857142852</c:v>
                </c:pt>
                <c:pt idx="30">
                  <c:v>6.3139880952380949</c:v>
                </c:pt>
                <c:pt idx="31">
                  <c:v>5.9935108695652177</c:v>
                </c:pt>
                <c:pt idx="32">
                  <c:v>5.2649342105263202</c:v>
                </c:pt>
                <c:pt idx="33">
                  <c:v>5.2402282608695661</c:v>
                </c:pt>
                <c:pt idx="34">
                  <c:v>6.0216834415584399</c:v>
                </c:pt>
                <c:pt idx="35">
                  <c:v>6.6996710526315795</c:v>
                </c:pt>
                <c:pt idx="36">
                  <c:v>7.6241363636363637</c:v>
                </c:pt>
                <c:pt idx="37">
                  <c:v>7.3384523809523792</c:v>
                </c:pt>
                <c:pt idx="38">
                  <c:v>7.8536369047619043</c:v>
                </c:pt>
                <c:pt idx="39">
                  <c:v>8.3169318181818195</c:v>
                </c:pt>
                <c:pt idx="40">
                  <c:v>8.4338214285714326</c:v>
                </c:pt>
                <c:pt idx="41">
                  <c:v>8.6474464285714312</c:v>
                </c:pt>
                <c:pt idx="42">
                  <c:v>8.9782045454545418</c:v>
                </c:pt>
                <c:pt idx="43">
                  <c:v>7.5413333333333323</c:v>
                </c:pt>
                <c:pt idx="44">
                  <c:v>7.2196130952380946</c:v>
                </c:pt>
                <c:pt idx="45">
                  <c:v>6.2807499999999994</c:v>
                </c:pt>
                <c:pt idx="46">
                  <c:v>5.6327723684210529</c:v>
                </c:pt>
                <c:pt idx="47">
                  <c:v>5.1685708874458864</c:v>
                </c:pt>
                <c:pt idx="48">
                  <c:v>5.3096044372294378</c:v>
                </c:pt>
                <c:pt idx="49">
                  <c:v>5.227556250000001</c:v>
                </c:pt>
                <c:pt idx="50">
                  <c:v>5.1189886363636337</c:v>
                </c:pt>
                <c:pt idx="51">
                  <c:v>5.2144261363636373</c:v>
                </c:pt>
                <c:pt idx="52">
                  <c:v>5.4620562499999998</c:v>
                </c:pt>
                <c:pt idx="53">
                  <c:v>5.8503011363636359</c:v>
                </c:pt>
                <c:pt idx="54">
                  <c:v>5.2195970849802373</c:v>
                </c:pt>
                <c:pt idx="55">
                  <c:v>4.9660416666666674</c:v>
                </c:pt>
                <c:pt idx="56">
                  <c:v>4.9970438311688321</c:v>
                </c:pt>
                <c:pt idx="57">
                  <c:v>5.9266761363636355</c:v>
                </c:pt>
                <c:pt idx="58">
                  <c:v>6.5488750000000024</c:v>
                </c:pt>
                <c:pt idx="59">
                  <c:v>6.4313725296442703</c:v>
                </c:pt>
                <c:pt idx="60">
                  <c:v>5.9495062500000016</c:v>
                </c:pt>
                <c:pt idx="61">
                  <c:v>5.5944500000000001</c:v>
                </c:pt>
                <c:pt idx="62">
                  <c:v>5.0414619565217382</c:v>
                </c:pt>
                <c:pt idx="63">
                  <c:v>4.9039261363636362</c:v>
                </c:pt>
                <c:pt idx="64">
                  <c:v>5.1905499999999982</c:v>
                </c:pt>
                <c:pt idx="65">
                  <c:v>5.1293806818181826</c:v>
                </c:pt>
                <c:pt idx="66">
                  <c:v>5.0908917748917748</c:v>
                </c:pt>
                <c:pt idx="67">
                  <c:v>5.6397840909090924</c:v>
                </c:pt>
                <c:pt idx="68">
                  <c:v>6.6664123376623348</c:v>
                </c:pt>
                <c:pt idx="69">
                  <c:v>7.1196755952380961</c:v>
                </c:pt>
                <c:pt idx="70">
                  <c:v>7.8192380952380951</c:v>
                </c:pt>
                <c:pt idx="71">
                  <c:v>7.251452380952383</c:v>
                </c:pt>
                <c:pt idx="72">
                  <c:v>7.879505952380951</c:v>
                </c:pt>
                <c:pt idx="73">
                  <c:v>8.0402342105263163</c:v>
                </c:pt>
                <c:pt idx="74">
                  <c:v>8.4762228260869588</c:v>
                </c:pt>
                <c:pt idx="75">
                  <c:v>8.9623249999999963</c:v>
                </c:pt>
                <c:pt idx="76">
                  <c:v>8.8061011904761877</c:v>
                </c:pt>
                <c:pt idx="77">
                  <c:v>8.9272215909090917</c:v>
                </c:pt>
                <c:pt idx="78">
                  <c:v>9.2276249999999997</c:v>
                </c:pt>
                <c:pt idx="79">
                  <c:v>9.5586956521739168</c:v>
                </c:pt>
                <c:pt idx="80">
                  <c:v>9.3718791666666661</c:v>
                </c:pt>
                <c:pt idx="81">
                  <c:v>8.9512619047619086</c:v>
                </c:pt>
                <c:pt idx="82">
                  <c:v>9.7255844155844198</c:v>
                </c:pt>
                <c:pt idx="83">
                  <c:v>8.0916774891774885</c:v>
                </c:pt>
                <c:pt idx="84">
                  <c:v>7.5552463068181828</c:v>
                </c:pt>
                <c:pt idx="85">
                  <c:v>7.5048729166666686</c:v>
                </c:pt>
                <c:pt idx="86">
                  <c:v>7.8346448863636349</c:v>
                </c:pt>
                <c:pt idx="87">
                  <c:v>7.7949218750000027</c:v>
                </c:pt>
                <c:pt idx="88">
                  <c:v>7.7336742424242404</c:v>
                </c:pt>
                <c:pt idx="89">
                  <c:v>7.4406755952380967</c:v>
                </c:pt>
                <c:pt idx="90">
                  <c:v>8.9456436688311722</c:v>
                </c:pt>
                <c:pt idx="91">
                  <c:v>9.6287527173913023</c:v>
                </c:pt>
                <c:pt idx="92">
                  <c:v>9.1155907894736821</c:v>
                </c:pt>
                <c:pt idx="93">
                  <c:v>8.7353233695652186</c:v>
                </c:pt>
                <c:pt idx="94">
                  <c:v>8.6699568181818147</c:v>
                </c:pt>
                <c:pt idx="95">
                  <c:v>8.4790230263157902</c:v>
                </c:pt>
                <c:pt idx="96">
                  <c:v>8.3408338509316771</c:v>
                </c:pt>
                <c:pt idx="97">
                  <c:v>8.7779210526315747</c:v>
                </c:pt>
                <c:pt idx="98">
                  <c:v>9.2912529761904743</c:v>
                </c:pt>
                <c:pt idx="99">
                  <c:v>8.9781287878787879</c:v>
                </c:pt>
                <c:pt idx="100">
                  <c:v>9.0363693181818174</c:v>
                </c:pt>
                <c:pt idx="101">
                  <c:v>9.1499374999999983</c:v>
                </c:pt>
                <c:pt idx="102">
                  <c:v>8.7936778656126471</c:v>
                </c:pt>
                <c:pt idx="103">
                  <c:v>8.3127329545454547</c:v>
                </c:pt>
                <c:pt idx="104">
                  <c:v>8.4622833333333336</c:v>
                </c:pt>
                <c:pt idx="105">
                  <c:v>7.4677692307692318</c:v>
                </c:pt>
                <c:pt idx="106">
                  <c:v>7.2461359649122805</c:v>
                </c:pt>
                <c:pt idx="107">
                  <c:v>8.2518917748917762</c:v>
                </c:pt>
                <c:pt idx="108">
                  <c:v>7.2266893939393908</c:v>
                </c:pt>
                <c:pt idx="109">
                  <c:v>7.1627184210526318</c:v>
                </c:pt>
                <c:pt idx="110">
                  <c:v>8.9451130952380957</c:v>
                </c:pt>
                <c:pt idx="111">
                  <c:v>9.7831277056277024</c:v>
                </c:pt>
                <c:pt idx="112">
                  <c:v>8.0897564935064903</c:v>
                </c:pt>
                <c:pt idx="113">
                  <c:v>7.6479880952380954</c:v>
                </c:pt>
                <c:pt idx="114">
                  <c:v>6.970511363636362</c:v>
                </c:pt>
                <c:pt idx="115">
                  <c:v>6.7872916666666665</c:v>
                </c:pt>
                <c:pt idx="116">
                  <c:v>6.1860362554112536</c:v>
                </c:pt>
                <c:pt idx="117">
                  <c:v>5.2441669960474311</c:v>
                </c:pt>
                <c:pt idx="118">
                  <c:v>6.5317638888888876</c:v>
                </c:pt>
                <c:pt idx="119">
                  <c:v>6.817892857142855</c:v>
                </c:pt>
                <c:pt idx="120">
                  <c:v>5.3356812500000022</c:v>
                </c:pt>
                <c:pt idx="121">
                  <c:v>5.1302302631578955</c:v>
                </c:pt>
                <c:pt idx="122">
                  <c:v>5.3650681818181818</c:v>
                </c:pt>
                <c:pt idx="123">
                  <c:v>5.6762499999999978</c:v>
                </c:pt>
              </c:numCache>
            </c:numRef>
          </c:val>
          <c:smooth val="0"/>
        </c:ser>
        <c:ser>
          <c:idx val="2"/>
          <c:order val="5"/>
          <c:tx>
            <c:v>Corn Price</c:v>
          </c:tx>
          <c:spPr>
            <a:ln w="38100">
              <a:solidFill>
                <a:srgbClr val="990000"/>
              </a:solidFill>
              <a:prstDash val="solid"/>
            </a:ln>
          </c:spPr>
          <c:marker>
            <c:symbol val="circle"/>
            <c:size val="5"/>
            <c:spPr>
              <a:solidFill>
                <a:srgbClr val="FFFF00"/>
              </a:solidFill>
              <a:ln>
                <a:solidFill>
                  <a:srgbClr val="990000"/>
                </a:solidFill>
                <a:prstDash val="solid"/>
              </a:ln>
            </c:spPr>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[0]!BL</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ser>
          <c:idx val="6"/>
          <c:order val="6"/>
          <c:tx>
            <c:v>Landowner Breakeven</c:v>
          </c:tx>
          <c:spPr>
            <a:ln w="25400">
              <a:solidFill>
                <a:srgbClr val="008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[0]!BV</c:f>
              <c:numCache>
                <c:formatCode>_("$"* #,##0.00_);_("$"* \(#,##0.00\);_("$"* "-"??_);_(@_)</c:formatCode>
                <c:ptCount val="124"/>
                <c:pt idx="0">
                  <c:v>1.9428571428571431</c:v>
                </c:pt>
                <c:pt idx="1">
                  <c:v>1.49</c:v>
                </c:pt>
                <c:pt idx="2">
                  <c:v>1.49</c:v>
                </c:pt>
                <c:pt idx="3">
                  <c:v>1.5000000000000002</c:v>
                </c:pt>
                <c:pt idx="4">
                  <c:v>1.5000000000000002</c:v>
                </c:pt>
                <c:pt idx="5">
                  <c:v>1.51</c:v>
                </c:pt>
                <c:pt idx="6">
                  <c:v>1.5200000000000002</c:v>
                </c:pt>
                <c:pt idx="7">
                  <c:v>1.5200000000000002</c:v>
                </c:pt>
                <c:pt idx="8">
                  <c:v>1.7299999999999998</c:v>
                </c:pt>
                <c:pt idx="9">
                  <c:v>1.7299999999999998</c:v>
                </c:pt>
                <c:pt idx="10">
                  <c:v>1.74</c:v>
                </c:pt>
                <c:pt idx="11">
                  <c:v>1.7499999999999998</c:v>
                </c:pt>
                <c:pt idx="12">
                  <c:v>1.7499999999999998</c:v>
                </c:pt>
                <c:pt idx="13">
                  <c:v>1.76</c:v>
                </c:pt>
                <c:pt idx="14">
                  <c:v>1.7699999999999998</c:v>
                </c:pt>
                <c:pt idx="15">
                  <c:v>1.7699999999999998</c:v>
                </c:pt>
                <c:pt idx="16">
                  <c:v>1.78</c:v>
                </c:pt>
                <c:pt idx="17">
                  <c:v>1.7899999999999998</c:v>
                </c:pt>
                <c:pt idx="18">
                  <c:v>1.8</c:v>
                </c:pt>
                <c:pt idx="19">
                  <c:v>1.8</c:v>
                </c:pt>
                <c:pt idx="20">
                  <c:v>1.88</c:v>
                </c:pt>
                <c:pt idx="21">
                  <c:v>1.8900000000000001</c:v>
                </c:pt>
                <c:pt idx="22">
                  <c:v>1.9</c:v>
                </c:pt>
                <c:pt idx="23">
                  <c:v>1.9100000000000001</c:v>
                </c:pt>
                <c:pt idx="24">
                  <c:v>1.92</c:v>
                </c:pt>
                <c:pt idx="25">
                  <c:v>1.9300000000000002</c:v>
                </c:pt>
                <c:pt idx="26">
                  <c:v>1.9300000000000002</c:v>
                </c:pt>
                <c:pt idx="27">
                  <c:v>1.94</c:v>
                </c:pt>
                <c:pt idx="28">
                  <c:v>1.9499999999999997</c:v>
                </c:pt>
                <c:pt idx="29">
                  <c:v>1.96</c:v>
                </c:pt>
                <c:pt idx="30">
                  <c:v>1.9699999999999998</c:v>
                </c:pt>
                <c:pt idx="31">
                  <c:v>1.98</c:v>
                </c:pt>
                <c:pt idx="32">
                  <c:v>2</c:v>
                </c:pt>
                <c:pt idx="33">
                  <c:v>2.0099999999999998</c:v>
                </c:pt>
                <c:pt idx="34">
                  <c:v>2.02</c:v>
                </c:pt>
                <c:pt idx="35">
                  <c:v>2.0299999999999998</c:v>
                </c:pt>
                <c:pt idx="36">
                  <c:v>2.04</c:v>
                </c:pt>
                <c:pt idx="37">
                  <c:v>2.0499999999999998</c:v>
                </c:pt>
                <c:pt idx="38">
                  <c:v>2.06</c:v>
                </c:pt>
                <c:pt idx="39">
                  <c:v>2.06</c:v>
                </c:pt>
                <c:pt idx="40">
                  <c:v>2.0699999999999998</c:v>
                </c:pt>
                <c:pt idx="41">
                  <c:v>2.08</c:v>
                </c:pt>
                <c:pt idx="42">
                  <c:v>2.09</c:v>
                </c:pt>
                <c:pt idx="43">
                  <c:v>2.1</c:v>
                </c:pt>
                <c:pt idx="44">
                  <c:v>2.2999999999999998</c:v>
                </c:pt>
                <c:pt idx="45">
                  <c:v>2.3099999999999996</c:v>
                </c:pt>
                <c:pt idx="46">
                  <c:v>2.3200000000000003</c:v>
                </c:pt>
                <c:pt idx="47">
                  <c:v>2.33</c:v>
                </c:pt>
                <c:pt idx="48">
                  <c:v>2.34</c:v>
                </c:pt>
                <c:pt idx="49">
                  <c:v>2.34</c:v>
                </c:pt>
                <c:pt idx="50">
                  <c:v>2.3499999999999996</c:v>
                </c:pt>
                <c:pt idx="51">
                  <c:v>2.3600000000000003</c:v>
                </c:pt>
                <c:pt idx="52">
                  <c:v>2.37</c:v>
                </c:pt>
                <c:pt idx="53">
                  <c:v>2.38</c:v>
                </c:pt>
                <c:pt idx="54">
                  <c:v>2.3899999999999997</c:v>
                </c:pt>
                <c:pt idx="55">
                  <c:v>2.4000000000000004</c:v>
                </c:pt>
                <c:pt idx="56">
                  <c:v>2.87</c:v>
                </c:pt>
                <c:pt idx="57">
                  <c:v>2.88</c:v>
                </c:pt>
                <c:pt idx="58">
                  <c:v>2.8899999999999997</c:v>
                </c:pt>
                <c:pt idx="59">
                  <c:v>2.9000000000000004</c:v>
                </c:pt>
                <c:pt idx="60">
                  <c:v>2.91</c:v>
                </c:pt>
                <c:pt idx="61">
                  <c:v>2.92</c:v>
                </c:pt>
                <c:pt idx="62">
                  <c:v>2.9299999999999997</c:v>
                </c:pt>
                <c:pt idx="63">
                  <c:v>2.9400000000000004</c:v>
                </c:pt>
                <c:pt idx="64">
                  <c:v>2.95</c:v>
                </c:pt>
                <c:pt idx="65">
                  <c:v>2.96</c:v>
                </c:pt>
                <c:pt idx="66">
                  <c:v>2.9699999999999998</c:v>
                </c:pt>
                <c:pt idx="67">
                  <c:v>2.9800000000000004</c:v>
                </c:pt>
                <c:pt idx="68">
                  <c:v>2.4499999999999997</c:v>
                </c:pt>
                <c:pt idx="69">
                  <c:v>2.46</c:v>
                </c:pt>
                <c:pt idx="70">
                  <c:v>2.4699999999999998</c:v>
                </c:pt>
                <c:pt idx="71">
                  <c:v>2.48</c:v>
                </c:pt>
                <c:pt idx="72">
                  <c:v>2.4899999999999998</c:v>
                </c:pt>
                <c:pt idx="73">
                  <c:v>2.5</c:v>
                </c:pt>
                <c:pt idx="74">
                  <c:v>2.5099999999999998</c:v>
                </c:pt>
                <c:pt idx="75">
                  <c:v>2.52</c:v>
                </c:pt>
                <c:pt idx="76">
                  <c:v>2.5299999999999998</c:v>
                </c:pt>
                <c:pt idx="77">
                  <c:v>2.54</c:v>
                </c:pt>
                <c:pt idx="78">
                  <c:v>2.5499999999999998</c:v>
                </c:pt>
                <c:pt idx="79">
                  <c:v>2.56</c:v>
                </c:pt>
                <c:pt idx="80">
                  <c:v>2.59</c:v>
                </c:pt>
                <c:pt idx="81">
                  <c:v>2.5999999999999996</c:v>
                </c:pt>
                <c:pt idx="82">
                  <c:v>2.6100000000000003</c:v>
                </c:pt>
                <c:pt idx="83">
                  <c:v>2.62</c:v>
                </c:pt>
                <c:pt idx="84">
                  <c:v>2.63</c:v>
                </c:pt>
                <c:pt idx="85">
                  <c:v>2.6399999999999997</c:v>
                </c:pt>
                <c:pt idx="86">
                  <c:v>2.6500000000000004</c:v>
                </c:pt>
                <c:pt idx="87">
                  <c:v>2.66</c:v>
                </c:pt>
                <c:pt idx="88">
                  <c:v>2.67</c:v>
                </c:pt>
                <c:pt idx="89">
                  <c:v>2.6799999999999997</c:v>
                </c:pt>
                <c:pt idx="90">
                  <c:v>2.6900000000000004</c:v>
                </c:pt>
                <c:pt idx="91">
                  <c:v>2.7</c:v>
                </c:pt>
                <c:pt idx="92">
                  <c:v>3.4400000000000004</c:v>
                </c:pt>
                <c:pt idx="93">
                  <c:v>3.45</c:v>
                </c:pt>
                <c:pt idx="94">
                  <c:v>3.4699999999999998</c:v>
                </c:pt>
                <c:pt idx="95">
                  <c:v>3.4800000000000004</c:v>
                </c:pt>
                <c:pt idx="96">
                  <c:v>3.49</c:v>
                </c:pt>
                <c:pt idx="97">
                  <c:v>3.51</c:v>
                </c:pt>
                <c:pt idx="98">
                  <c:v>3.5200000000000005</c:v>
                </c:pt>
                <c:pt idx="99">
                  <c:v>3.5300000000000002</c:v>
                </c:pt>
                <c:pt idx="100">
                  <c:v>3.55</c:v>
                </c:pt>
                <c:pt idx="101">
                  <c:v>3.5600000000000005</c:v>
                </c:pt>
                <c:pt idx="102">
                  <c:v>3.5700000000000003</c:v>
                </c:pt>
                <c:pt idx="103">
                  <c:v>3.58</c:v>
                </c:pt>
                <c:pt idx="104">
                  <c:v>2.9370561829109496</c:v>
                </c:pt>
                <c:pt idx="105">
                  <c:v>2.9480109938706809</c:v>
                </c:pt>
                <c:pt idx="106">
                  <c:v>2.9589658048304113</c:v>
                </c:pt>
                <c:pt idx="107">
                  <c:v>2.9699206157901417</c:v>
                </c:pt>
                <c:pt idx="108">
                  <c:v>2.9808754267498729</c:v>
                </c:pt>
                <c:pt idx="109">
                  <c:v>2.9918302377096033</c:v>
                </c:pt>
                <c:pt idx="110">
                  <c:v>3.0027850486693337</c:v>
                </c:pt>
                <c:pt idx="111">
                  <c:v>3.013739859629065</c:v>
                </c:pt>
                <c:pt idx="112">
                  <c:v>3.0246946705887954</c:v>
                </c:pt>
                <c:pt idx="113">
                  <c:v>3.0356494815485258</c:v>
                </c:pt>
                <c:pt idx="114">
                  <c:v>3.046604292508257</c:v>
                </c:pt>
                <c:pt idx="115">
                  <c:v>3.0575591034679874</c:v>
                </c:pt>
                <c:pt idx="116">
                  <c:v>2.7366507355307825</c:v>
                </c:pt>
                <c:pt idx="117">
                  <c:v>2.746682791286283</c:v>
                </c:pt>
                <c:pt idx="118">
                  <c:v>2.7567148470417844</c:v>
                </c:pt>
                <c:pt idx="119">
                  <c:v>2.7667469027972849</c:v>
                </c:pt>
                <c:pt idx="120">
                  <c:v>2.7767789585527862</c:v>
                </c:pt>
                <c:pt idx="121">
                  <c:v>2.7868110143082867</c:v>
                </c:pt>
                <c:pt idx="122">
                  <c:v>2.7968430700637881</c:v>
                </c:pt>
                <c:pt idx="123">
                  <c:v>2.8068751258192886</c:v>
                </c:pt>
              </c:numCache>
            </c:numRef>
          </c:val>
          <c:smooth val="1"/>
        </c:ser>
        <c:ser>
          <c:idx val="7"/>
          <c:order val="7"/>
          <c:tx>
            <c:v>Cash Rent Farmer Breakeven Corn Price</c:v>
          </c:tx>
          <c:spPr>
            <a:ln w="38100">
              <a:solidFill>
                <a:srgbClr val="0000FF"/>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[0]!BT</c:f>
              <c:numCache>
                <c:formatCode>_("$"* #,##0.00_);_("$"* \(#,##0.00\);_("$"* "-"??_);_(@_)</c:formatCode>
                <c:ptCount val="124"/>
                <c:pt idx="0">
                  <c:v>2.2000000000000002</c:v>
                </c:pt>
                <c:pt idx="1">
                  <c:v>2.21</c:v>
                </c:pt>
                <c:pt idx="2">
                  <c:v>2.21</c:v>
                </c:pt>
                <c:pt idx="3">
                  <c:v>2.2200000000000002</c:v>
                </c:pt>
                <c:pt idx="4">
                  <c:v>2.2200000000000002</c:v>
                </c:pt>
                <c:pt idx="5">
                  <c:v>2.23</c:v>
                </c:pt>
                <c:pt idx="6">
                  <c:v>2.2400000000000002</c:v>
                </c:pt>
                <c:pt idx="7">
                  <c:v>2.2400000000000002</c:v>
                </c:pt>
                <c:pt idx="8">
                  <c:v>2.5099999999999998</c:v>
                </c:pt>
                <c:pt idx="9">
                  <c:v>2.5099999999999998</c:v>
                </c:pt>
                <c:pt idx="10">
                  <c:v>2.52</c:v>
                </c:pt>
                <c:pt idx="11">
                  <c:v>2.5299999999999998</c:v>
                </c:pt>
                <c:pt idx="12">
                  <c:v>2.5299999999999998</c:v>
                </c:pt>
                <c:pt idx="13">
                  <c:v>2.54</c:v>
                </c:pt>
                <c:pt idx="14">
                  <c:v>2.5499999999999998</c:v>
                </c:pt>
                <c:pt idx="15">
                  <c:v>2.5499999999999998</c:v>
                </c:pt>
                <c:pt idx="16">
                  <c:v>2.56</c:v>
                </c:pt>
                <c:pt idx="17">
                  <c:v>2.57</c:v>
                </c:pt>
                <c:pt idx="18">
                  <c:v>2.58</c:v>
                </c:pt>
                <c:pt idx="19">
                  <c:v>2.58</c:v>
                </c:pt>
                <c:pt idx="20">
                  <c:v>2.69</c:v>
                </c:pt>
                <c:pt idx="21">
                  <c:v>2.7</c:v>
                </c:pt>
                <c:pt idx="22">
                  <c:v>2.71</c:v>
                </c:pt>
                <c:pt idx="23">
                  <c:v>2.72</c:v>
                </c:pt>
                <c:pt idx="24">
                  <c:v>2.73</c:v>
                </c:pt>
                <c:pt idx="25">
                  <c:v>2.74</c:v>
                </c:pt>
                <c:pt idx="26">
                  <c:v>2.74</c:v>
                </c:pt>
                <c:pt idx="27">
                  <c:v>2.75</c:v>
                </c:pt>
                <c:pt idx="28">
                  <c:v>2.76</c:v>
                </c:pt>
                <c:pt idx="29">
                  <c:v>2.77</c:v>
                </c:pt>
                <c:pt idx="30">
                  <c:v>2.78</c:v>
                </c:pt>
                <c:pt idx="31">
                  <c:v>2.79</c:v>
                </c:pt>
                <c:pt idx="32">
                  <c:v>2.87</c:v>
                </c:pt>
                <c:pt idx="33">
                  <c:v>2.88</c:v>
                </c:pt>
                <c:pt idx="34">
                  <c:v>2.89</c:v>
                </c:pt>
                <c:pt idx="35">
                  <c:v>2.9</c:v>
                </c:pt>
                <c:pt idx="36">
                  <c:v>2.91</c:v>
                </c:pt>
                <c:pt idx="37">
                  <c:v>2.92</c:v>
                </c:pt>
                <c:pt idx="38">
                  <c:v>2.93</c:v>
                </c:pt>
                <c:pt idx="39">
                  <c:v>2.93</c:v>
                </c:pt>
                <c:pt idx="40">
                  <c:v>2.94</c:v>
                </c:pt>
                <c:pt idx="41">
                  <c:v>2.95</c:v>
                </c:pt>
                <c:pt idx="42">
                  <c:v>2.96</c:v>
                </c:pt>
                <c:pt idx="43">
                  <c:v>2.97</c:v>
                </c:pt>
                <c:pt idx="44">
                  <c:v>3.33</c:v>
                </c:pt>
                <c:pt idx="45">
                  <c:v>3.34</c:v>
                </c:pt>
                <c:pt idx="46">
                  <c:v>3.35</c:v>
                </c:pt>
                <c:pt idx="47">
                  <c:v>3.36</c:v>
                </c:pt>
                <c:pt idx="48">
                  <c:v>3.37</c:v>
                </c:pt>
                <c:pt idx="49">
                  <c:v>3.37</c:v>
                </c:pt>
                <c:pt idx="50">
                  <c:v>3.38</c:v>
                </c:pt>
                <c:pt idx="51">
                  <c:v>3.39</c:v>
                </c:pt>
                <c:pt idx="52">
                  <c:v>3.4</c:v>
                </c:pt>
                <c:pt idx="53">
                  <c:v>3.41</c:v>
                </c:pt>
                <c:pt idx="54">
                  <c:v>3.42</c:v>
                </c:pt>
                <c:pt idx="55">
                  <c:v>3.43</c:v>
                </c:pt>
                <c:pt idx="56">
                  <c:v>3.88</c:v>
                </c:pt>
                <c:pt idx="57">
                  <c:v>3.89</c:v>
                </c:pt>
                <c:pt idx="58">
                  <c:v>3.9</c:v>
                </c:pt>
                <c:pt idx="59">
                  <c:v>3.91</c:v>
                </c:pt>
                <c:pt idx="60">
                  <c:v>3.92</c:v>
                </c:pt>
                <c:pt idx="61">
                  <c:v>3.93</c:v>
                </c:pt>
                <c:pt idx="62">
                  <c:v>3.94</c:v>
                </c:pt>
                <c:pt idx="63">
                  <c:v>3.95</c:v>
                </c:pt>
                <c:pt idx="64">
                  <c:v>3.96</c:v>
                </c:pt>
                <c:pt idx="65">
                  <c:v>3.97</c:v>
                </c:pt>
                <c:pt idx="66">
                  <c:v>3.98</c:v>
                </c:pt>
                <c:pt idx="67">
                  <c:v>3.99</c:v>
                </c:pt>
                <c:pt idx="68">
                  <c:v>3.57</c:v>
                </c:pt>
                <c:pt idx="69">
                  <c:v>3.58</c:v>
                </c:pt>
                <c:pt idx="70">
                  <c:v>3.59</c:v>
                </c:pt>
                <c:pt idx="71">
                  <c:v>3.6</c:v>
                </c:pt>
                <c:pt idx="72">
                  <c:v>3.61</c:v>
                </c:pt>
                <c:pt idx="73">
                  <c:v>3.62</c:v>
                </c:pt>
                <c:pt idx="74">
                  <c:v>3.63</c:v>
                </c:pt>
                <c:pt idx="75">
                  <c:v>3.64</c:v>
                </c:pt>
                <c:pt idx="76">
                  <c:v>3.65</c:v>
                </c:pt>
                <c:pt idx="77">
                  <c:v>3.66</c:v>
                </c:pt>
                <c:pt idx="78">
                  <c:v>3.67</c:v>
                </c:pt>
                <c:pt idx="79">
                  <c:v>3.68</c:v>
                </c:pt>
                <c:pt idx="80">
                  <c:v>3.83</c:v>
                </c:pt>
                <c:pt idx="81">
                  <c:v>3.84</c:v>
                </c:pt>
                <c:pt idx="82">
                  <c:v>3.85</c:v>
                </c:pt>
                <c:pt idx="83">
                  <c:v>3.86</c:v>
                </c:pt>
                <c:pt idx="84">
                  <c:v>3.87</c:v>
                </c:pt>
                <c:pt idx="85">
                  <c:v>3.88</c:v>
                </c:pt>
                <c:pt idx="86">
                  <c:v>3.89</c:v>
                </c:pt>
                <c:pt idx="87">
                  <c:v>3.9</c:v>
                </c:pt>
                <c:pt idx="88">
                  <c:v>3.91</c:v>
                </c:pt>
                <c:pt idx="89">
                  <c:v>3.92</c:v>
                </c:pt>
                <c:pt idx="90">
                  <c:v>3.93</c:v>
                </c:pt>
                <c:pt idx="91">
                  <c:v>3.94</c:v>
                </c:pt>
                <c:pt idx="92">
                  <c:v>5.28</c:v>
                </c:pt>
                <c:pt idx="93">
                  <c:v>5.29</c:v>
                </c:pt>
                <c:pt idx="94">
                  <c:v>5.31</c:v>
                </c:pt>
                <c:pt idx="95">
                  <c:v>5.32</c:v>
                </c:pt>
                <c:pt idx="96">
                  <c:v>5.33</c:v>
                </c:pt>
                <c:pt idx="97">
                  <c:v>5.35</c:v>
                </c:pt>
                <c:pt idx="98">
                  <c:v>5.36</c:v>
                </c:pt>
                <c:pt idx="99">
                  <c:v>5.37</c:v>
                </c:pt>
                <c:pt idx="100">
                  <c:v>5.39</c:v>
                </c:pt>
                <c:pt idx="101">
                  <c:v>5.4</c:v>
                </c:pt>
                <c:pt idx="102">
                  <c:v>5.41</c:v>
                </c:pt>
                <c:pt idx="103">
                  <c:v>5.42</c:v>
                </c:pt>
                <c:pt idx="104">
                  <c:v>4.5833976463255839</c:v>
                </c:pt>
                <c:pt idx="105">
                  <c:v>4.5943524572853152</c:v>
                </c:pt>
                <c:pt idx="106">
                  <c:v>4.6053072682450455</c:v>
                </c:pt>
                <c:pt idx="107">
                  <c:v>4.6162620792047759</c:v>
                </c:pt>
                <c:pt idx="108">
                  <c:v>4.6272168901645072</c:v>
                </c:pt>
                <c:pt idx="109">
                  <c:v>4.6381717011242376</c:v>
                </c:pt>
                <c:pt idx="110">
                  <c:v>4.649126512083968</c:v>
                </c:pt>
                <c:pt idx="111">
                  <c:v>4.6600813230436993</c:v>
                </c:pt>
                <c:pt idx="112">
                  <c:v>4.6710361340034297</c:v>
                </c:pt>
                <c:pt idx="113">
                  <c:v>4.68199094496316</c:v>
                </c:pt>
                <c:pt idx="114">
                  <c:v>4.6929457559228913</c:v>
                </c:pt>
                <c:pt idx="115">
                  <c:v>4.7039005668826217</c:v>
                </c:pt>
                <c:pt idx="116">
                  <c:v>4.1973248928341533</c:v>
                </c:pt>
                <c:pt idx="117">
                  <c:v>4.2073569485896538</c:v>
                </c:pt>
                <c:pt idx="118">
                  <c:v>4.2173890043451552</c:v>
                </c:pt>
                <c:pt idx="119">
                  <c:v>4.2274210601006557</c:v>
                </c:pt>
                <c:pt idx="120">
                  <c:v>4.237453115856157</c:v>
                </c:pt>
                <c:pt idx="121">
                  <c:v>4.2474851716116575</c:v>
                </c:pt>
                <c:pt idx="122">
                  <c:v>4.2575172273671589</c:v>
                </c:pt>
                <c:pt idx="123">
                  <c:v>4.2675492831226594</c:v>
                </c:pt>
              </c:numCache>
            </c:numRef>
          </c:val>
          <c:smooth val="1"/>
        </c:ser>
        <c:ser>
          <c:idx val="8"/>
          <c:order val="8"/>
          <c:tx>
            <c:v>Ethanol Breakeven Corn Purchase Price</c:v>
          </c:tx>
          <c:spPr>
            <a:ln w="25400">
              <a:solidFill>
                <a:srgbClr val="FF66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mooth val="0"/>
        </c:ser>
        <c:dLbls>
          <c:showLegendKey val="0"/>
          <c:showVal val="0"/>
          <c:showCatName val="0"/>
          <c:showSerName val="0"/>
          <c:showPercent val="0"/>
          <c:showBubbleSize val="0"/>
        </c:dLbls>
        <c:marker val="1"/>
        <c:smooth val="0"/>
        <c:axId val="352743808"/>
        <c:axId val="352745344"/>
      </c:lineChart>
      <c:dateAx>
        <c:axId val="35274380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2745344"/>
        <c:crosses val="autoZero"/>
        <c:auto val="1"/>
        <c:lblOffset val="100"/>
        <c:baseTimeUnit val="months"/>
        <c:majorUnit val="3"/>
        <c:majorTimeUnit val="months"/>
        <c:minorUnit val="1"/>
        <c:minorTimeUnit val="months"/>
      </c:dateAx>
      <c:valAx>
        <c:axId val="352745344"/>
        <c:scaling>
          <c:orientation val="minMax"/>
          <c:max val="10"/>
          <c:min val="0"/>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sz="1400" baseline="0"/>
                  <a:t>$ per bushel</a:t>
                </a:r>
              </a:p>
            </c:rich>
          </c:tx>
          <c:layout>
            <c:manualLayout>
              <c:xMode val="edge"/>
              <c:yMode val="edge"/>
              <c:x val="8.8967971530249778E-3"/>
              <c:y val="0.35958005249343833"/>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2743808"/>
        <c:crosses val="autoZero"/>
        <c:crossBetween val="midCat"/>
        <c:majorUnit val="2"/>
      </c:valAx>
      <c:spPr>
        <a:solidFill>
          <a:srgbClr val="FFFFFF"/>
        </a:solidFill>
        <a:ln w="25400">
          <a:solidFill>
            <a:srgbClr val="000000"/>
          </a:solidFill>
          <a:prstDash val="solid"/>
        </a:ln>
      </c:spPr>
    </c:plotArea>
    <c:legend>
      <c:legendPos val="r"/>
      <c:legendEntry>
        <c:idx val="0"/>
        <c:txPr>
          <a:bodyPr/>
          <a:lstStyle/>
          <a:p>
            <a:pPr>
              <a:defRPr sz="1400" b="0" i="0" u="none" strike="noStrike" baseline="0">
                <a:solidFill>
                  <a:srgbClr val="000000"/>
                </a:solidFill>
                <a:latin typeface="Helvetica"/>
                <a:ea typeface="Helvetica"/>
                <a:cs typeface="Helvetica"/>
              </a:defRPr>
            </a:pPr>
            <a:endParaRPr lang="en-US"/>
          </a:p>
        </c:txPr>
      </c:legendEntry>
      <c:legendEntry>
        <c:idx val="1"/>
        <c:delete val="1"/>
      </c:legendEntry>
      <c:legendEntry>
        <c:idx val="2"/>
        <c:txPr>
          <a:bodyPr/>
          <a:lstStyle/>
          <a:p>
            <a:pPr>
              <a:defRPr sz="1400" b="0" i="0" u="none" strike="noStrike" baseline="0">
                <a:solidFill>
                  <a:srgbClr val="000000"/>
                </a:solidFill>
                <a:latin typeface="Helvetica"/>
                <a:ea typeface="Helvetica"/>
                <a:cs typeface="Helvetica"/>
              </a:defRPr>
            </a:pPr>
            <a:endParaRPr lang="en-US"/>
          </a:p>
        </c:txPr>
      </c:legendEntry>
      <c:legendEntry>
        <c:idx val="3"/>
        <c:txPr>
          <a:bodyPr/>
          <a:lstStyle/>
          <a:p>
            <a:pPr>
              <a:defRPr sz="1400" b="0" i="0" u="none" strike="noStrike" baseline="0">
                <a:solidFill>
                  <a:srgbClr val="000000"/>
                </a:solidFill>
                <a:latin typeface="Helvetica"/>
                <a:ea typeface="Helvetica"/>
                <a:cs typeface="Helvetica"/>
              </a:defRPr>
            </a:pPr>
            <a:endParaRPr lang="en-US"/>
          </a:p>
        </c:txPr>
      </c:legendEntry>
      <c:legendEntry>
        <c:idx val="4"/>
        <c:txPr>
          <a:bodyPr/>
          <a:lstStyle/>
          <a:p>
            <a:pPr>
              <a:defRPr sz="1400" b="0" i="0" u="none" strike="noStrike" baseline="0">
                <a:solidFill>
                  <a:srgbClr val="000000"/>
                </a:solidFill>
                <a:latin typeface="Helvetica"/>
                <a:ea typeface="Helvetica"/>
                <a:cs typeface="Helvetica"/>
              </a:defRPr>
            </a:pPr>
            <a:endParaRPr lang="en-US"/>
          </a:p>
        </c:txPr>
      </c:legendEntry>
      <c:legendEntry>
        <c:idx val="5"/>
        <c:txPr>
          <a:bodyPr/>
          <a:lstStyle/>
          <a:p>
            <a:pPr>
              <a:defRPr sz="1400" b="0" i="0" u="none" strike="noStrike" baseline="0">
                <a:solidFill>
                  <a:srgbClr val="000000"/>
                </a:solidFill>
                <a:latin typeface="Helvetica"/>
                <a:ea typeface="Helvetica"/>
                <a:cs typeface="Helvetica"/>
              </a:defRPr>
            </a:pPr>
            <a:endParaRPr lang="en-US"/>
          </a:p>
        </c:txPr>
      </c:legendEntry>
      <c:legendEntry>
        <c:idx val="6"/>
        <c:delete val="1"/>
      </c:legendEntry>
      <c:legendEntry>
        <c:idx val="7"/>
        <c:txPr>
          <a:bodyPr/>
          <a:lstStyle/>
          <a:p>
            <a:pPr>
              <a:defRPr sz="1400" b="0" i="0" u="none" strike="noStrike" baseline="0">
                <a:solidFill>
                  <a:srgbClr val="000000"/>
                </a:solidFill>
                <a:latin typeface="Helvetica"/>
                <a:ea typeface="Helvetica"/>
                <a:cs typeface="Helvetica"/>
              </a:defRPr>
            </a:pPr>
            <a:endParaRPr lang="en-US"/>
          </a:p>
        </c:txPr>
      </c:legendEntry>
      <c:legendEntry>
        <c:idx val="8"/>
        <c:txPr>
          <a:bodyPr/>
          <a:lstStyle/>
          <a:p>
            <a:pPr>
              <a:defRPr sz="1400" b="0" i="0" u="none" strike="noStrike" baseline="0">
                <a:solidFill>
                  <a:srgbClr val="000000"/>
                </a:solidFill>
                <a:latin typeface="Helvetica"/>
                <a:ea typeface="Helvetica"/>
                <a:cs typeface="Helvetica"/>
              </a:defRPr>
            </a:pPr>
            <a:endParaRPr lang="en-US"/>
          </a:p>
        </c:txPr>
      </c:legendEntry>
      <c:layout>
        <c:manualLayout>
          <c:xMode val="edge"/>
          <c:yMode val="edge"/>
          <c:x val="7.572692203510184E-2"/>
          <c:y val="0.76523760252454343"/>
          <c:w val="0.90561000270873615"/>
          <c:h val="0.198133212292134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52397568"/>
        <c:axId val="352399360"/>
      </c:barChart>
      <c:catAx>
        <c:axId val="352397568"/>
        <c:scaling>
          <c:orientation val="minMax"/>
        </c:scaling>
        <c:delete val="0"/>
        <c:axPos val="b"/>
        <c:majorTickMark val="out"/>
        <c:minorTickMark val="none"/>
        <c:tickLblPos val="nextTo"/>
        <c:crossAx val="352399360"/>
        <c:crosses val="autoZero"/>
        <c:auto val="1"/>
        <c:lblAlgn val="ctr"/>
        <c:lblOffset val="100"/>
        <c:noMultiLvlLbl val="0"/>
      </c:catAx>
      <c:valAx>
        <c:axId val="352399360"/>
        <c:scaling>
          <c:orientation val="minMax"/>
        </c:scaling>
        <c:delete val="0"/>
        <c:axPos val="l"/>
        <c:majorGridlines/>
        <c:majorTickMark val="out"/>
        <c:minorTickMark val="none"/>
        <c:tickLblPos val="nextTo"/>
        <c:crossAx val="352397568"/>
        <c:crosses val="autoZero"/>
        <c:crossBetween val="between"/>
      </c:valAx>
    </c:plotArea>
    <c:legend>
      <c:legendPos val="r"/>
      <c:overlay val="0"/>
    </c:legend>
    <c:plotVisOnly val="1"/>
    <c:dispBlanksAs val="gap"/>
    <c:showDLblsOverMax val="0"/>
  </c:chart>
  <c:userShapes r:id="rId1"/>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Cost to Produce Ethanol</a:t>
            </a:r>
          </a:p>
          <a:p>
            <a:pPr>
              <a:defRPr sz="1400" b="0" i="0" u="none" strike="noStrike" baseline="0">
                <a:solidFill>
                  <a:srgbClr val="000000"/>
                </a:solidFill>
                <a:latin typeface="Helvetica"/>
                <a:ea typeface="Helvetica"/>
                <a:cs typeface="Helvetica"/>
              </a:defRPr>
            </a:pPr>
            <a:r>
              <a:rPr lang="en-US" sz="1800" b="0" i="0" u="none" strike="noStrike" baseline="0">
                <a:solidFill>
                  <a:srgbClr val="000000"/>
                </a:solidFill>
                <a:latin typeface="Helvetica"/>
                <a:cs typeface="Helvetica"/>
              </a:rPr>
              <a:t>(corn at cost of production)</a:t>
            </a:r>
            <a:endParaRPr lang="en-US" sz="1800" baseline="0"/>
          </a:p>
        </c:rich>
      </c:tx>
      <c:layout>
        <c:manualLayout>
          <c:xMode val="edge"/>
          <c:yMode val="edge"/>
          <c:x val="0.35943055702490267"/>
          <c:y val="1.0471211759687083E-2"/>
        </c:manualLayout>
      </c:layout>
      <c:overlay val="0"/>
      <c:spPr>
        <a:noFill/>
        <a:ln w="25400">
          <a:noFill/>
        </a:ln>
      </c:spPr>
    </c:title>
    <c:autoTitleDeleted val="0"/>
    <c:plotArea>
      <c:layout>
        <c:manualLayout>
          <c:layoutTarget val="inner"/>
          <c:xMode val="edge"/>
          <c:yMode val="edge"/>
          <c:x val="0.13879003558718947"/>
          <c:y val="0.16099476439790594"/>
          <c:w val="0.83540925266904242"/>
          <c:h val="0.56675392670157165"/>
        </c:manualLayout>
      </c:layout>
      <c:areaChart>
        <c:grouping val="stacked"/>
        <c:varyColors val="0"/>
        <c:ser>
          <c:idx val="2"/>
          <c:order val="0"/>
          <c:tx>
            <c:v>Cropland Rent</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[0]!AQ</c:f>
              <c:numCache>
                <c:formatCode>_("$"* #,##0.00_);_("$"* \(#,##0.00\);_("$"* "-"??_);_(@_)</c:formatCode>
                <c:ptCount val="124"/>
                <c:pt idx="0">
                  <c:v>0.25714285714285717</c:v>
                </c:pt>
                <c:pt idx="1">
                  <c:v>0.25714285714285717</c:v>
                </c:pt>
                <c:pt idx="2">
                  <c:v>0.25714285714285717</c:v>
                </c:pt>
                <c:pt idx="3">
                  <c:v>0.25714285714285717</c:v>
                </c:pt>
                <c:pt idx="4">
                  <c:v>0.25714285714285717</c:v>
                </c:pt>
                <c:pt idx="5">
                  <c:v>0.25714285714285717</c:v>
                </c:pt>
                <c:pt idx="6">
                  <c:v>0.25714285714285717</c:v>
                </c:pt>
                <c:pt idx="7">
                  <c:v>0.25714285714285717</c:v>
                </c:pt>
                <c:pt idx="8">
                  <c:v>0.27857142857142858</c:v>
                </c:pt>
                <c:pt idx="9">
                  <c:v>0.27857142857142858</c:v>
                </c:pt>
                <c:pt idx="10">
                  <c:v>0.27857142857142858</c:v>
                </c:pt>
                <c:pt idx="11">
                  <c:v>0.27857142857142858</c:v>
                </c:pt>
                <c:pt idx="12">
                  <c:v>0.27857142857142858</c:v>
                </c:pt>
                <c:pt idx="13">
                  <c:v>0.27857142857142858</c:v>
                </c:pt>
                <c:pt idx="14">
                  <c:v>0.27857142857142858</c:v>
                </c:pt>
                <c:pt idx="15">
                  <c:v>0.27857142857142858</c:v>
                </c:pt>
                <c:pt idx="16">
                  <c:v>0.27857142857142858</c:v>
                </c:pt>
                <c:pt idx="17">
                  <c:v>0.27857142857142858</c:v>
                </c:pt>
                <c:pt idx="18">
                  <c:v>0.27857142857142858</c:v>
                </c:pt>
                <c:pt idx="19">
                  <c:v>0.27857142857142858</c:v>
                </c:pt>
                <c:pt idx="20">
                  <c:v>0.28928571428571431</c:v>
                </c:pt>
                <c:pt idx="21">
                  <c:v>0.28928571428571431</c:v>
                </c:pt>
                <c:pt idx="22">
                  <c:v>0.28928571428571431</c:v>
                </c:pt>
                <c:pt idx="23">
                  <c:v>0.28928571428571431</c:v>
                </c:pt>
                <c:pt idx="24">
                  <c:v>0.28928571428571431</c:v>
                </c:pt>
                <c:pt idx="25">
                  <c:v>0.28928571428571431</c:v>
                </c:pt>
                <c:pt idx="26">
                  <c:v>0.28928571428571431</c:v>
                </c:pt>
                <c:pt idx="27">
                  <c:v>0.28928571428571431</c:v>
                </c:pt>
                <c:pt idx="28">
                  <c:v>0.28928571428571431</c:v>
                </c:pt>
                <c:pt idx="29">
                  <c:v>0.28928571428571431</c:v>
                </c:pt>
                <c:pt idx="30">
                  <c:v>0.28928571428571431</c:v>
                </c:pt>
                <c:pt idx="31">
                  <c:v>0.28928571428571431</c:v>
                </c:pt>
                <c:pt idx="32">
                  <c:v>0.31071428571428572</c:v>
                </c:pt>
                <c:pt idx="33">
                  <c:v>0.31071428571428572</c:v>
                </c:pt>
                <c:pt idx="34">
                  <c:v>0.31071428571428572</c:v>
                </c:pt>
                <c:pt idx="35">
                  <c:v>0.31071428571428572</c:v>
                </c:pt>
                <c:pt idx="36">
                  <c:v>0.31071428571428572</c:v>
                </c:pt>
                <c:pt idx="37">
                  <c:v>0.31071428571428572</c:v>
                </c:pt>
                <c:pt idx="38">
                  <c:v>0.31071428571428572</c:v>
                </c:pt>
                <c:pt idx="39">
                  <c:v>0.31071428571428572</c:v>
                </c:pt>
                <c:pt idx="40">
                  <c:v>0.31071428571428572</c:v>
                </c:pt>
                <c:pt idx="41">
                  <c:v>0.31071428571428572</c:v>
                </c:pt>
                <c:pt idx="42">
                  <c:v>0.31071428571428572</c:v>
                </c:pt>
                <c:pt idx="43">
                  <c:v>0.31071428571428572</c:v>
                </c:pt>
                <c:pt idx="44">
                  <c:v>0.36785714285714288</c:v>
                </c:pt>
                <c:pt idx="45">
                  <c:v>0.36785714285714288</c:v>
                </c:pt>
                <c:pt idx="46">
                  <c:v>0.36785714285714288</c:v>
                </c:pt>
                <c:pt idx="47">
                  <c:v>0.36785714285714288</c:v>
                </c:pt>
                <c:pt idx="48">
                  <c:v>0.36785714285714288</c:v>
                </c:pt>
                <c:pt idx="49">
                  <c:v>0.36785714285714288</c:v>
                </c:pt>
                <c:pt idx="50">
                  <c:v>0.36785714285714288</c:v>
                </c:pt>
                <c:pt idx="51">
                  <c:v>0.36785714285714288</c:v>
                </c:pt>
                <c:pt idx="52">
                  <c:v>0.36785714285714288</c:v>
                </c:pt>
                <c:pt idx="53">
                  <c:v>0.36785714285714288</c:v>
                </c:pt>
                <c:pt idx="54">
                  <c:v>0.36785714285714288</c:v>
                </c:pt>
                <c:pt idx="55">
                  <c:v>0.36785714285714288</c:v>
                </c:pt>
                <c:pt idx="56">
                  <c:v>0.36071428571428577</c:v>
                </c:pt>
                <c:pt idx="57">
                  <c:v>0.36071428571428577</c:v>
                </c:pt>
                <c:pt idx="58">
                  <c:v>0.36071428571428577</c:v>
                </c:pt>
                <c:pt idx="59">
                  <c:v>0.36071428571428577</c:v>
                </c:pt>
                <c:pt idx="60">
                  <c:v>0.36071428571428577</c:v>
                </c:pt>
                <c:pt idx="61">
                  <c:v>0.36071428571428577</c:v>
                </c:pt>
                <c:pt idx="62">
                  <c:v>0.36071428571428577</c:v>
                </c:pt>
                <c:pt idx="63">
                  <c:v>0.36071428571428577</c:v>
                </c:pt>
                <c:pt idx="64">
                  <c:v>0.36071428571428577</c:v>
                </c:pt>
                <c:pt idx="65">
                  <c:v>0.36071428571428577</c:v>
                </c:pt>
                <c:pt idx="66">
                  <c:v>0.36071428571428577</c:v>
                </c:pt>
                <c:pt idx="67">
                  <c:v>0.36071428571428577</c:v>
                </c:pt>
                <c:pt idx="68">
                  <c:v>0.40000000000000008</c:v>
                </c:pt>
                <c:pt idx="69">
                  <c:v>0.40000000000000008</c:v>
                </c:pt>
                <c:pt idx="70">
                  <c:v>0.40000000000000008</c:v>
                </c:pt>
                <c:pt idx="71">
                  <c:v>0.40000000000000008</c:v>
                </c:pt>
                <c:pt idx="72">
                  <c:v>0.40000000000000008</c:v>
                </c:pt>
                <c:pt idx="73">
                  <c:v>0.40000000000000008</c:v>
                </c:pt>
                <c:pt idx="74">
                  <c:v>0.40000000000000008</c:v>
                </c:pt>
                <c:pt idx="75">
                  <c:v>0.40000000000000008</c:v>
                </c:pt>
                <c:pt idx="76">
                  <c:v>0.40000000000000008</c:v>
                </c:pt>
                <c:pt idx="77">
                  <c:v>0.40000000000000008</c:v>
                </c:pt>
                <c:pt idx="78">
                  <c:v>0.40000000000000008</c:v>
                </c:pt>
                <c:pt idx="79">
                  <c:v>0.40000000000000008</c:v>
                </c:pt>
                <c:pt idx="80">
                  <c:v>0.44285714285714289</c:v>
                </c:pt>
                <c:pt idx="81">
                  <c:v>0.44285714285714289</c:v>
                </c:pt>
                <c:pt idx="82">
                  <c:v>0.44285714285714289</c:v>
                </c:pt>
                <c:pt idx="83">
                  <c:v>0.44285714285714289</c:v>
                </c:pt>
                <c:pt idx="84">
                  <c:v>0.44285714285714289</c:v>
                </c:pt>
                <c:pt idx="85">
                  <c:v>0.44285714285714289</c:v>
                </c:pt>
                <c:pt idx="86">
                  <c:v>0.44285714285714289</c:v>
                </c:pt>
                <c:pt idx="87">
                  <c:v>0.44285714285714289</c:v>
                </c:pt>
                <c:pt idx="88">
                  <c:v>0.44285714285714289</c:v>
                </c:pt>
                <c:pt idx="89">
                  <c:v>0.44285714285714289</c:v>
                </c:pt>
                <c:pt idx="90">
                  <c:v>0.44285714285714289</c:v>
                </c:pt>
                <c:pt idx="91">
                  <c:v>0.44285714285714289</c:v>
                </c:pt>
                <c:pt idx="92">
                  <c:v>0.65714285714285725</c:v>
                </c:pt>
                <c:pt idx="93">
                  <c:v>0.65714285714285725</c:v>
                </c:pt>
                <c:pt idx="94">
                  <c:v>0.65714285714285725</c:v>
                </c:pt>
                <c:pt idx="95">
                  <c:v>0.65714285714285725</c:v>
                </c:pt>
                <c:pt idx="96">
                  <c:v>0.65714285714285725</c:v>
                </c:pt>
                <c:pt idx="97">
                  <c:v>0.65714285714285725</c:v>
                </c:pt>
                <c:pt idx="98">
                  <c:v>0.65714285714285725</c:v>
                </c:pt>
                <c:pt idx="99">
                  <c:v>0.65714285714285725</c:v>
                </c:pt>
                <c:pt idx="100">
                  <c:v>0.65714285714285725</c:v>
                </c:pt>
                <c:pt idx="101">
                  <c:v>0.65714285714285725</c:v>
                </c:pt>
                <c:pt idx="102">
                  <c:v>0.65714285714285725</c:v>
                </c:pt>
                <c:pt idx="103">
                  <c:v>0.65714285714285725</c:v>
                </c:pt>
                <c:pt idx="104">
                  <c:v>0.58797909407665505</c:v>
                </c:pt>
                <c:pt idx="105">
                  <c:v>0.58797909407665505</c:v>
                </c:pt>
                <c:pt idx="106">
                  <c:v>0.58797909407665505</c:v>
                </c:pt>
                <c:pt idx="107">
                  <c:v>0.58797909407665505</c:v>
                </c:pt>
                <c:pt idx="108">
                  <c:v>0.58797909407665505</c:v>
                </c:pt>
                <c:pt idx="109">
                  <c:v>0.58797909407665505</c:v>
                </c:pt>
                <c:pt idx="110">
                  <c:v>0.58797909407665505</c:v>
                </c:pt>
                <c:pt idx="111">
                  <c:v>0.58797909407665505</c:v>
                </c:pt>
                <c:pt idx="112">
                  <c:v>0.58797909407665505</c:v>
                </c:pt>
                <c:pt idx="113">
                  <c:v>0.58797909407665505</c:v>
                </c:pt>
                <c:pt idx="114">
                  <c:v>0.58797909407665505</c:v>
                </c:pt>
                <c:pt idx="115">
                  <c:v>0.58797909407665505</c:v>
                </c:pt>
                <c:pt idx="116">
                  <c:v>0.521669341894061</c:v>
                </c:pt>
                <c:pt idx="117">
                  <c:v>0.521669341894061</c:v>
                </c:pt>
                <c:pt idx="118">
                  <c:v>0.521669341894061</c:v>
                </c:pt>
                <c:pt idx="119">
                  <c:v>0.521669341894061</c:v>
                </c:pt>
                <c:pt idx="120">
                  <c:v>0.521669341894061</c:v>
                </c:pt>
                <c:pt idx="121">
                  <c:v>0.521669341894061</c:v>
                </c:pt>
                <c:pt idx="122">
                  <c:v>0.521669341894061</c:v>
                </c:pt>
                <c:pt idx="123">
                  <c:v>0.521669341894061</c:v>
                </c:pt>
              </c:numCache>
            </c:numRef>
          </c:val>
        </c:ser>
        <c:ser>
          <c:idx val="6"/>
          <c:order val="1"/>
          <c:tx>
            <c:v>Corn Input Costs</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[0]!AS</c:f>
              <c:numCache>
                <c:formatCode>_("$"* #,##0.00_);_("$"* \(#,##0.00\);_("$"* "-"??_);_(@_)</c:formatCode>
                <c:ptCount val="124"/>
                <c:pt idx="0">
                  <c:v>0.52857142857142869</c:v>
                </c:pt>
                <c:pt idx="1">
                  <c:v>0.53214285714285725</c:v>
                </c:pt>
                <c:pt idx="2">
                  <c:v>0.53214285714285725</c:v>
                </c:pt>
                <c:pt idx="3">
                  <c:v>0.53571428571428581</c:v>
                </c:pt>
                <c:pt idx="4">
                  <c:v>0.53571428571428581</c:v>
                </c:pt>
                <c:pt idx="5">
                  <c:v>0.53928571428571437</c:v>
                </c:pt>
                <c:pt idx="6">
                  <c:v>0.54285714285714293</c:v>
                </c:pt>
                <c:pt idx="7">
                  <c:v>0.54285714285714293</c:v>
                </c:pt>
                <c:pt idx="8">
                  <c:v>0.61785714285714288</c:v>
                </c:pt>
                <c:pt idx="9">
                  <c:v>0.61785714285714288</c:v>
                </c:pt>
                <c:pt idx="10">
                  <c:v>0.62142857142857144</c:v>
                </c:pt>
                <c:pt idx="11">
                  <c:v>0.625</c:v>
                </c:pt>
                <c:pt idx="12">
                  <c:v>0.625</c:v>
                </c:pt>
                <c:pt idx="13">
                  <c:v>0.62857142857142867</c:v>
                </c:pt>
                <c:pt idx="14">
                  <c:v>0.63214285714285712</c:v>
                </c:pt>
                <c:pt idx="15">
                  <c:v>0.63214285714285712</c:v>
                </c:pt>
                <c:pt idx="16">
                  <c:v>0.63571428571428579</c:v>
                </c:pt>
                <c:pt idx="17">
                  <c:v>0.63928571428571423</c:v>
                </c:pt>
                <c:pt idx="18">
                  <c:v>0.6428571428571429</c:v>
                </c:pt>
                <c:pt idx="19">
                  <c:v>0.6428571428571429</c:v>
                </c:pt>
                <c:pt idx="20">
                  <c:v>0.67142857142857149</c:v>
                </c:pt>
                <c:pt idx="21">
                  <c:v>0.67500000000000004</c:v>
                </c:pt>
                <c:pt idx="22">
                  <c:v>0.6785714285714286</c:v>
                </c:pt>
                <c:pt idx="23">
                  <c:v>0.68214285714285716</c:v>
                </c:pt>
                <c:pt idx="24">
                  <c:v>0.68571428571428572</c:v>
                </c:pt>
                <c:pt idx="25">
                  <c:v>0.6892857142857145</c:v>
                </c:pt>
                <c:pt idx="26">
                  <c:v>0.6892857142857145</c:v>
                </c:pt>
                <c:pt idx="27">
                  <c:v>0.69285714285714284</c:v>
                </c:pt>
                <c:pt idx="28">
                  <c:v>0.6964285714285714</c:v>
                </c:pt>
                <c:pt idx="29">
                  <c:v>0.7</c:v>
                </c:pt>
                <c:pt idx="30">
                  <c:v>0.70357142857142851</c:v>
                </c:pt>
                <c:pt idx="31">
                  <c:v>0.7071428571428573</c:v>
                </c:pt>
                <c:pt idx="32">
                  <c:v>0.71428571428571441</c:v>
                </c:pt>
                <c:pt idx="33">
                  <c:v>0.71785714285714297</c:v>
                </c:pt>
                <c:pt idx="34">
                  <c:v>0.72142857142857153</c:v>
                </c:pt>
                <c:pt idx="35">
                  <c:v>0.72500000000000009</c:v>
                </c:pt>
                <c:pt idx="36">
                  <c:v>0.72857142857142865</c:v>
                </c:pt>
                <c:pt idx="37">
                  <c:v>0.73214285714285721</c:v>
                </c:pt>
                <c:pt idx="38">
                  <c:v>0.73571428571428577</c:v>
                </c:pt>
                <c:pt idx="39">
                  <c:v>0.73571428571428577</c:v>
                </c:pt>
                <c:pt idx="40">
                  <c:v>0.73928571428571432</c:v>
                </c:pt>
                <c:pt idx="41">
                  <c:v>0.74285714285714288</c:v>
                </c:pt>
                <c:pt idx="42">
                  <c:v>0.74642857142857144</c:v>
                </c:pt>
                <c:pt idx="43">
                  <c:v>0.75000000000000022</c:v>
                </c:pt>
                <c:pt idx="44">
                  <c:v>0.8214285714285714</c:v>
                </c:pt>
                <c:pt idx="45">
                  <c:v>0.82499999999999996</c:v>
                </c:pt>
                <c:pt idx="46">
                  <c:v>0.82857142857142874</c:v>
                </c:pt>
                <c:pt idx="47">
                  <c:v>0.83214285714285707</c:v>
                </c:pt>
                <c:pt idx="48">
                  <c:v>0.83571428571428585</c:v>
                </c:pt>
                <c:pt idx="49">
                  <c:v>0.83571428571428585</c:v>
                </c:pt>
                <c:pt idx="50">
                  <c:v>0.83928571428571419</c:v>
                </c:pt>
                <c:pt idx="51">
                  <c:v>0.84285714285714297</c:v>
                </c:pt>
                <c:pt idx="52">
                  <c:v>0.84642857142857153</c:v>
                </c:pt>
                <c:pt idx="53">
                  <c:v>0.85000000000000009</c:v>
                </c:pt>
                <c:pt idx="54">
                  <c:v>0.85357142857142865</c:v>
                </c:pt>
                <c:pt idx="55">
                  <c:v>0.85714285714285721</c:v>
                </c:pt>
                <c:pt idx="56">
                  <c:v>1.0249999999999999</c:v>
                </c:pt>
                <c:pt idx="57">
                  <c:v>1.0285714285714287</c:v>
                </c:pt>
                <c:pt idx="58">
                  <c:v>1.0321428571428573</c:v>
                </c:pt>
                <c:pt idx="59">
                  <c:v>1.0357142857142858</c:v>
                </c:pt>
                <c:pt idx="60">
                  <c:v>1.0392857142857144</c:v>
                </c:pt>
                <c:pt idx="61">
                  <c:v>1.0428571428571429</c:v>
                </c:pt>
                <c:pt idx="62">
                  <c:v>1.0464285714285715</c:v>
                </c:pt>
                <c:pt idx="63">
                  <c:v>1.05</c:v>
                </c:pt>
                <c:pt idx="64">
                  <c:v>1.0535714285714286</c:v>
                </c:pt>
                <c:pt idx="65">
                  <c:v>1.0571428571428572</c:v>
                </c:pt>
                <c:pt idx="66">
                  <c:v>1.0607142857142857</c:v>
                </c:pt>
                <c:pt idx="67">
                  <c:v>1.0642857142857145</c:v>
                </c:pt>
                <c:pt idx="68">
                  <c:v>0.875</c:v>
                </c:pt>
                <c:pt idx="69">
                  <c:v>0.87857142857142856</c:v>
                </c:pt>
                <c:pt idx="70">
                  <c:v>0.88214285714285712</c:v>
                </c:pt>
                <c:pt idx="71">
                  <c:v>0.88571428571428568</c:v>
                </c:pt>
                <c:pt idx="72">
                  <c:v>0.88928571428571423</c:v>
                </c:pt>
                <c:pt idx="73">
                  <c:v>0.89285714285714279</c:v>
                </c:pt>
                <c:pt idx="74">
                  <c:v>0.89642857142857135</c:v>
                </c:pt>
                <c:pt idx="75">
                  <c:v>0.89999999999999991</c:v>
                </c:pt>
                <c:pt idx="76">
                  <c:v>0.90357142857142847</c:v>
                </c:pt>
                <c:pt idx="77">
                  <c:v>0.90714285714285725</c:v>
                </c:pt>
                <c:pt idx="78">
                  <c:v>0.91071428571428559</c:v>
                </c:pt>
                <c:pt idx="79">
                  <c:v>0.91428571428571437</c:v>
                </c:pt>
                <c:pt idx="80">
                  <c:v>0.92500000000000004</c:v>
                </c:pt>
                <c:pt idx="81">
                  <c:v>0.9285714285714286</c:v>
                </c:pt>
                <c:pt idx="82">
                  <c:v>0.93214285714285738</c:v>
                </c:pt>
                <c:pt idx="83">
                  <c:v>0.93571428571428572</c:v>
                </c:pt>
                <c:pt idx="84">
                  <c:v>0.9392857142857145</c:v>
                </c:pt>
                <c:pt idx="85">
                  <c:v>0.94285714285714284</c:v>
                </c:pt>
                <c:pt idx="86">
                  <c:v>0.94642857142857162</c:v>
                </c:pt>
                <c:pt idx="87">
                  <c:v>0.95000000000000018</c:v>
                </c:pt>
                <c:pt idx="88">
                  <c:v>0.95357142857142874</c:v>
                </c:pt>
                <c:pt idx="89">
                  <c:v>0.9571428571428573</c:v>
                </c:pt>
                <c:pt idx="90">
                  <c:v>0.96071428571428585</c:v>
                </c:pt>
                <c:pt idx="91">
                  <c:v>0.96428571428571441</c:v>
                </c:pt>
                <c:pt idx="92">
                  <c:v>1.2285714285714286</c:v>
                </c:pt>
                <c:pt idx="93">
                  <c:v>1.2321428571428572</c:v>
                </c:pt>
                <c:pt idx="94">
                  <c:v>1.2392857142857141</c:v>
                </c:pt>
                <c:pt idx="95">
                  <c:v>1.2428571428571429</c:v>
                </c:pt>
                <c:pt idx="96">
                  <c:v>1.2464285714285714</c:v>
                </c:pt>
                <c:pt idx="97">
                  <c:v>1.2535714285714286</c:v>
                </c:pt>
                <c:pt idx="98">
                  <c:v>1.2571428571428573</c:v>
                </c:pt>
                <c:pt idx="99">
                  <c:v>1.2607142857142857</c:v>
                </c:pt>
                <c:pt idx="100">
                  <c:v>1.2678571428571428</c:v>
                </c:pt>
                <c:pt idx="101">
                  <c:v>1.2714285714285716</c:v>
                </c:pt>
                <c:pt idx="102">
                  <c:v>1.2750000000000001</c:v>
                </c:pt>
                <c:pt idx="103">
                  <c:v>1.2785714285714285</c:v>
                </c:pt>
                <c:pt idx="104">
                  <c:v>1.0489486367539107</c:v>
                </c:pt>
                <c:pt idx="105">
                  <c:v>1.0528610692395288</c:v>
                </c:pt>
                <c:pt idx="106">
                  <c:v>1.0567735017251469</c:v>
                </c:pt>
                <c:pt idx="107">
                  <c:v>1.0606859342107651</c:v>
                </c:pt>
                <c:pt idx="108">
                  <c:v>1.0645983666963832</c:v>
                </c:pt>
                <c:pt idx="109">
                  <c:v>1.0685107991820013</c:v>
                </c:pt>
                <c:pt idx="110">
                  <c:v>1.0724232316676194</c:v>
                </c:pt>
                <c:pt idx="111">
                  <c:v>1.0763356641532376</c:v>
                </c:pt>
                <c:pt idx="112">
                  <c:v>1.0802480966388557</c:v>
                </c:pt>
                <c:pt idx="113">
                  <c:v>1.0841605291244738</c:v>
                </c:pt>
                <c:pt idx="114">
                  <c:v>1.0880729616100919</c:v>
                </c:pt>
                <c:pt idx="115">
                  <c:v>1.09198539409571</c:v>
                </c:pt>
                <c:pt idx="116">
                  <c:v>0.97737526268956532</c:v>
                </c:pt>
                <c:pt idx="117">
                  <c:v>0.98095813974510127</c:v>
                </c:pt>
                <c:pt idx="118">
                  <c:v>0.98454101680063744</c:v>
                </c:pt>
                <c:pt idx="119">
                  <c:v>0.98812389385617316</c:v>
                </c:pt>
                <c:pt idx="120">
                  <c:v>0.99170677091170956</c:v>
                </c:pt>
                <c:pt idx="121">
                  <c:v>0.99528964796724528</c:v>
                </c:pt>
                <c:pt idx="122">
                  <c:v>0.99887252502278145</c:v>
                </c:pt>
                <c:pt idx="123">
                  <c:v>1.0024554020783174</c:v>
                </c:pt>
              </c:numCache>
            </c:numRef>
          </c:val>
        </c:ser>
        <c:ser>
          <c:idx val="3"/>
          <c:order val="2"/>
          <c:tx>
            <c:v>Natural Gas</c:v>
          </c:tx>
          <c:spPr>
            <a:solidFill>
              <a:srgbClr val="99CCFF"/>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[0]!V</c:f>
              <c:numCache>
                <c:formatCode>_("$"* #,##0.00_);_("$"* \(#,##0.00\);_("$"* "-"??_);_(@_)</c:formatCode>
                <c:ptCount val="124"/>
                <c:pt idx="0">
                  <c:v>0.24510000000000001</c:v>
                </c:pt>
                <c:pt idx="1">
                  <c:v>0.23399999999999999</c:v>
                </c:pt>
                <c:pt idx="2">
                  <c:v>0.2427</c:v>
                </c:pt>
                <c:pt idx="3">
                  <c:v>0.2298</c:v>
                </c:pt>
                <c:pt idx="4">
                  <c:v>0.24329999999999996</c:v>
                </c:pt>
                <c:pt idx="5">
                  <c:v>0.22950000000000001</c:v>
                </c:pt>
                <c:pt idx="6">
                  <c:v>0.23760000000000001</c:v>
                </c:pt>
                <c:pt idx="7">
                  <c:v>0.2772</c:v>
                </c:pt>
                <c:pt idx="8">
                  <c:v>0.30809999999999998</c:v>
                </c:pt>
                <c:pt idx="9">
                  <c:v>0.34589999999999999</c:v>
                </c:pt>
                <c:pt idx="10">
                  <c:v>0.3654</c:v>
                </c:pt>
                <c:pt idx="11">
                  <c:v>0.36149999999999999</c:v>
                </c:pt>
                <c:pt idx="12">
                  <c:v>0.32850000000000001</c:v>
                </c:pt>
                <c:pt idx="13">
                  <c:v>0.30630000000000002</c:v>
                </c:pt>
                <c:pt idx="14">
                  <c:v>0.27600000000000002</c:v>
                </c:pt>
                <c:pt idx="15">
                  <c:v>0.2586</c:v>
                </c:pt>
                <c:pt idx="16">
                  <c:v>0.24</c:v>
                </c:pt>
                <c:pt idx="17">
                  <c:v>0.24839999999999998</c:v>
                </c:pt>
                <c:pt idx="18">
                  <c:v>0.2049</c:v>
                </c:pt>
                <c:pt idx="19">
                  <c:v>0.25349999999999995</c:v>
                </c:pt>
                <c:pt idx="20">
                  <c:v>0.2349</c:v>
                </c:pt>
                <c:pt idx="21">
                  <c:v>0.19169999999999998</c:v>
                </c:pt>
                <c:pt idx="22">
                  <c:v>0.21779999999999999</c:v>
                </c:pt>
                <c:pt idx="23">
                  <c:v>0.24929999999999999</c:v>
                </c:pt>
                <c:pt idx="24">
                  <c:v>0.2661</c:v>
                </c:pt>
                <c:pt idx="25">
                  <c:v>0.28170000000000001</c:v>
                </c:pt>
                <c:pt idx="26">
                  <c:v>0.27839999999999998</c:v>
                </c:pt>
                <c:pt idx="27">
                  <c:v>0.25740000000000002</c:v>
                </c:pt>
                <c:pt idx="28">
                  <c:v>0.24</c:v>
                </c:pt>
                <c:pt idx="29">
                  <c:v>0.25740000000000002</c:v>
                </c:pt>
                <c:pt idx="30">
                  <c:v>0.25829999999999997</c:v>
                </c:pt>
                <c:pt idx="31">
                  <c:v>0.2364</c:v>
                </c:pt>
                <c:pt idx="32">
                  <c:v>0.22440000000000002</c:v>
                </c:pt>
                <c:pt idx="33">
                  <c:v>0.22440000000000002</c:v>
                </c:pt>
                <c:pt idx="34">
                  <c:v>0.25589999999999996</c:v>
                </c:pt>
                <c:pt idx="35">
                  <c:v>0.26579999999999998</c:v>
                </c:pt>
                <c:pt idx="36">
                  <c:v>0.26219999999999999</c:v>
                </c:pt>
                <c:pt idx="37">
                  <c:v>0.29970000000000002</c:v>
                </c:pt>
                <c:pt idx="38">
                  <c:v>0.30180000000000001</c:v>
                </c:pt>
                <c:pt idx="39">
                  <c:v>0.32130000000000003</c:v>
                </c:pt>
                <c:pt idx="40">
                  <c:v>0.32669999999999999</c:v>
                </c:pt>
                <c:pt idx="41">
                  <c:v>0.35489999999999999</c:v>
                </c:pt>
                <c:pt idx="42">
                  <c:v>0.37260000000000004</c:v>
                </c:pt>
                <c:pt idx="43">
                  <c:v>0.35489999999999999</c:v>
                </c:pt>
                <c:pt idx="44">
                  <c:v>0.27900000000000003</c:v>
                </c:pt>
                <c:pt idx="45">
                  <c:v>0.219</c:v>
                </c:pt>
                <c:pt idx="46">
                  <c:v>0.21329999999999999</c:v>
                </c:pt>
                <c:pt idx="47">
                  <c:v>0.23760000000000001</c:v>
                </c:pt>
                <c:pt idx="48">
                  <c:v>0.24659999999999999</c:v>
                </c:pt>
                <c:pt idx="49">
                  <c:v>0.23519999999999999</c:v>
                </c:pt>
                <c:pt idx="50">
                  <c:v>0.21840000000000001</c:v>
                </c:pt>
                <c:pt idx="51">
                  <c:v>0.16800000000000001</c:v>
                </c:pt>
                <c:pt idx="52">
                  <c:v>0.1452</c:v>
                </c:pt>
                <c:pt idx="53">
                  <c:v>0.1371</c:v>
                </c:pt>
                <c:pt idx="54">
                  <c:v>0.13650000000000001</c:v>
                </c:pt>
                <c:pt idx="55">
                  <c:v>0.14190000000000003</c:v>
                </c:pt>
                <c:pt idx="56">
                  <c:v>0.1404</c:v>
                </c:pt>
                <c:pt idx="57">
                  <c:v>0.1452</c:v>
                </c:pt>
                <c:pt idx="58">
                  <c:v>0.18480000000000002</c:v>
                </c:pt>
                <c:pt idx="59">
                  <c:v>0.20369999999999999</c:v>
                </c:pt>
                <c:pt idx="60">
                  <c:v>0.1983</c:v>
                </c:pt>
                <c:pt idx="61">
                  <c:v>0.21240000000000001</c:v>
                </c:pt>
                <c:pt idx="62">
                  <c:v>0.21179999999999999</c:v>
                </c:pt>
                <c:pt idx="63">
                  <c:v>0.18630000000000002</c:v>
                </c:pt>
                <c:pt idx="64">
                  <c:v>0.16350000000000001</c:v>
                </c:pt>
                <c:pt idx="65">
                  <c:v>0.16830000000000001</c:v>
                </c:pt>
                <c:pt idx="66">
                  <c:v>0.17070000000000002</c:v>
                </c:pt>
                <c:pt idx="67">
                  <c:v>0.17279999999999998</c:v>
                </c:pt>
                <c:pt idx="68">
                  <c:v>0.16769999999999999</c:v>
                </c:pt>
                <c:pt idx="69">
                  <c:v>0.14549999999999999</c:v>
                </c:pt>
                <c:pt idx="70">
                  <c:v>0.16739999999999999</c:v>
                </c:pt>
                <c:pt idx="71">
                  <c:v>0.18209999999999998</c:v>
                </c:pt>
                <c:pt idx="72">
                  <c:v>0.1953</c:v>
                </c:pt>
                <c:pt idx="73">
                  <c:v>0.19169999999999998</c:v>
                </c:pt>
                <c:pt idx="74">
                  <c:v>0.18539999999999998</c:v>
                </c:pt>
                <c:pt idx="75">
                  <c:v>0.17100000000000001</c:v>
                </c:pt>
                <c:pt idx="76">
                  <c:v>0.1641</c:v>
                </c:pt>
                <c:pt idx="77">
                  <c:v>0.1638</c:v>
                </c:pt>
                <c:pt idx="78">
                  <c:v>0.16889999999999999</c:v>
                </c:pt>
                <c:pt idx="79">
                  <c:v>0.16320000000000001</c:v>
                </c:pt>
                <c:pt idx="80">
                  <c:v>0.16289999999999999</c:v>
                </c:pt>
                <c:pt idx="81">
                  <c:v>0.156</c:v>
                </c:pt>
                <c:pt idx="82">
                  <c:v>0.17249999999999999</c:v>
                </c:pt>
                <c:pt idx="83">
                  <c:v>0.16470000000000001</c:v>
                </c:pt>
                <c:pt idx="84">
                  <c:v>0.16470000000000001</c:v>
                </c:pt>
                <c:pt idx="85">
                  <c:v>0.15720000000000001</c:v>
                </c:pt>
                <c:pt idx="86">
                  <c:v>0.1578</c:v>
                </c:pt>
                <c:pt idx="87">
                  <c:v>0.111</c:v>
                </c:pt>
                <c:pt idx="88">
                  <c:v>9.9000000000000005E-2</c:v>
                </c:pt>
                <c:pt idx="89">
                  <c:v>0.105</c:v>
                </c:pt>
                <c:pt idx="90">
                  <c:v>0.1263</c:v>
                </c:pt>
                <c:pt idx="91">
                  <c:v>0.1278</c:v>
                </c:pt>
                <c:pt idx="92">
                  <c:v>0.13020000000000001</c:v>
                </c:pt>
                <c:pt idx="93">
                  <c:v>0.1263</c:v>
                </c:pt>
                <c:pt idx="94">
                  <c:v>0.16200000000000001</c:v>
                </c:pt>
                <c:pt idx="95">
                  <c:v>0.17249999999999999</c:v>
                </c:pt>
                <c:pt idx="96">
                  <c:v>0.1686</c:v>
                </c:pt>
                <c:pt idx="97">
                  <c:v>0.1668</c:v>
                </c:pt>
                <c:pt idx="98">
                  <c:v>0.17429999999999998</c:v>
                </c:pt>
                <c:pt idx="99">
                  <c:v>0.15629999999999999</c:v>
                </c:pt>
                <c:pt idx="100">
                  <c:v>0.1605</c:v>
                </c:pt>
                <c:pt idx="101">
                  <c:v>0.16169999999999998</c:v>
                </c:pt>
                <c:pt idx="102">
                  <c:v>0.14549999999999999</c:v>
                </c:pt>
                <c:pt idx="103">
                  <c:v>0.1452</c:v>
                </c:pt>
                <c:pt idx="104">
                  <c:v>0.14970000000000003</c:v>
                </c:pt>
                <c:pt idx="105">
                  <c:v>0.1515</c:v>
                </c:pt>
                <c:pt idx="106">
                  <c:v>0.16739999999999999</c:v>
                </c:pt>
                <c:pt idx="107">
                  <c:v>0.1794</c:v>
                </c:pt>
                <c:pt idx="108">
                  <c:v>0.1794</c:v>
                </c:pt>
                <c:pt idx="109">
                  <c:v>0.27479999999999999</c:v>
                </c:pt>
                <c:pt idx="110">
                  <c:v>0.27809999999999996</c:v>
                </c:pt>
                <c:pt idx="111">
                  <c:v>0.24779999999999999</c:v>
                </c:pt>
                <c:pt idx="112">
                  <c:v>0.24359999999999996</c:v>
                </c:pt>
                <c:pt idx="113">
                  <c:v>0.24359999999999996</c:v>
                </c:pt>
                <c:pt idx="114">
                  <c:v>0.23820000000000002</c:v>
                </c:pt>
                <c:pt idx="115">
                  <c:v>0.23820000000000002</c:v>
                </c:pt>
                <c:pt idx="116">
                  <c:v>0.24450000000000002</c:v>
                </c:pt>
                <c:pt idx="117">
                  <c:v>0.20909999999999998</c:v>
                </c:pt>
                <c:pt idx="118">
                  <c:v>0.1968</c:v>
                </c:pt>
                <c:pt idx="119">
                  <c:v>0.21630000000000002</c:v>
                </c:pt>
                <c:pt idx="120">
                  <c:v>0.2046</c:v>
                </c:pt>
                <c:pt idx="121">
                  <c:v>0.18</c:v>
                </c:pt>
                <c:pt idx="122">
                  <c:v>0.18</c:v>
                </c:pt>
                <c:pt idx="123">
                  <c:v>0.18</c:v>
                </c:pt>
              </c:numCache>
            </c:numRef>
          </c:val>
        </c:ser>
        <c:ser>
          <c:idx val="4"/>
          <c:order val="3"/>
          <c:tx>
            <c:v>Ethanol Variable Costs</c:v>
          </c:tx>
          <c:spPr>
            <a:solidFill>
              <a:srgbClr val="FFFFCC"/>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[0]!X</c:f>
              <c:numCache>
                <c:formatCode>_("$"* #,##0.00_);_("$"* \(#,##0.00\);_("$"* "-"??_);_(@_)</c:formatCode>
                <c:ptCount val="124"/>
                <c:pt idx="0">
                  <c:v>0.21914999999999998</c:v>
                </c:pt>
                <c:pt idx="1">
                  <c:v>0.21914999999999998</c:v>
                </c:pt>
                <c:pt idx="2">
                  <c:v>0.21914999999999998</c:v>
                </c:pt>
                <c:pt idx="3">
                  <c:v>0.21914999999999998</c:v>
                </c:pt>
                <c:pt idx="4">
                  <c:v>0.21914999999999998</c:v>
                </c:pt>
                <c:pt idx="5">
                  <c:v>0.21914999999999998</c:v>
                </c:pt>
                <c:pt idx="6">
                  <c:v>0.21914999999999998</c:v>
                </c:pt>
                <c:pt idx="7">
                  <c:v>0.21914999999999998</c:v>
                </c:pt>
                <c:pt idx="8">
                  <c:v>0.21914999999999998</c:v>
                </c:pt>
                <c:pt idx="9">
                  <c:v>0.21914999999999998</c:v>
                </c:pt>
                <c:pt idx="10">
                  <c:v>0.21914999999999998</c:v>
                </c:pt>
                <c:pt idx="11">
                  <c:v>0.21914999999999998</c:v>
                </c:pt>
                <c:pt idx="12">
                  <c:v>0.21914999999999998</c:v>
                </c:pt>
                <c:pt idx="13">
                  <c:v>0.21914999999999998</c:v>
                </c:pt>
                <c:pt idx="14">
                  <c:v>0.21914999999999998</c:v>
                </c:pt>
                <c:pt idx="15">
                  <c:v>0.21914999999999998</c:v>
                </c:pt>
                <c:pt idx="16">
                  <c:v>0.21914999999999998</c:v>
                </c:pt>
                <c:pt idx="17">
                  <c:v>0.21914999999999998</c:v>
                </c:pt>
                <c:pt idx="18">
                  <c:v>0.21914999999999998</c:v>
                </c:pt>
                <c:pt idx="19">
                  <c:v>0.21914999999999998</c:v>
                </c:pt>
                <c:pt idx="20">
                  <c:v>0.21914999999999998</c:v>
                </c:pt>
                <c:pt idx="21">
                  <c:v>0.21914999999999998</c:v>
                </c:pt>
                <c:pt idx="22">
                  <c:v>0.21914999999999998</c:v>
                </c:pt>
                <c:pt idx="23">
                  <c:v>0.21914999999999998</c:v>
                </c:pt>
                <c:pt idx="24">
                  <c:v>0.21914999999999998</c:v>
                </c:pt>
                <c:pt idx="25">
                  <c:v>0.21914999999999998</c:v>
                </c:pt>
                <c:pt idx="26">
                  <c:v>0.21914999999999998</c:v>
                </c:pt>
                <c:pt idx="27">
                  <c:v>0.21914999999999998</c:v>
                </c:pt>
                <c:pt idx="28">
                  <c:v>0.21914999999999998</c:v>
                </c:pt>
                <c:pt idx="29">
                  <c:v>0.21914999999999998</c:v>
                </c:pt>
                <c:pt idx="30">
                  <c:v>0.21914999999999998</c:v>
                </c:pt>
                <c:pt idx="31">
                  <c:v>0.21914999999999998</c:v>
                </c:pt>
                <c:pt idx="32">
                  <c:v>0.21914999999999998</c:v>
                </c:pt>
                <c:pt idx="33">
                  <c:v>0.21914999999999998</c:v>
                </c:pt>
                <c:pt idx="34">
                  <c:v>0.21914999999999998</c:v>
                </c:pt>
                <c:pt idx="35">
                  <c:v>0.21914999999999998</c:v>
                </c:pt>
                <c:pt idx="36">
                  <c:v>0.21914999999999998</c:v>
                </c:pt>
                <c:pt idx="37">
                  <c:v>0.21914999999999998</c:v>
                </c:pt>
                <c:pt idx="38">
                  <c:v>0.21914999999999998</c:v>
                </c:pt>
                <c:pt idx="39">
                  <c:v>0.21914999999999998</c:v>
                </c:pt>
                <c:pt idx="40">
                  <c:v>0.21914999999999998</c:v>
                </c:pt>
                <c:pt idx="41">
                  <c:v>0.21914999999999998</c:v>
                </c:pt>
                <c:pt idx="42">
                  <c:v>0.21914999999999998</c:v>
                </c:pt>
                <c:pt idx="43">
                  <c:v>0.21914999999999998</c:v>
                </c:pt>
                <c:pt idx="44">
                  <c:v>0.21914999999999998</c:v>
                </c:pt>
                <c:pt idx="45">
                  <c:v>0.21914999999999998</c:v>
                </c:pt>
                <c:pt idx="46">
                  <c:v>0.21914999999999998</c:v>
                </c:pt>
                <c:pt idx="47">
                  <c:v>0.21914999999999998</c:v>
                </c:pt>
                <c:pt idx="48">
                  <c:v>0.21914999999999998</c:v>
                </c:pt>
                <c:pt idx="49">
                  <c:v>0.21914999999999998</c:v>
                </c:pt>
                <c:pt idx="50">
                  <c:v>0.21914999999999998</c:v>
                </c:pt>
                <c:pt idx="51">
                  <c:v>0.21914999999999998</c:v>
                </c:pt>
                <c:pt idx="52">
                  <c:v>0.21914999999999998</c:v>
                </c:pt>
                <c:pt idx="53">
                  <c:v>0.21914999999999998</c:v>
                </c:pt>
                <c:pt idx="54">
                  <c:v>0.21914999999999998</c:v>
                </c:pt>
                <c:pt idx="55">
                  <c:v>0.21914999999999998</c:v>
                </c:pt>
                <c:pt idx="56">
                  <c:v>0.21914999999999998</c:v>
                </c:pt>
                <c:pt idx="57">
                  <c:v>0.21914999999999998</c:v>
                </c:pt>
                <c:pt idx="58">
                  <c:v>0.21914999999999998</c:v>
                </c:pt>
                <c:pt idx="59">
                  <c:v>0.21914999999999998</c:v>
                </c:pt>
                <c:pt idx="60">
                  <c:v>0.21914999999999998</c:v>
                </c:pt>
                <c:pt idx="61">
                  <c:v>0.21914999999999998</c:v>
                </c:pt>
                <c:pt idx="62">
                  <c:v>0.21914999999999998</c:v>
                </c:pt>
                <c:pt idx="63">
                  <c:v>0.21914999999999998</c:v>
                </c:pt>
                <c:pt idx="64">
                  <c:v>0.21914999999999998</c:v>
                </c:pt>
                <c:pt idx="65">
                  <c:v>0.21914999999999998</c:v>
                </c:pt>
                <c:pt idx="66">
                  <c:v>0.21914999999999998</c:v>
                </c:pt>
                <c:pt idx="67">
                  <c:v>0.21914999999999998</c:v>
                </c:pt>
                <c:pt idx="68">
                  <c:v>0.21914999999999998</c:v>
                </c:pt>
                <c:pt idx="69">
                  <c:v>0.21914999999999998</c:v>
                </c:pt>
                <c:pt idx="70">
                  <c:v>0.21914999999999998</c:v>
                </c:pt>
                <c:pt idx="71">
                  <c:v>0.21914999999999998</c:v>
                </c:pt>
                <c:pt idx="72">
                  <c:v>0.21914999999999998</c:v>
                </c:pt>
                <c:pt idx="73">
                  <c:v>0.21914999999999998</c:v>
                </c:pt>
                <c:pt idx="74">
                  <c:v>0.21914999999999998</c:v>
                </c:pt>
                <c:pt idx="75">
                  <c:v>0.21914999999999998</c:v>
                </c:pt>
                <c:pt idx="76">
                  <c:v>0.21914999999999998</c:v>
                </c:pt>
                <c:pt idx="77">
                  <c:v>0.21914999999999998</c:v>
                </c:pt>
                <c:pt idx="78">
                  <c:v>0.21914999999999998</c:v>
                </c:pt>
                <c:pt idx="79">
                  <c:v>0.21914999999999998</c:v>
                </c:pt>
                <c:pt idx="80">
                  <c:v>0.21914999999999998</c:v>
                </c:pt>
                <c:pt idx="81">
                  <c:v>0.21914999999999998</c:v>
                </c:pt>
                <c:pt idx="82">
                  <c:v>0.21914999999999998</c:v>
                </c:pt>
                <c:pt idx="83">
                  <c:v>0.21914999999999998</c:v>
                </c:pt>
                <c:pt idx="84">
                  <c:v>0.21914999999999998</c:v>
                </c:pt>
                <c:pt idx="85">
                  <c:v>0.21914999999999998</c:v>
                </c:pt>
                <c:pt idx="86">
                  <c:v>0.21914999999999998</c:v>
                </c:pt>
                <c:pt idx="87">
                  <c:v>0.21914999999999998</c:v>
                </c:pt>
                <c:pt idx="88">
                  <c:v>0.21914999999999998</c:v>
                </c:pt>
                <c:pt idx="89">
                  <c:v>0.21914999999999998</c:v>
                </c:pt>
                <c:pt idx="90">
                  <c:v>0.21914999999999998</c:v>
                </c:pt>
                <c:pt idx="91">
                  <c:v>0.21914999999999998</c:v>
                </c:pt>
                <c:pt idx="92">
                  <c:v>0.21914999999999998</c:v>
                </c:pt>
                <c:pt idx="93">
                  <c:v>0.21914999999999998</c:v>
                </c:pt>
                <c:pt idx="94">
                  <c:v>0.21914999999999998</c:v>
                </c:pt>
                <c:pt idx="95">
                  <c:v>0.21914999999999998</c:v>
                </c:pt>
                <c:pt idx="96">
                  <c:v>0.21914999999999998</c:v>
                </c:pt>
                <c:pt idx="97">
                  <c:v>0.21914999999999998</c:v>
                </c:pt>
                <c:pt idx="98">
                  <c:v>0.21914999999999998</c:v>
                </c:pt>
                <c:pt idx="99">
                  <c:v>0.21914999999999998</c:v>
                </c:pt>
                <c:pt idx="100">
                  <c:v>0.21914999999999998</c:v>
                </c:pt>
                <c:pt idx="101">
                  <c:v>0.21914999999999998</c:v>
                </c:pt>
                <c:pt idx="102">
                  <c:v>0.21914999999999998</c:v>
                </c:pt>
                <c:pt idx="103">
                  <c:v>0.21914999999999998</c:v>
                </c:pt>
                <c:pt idx="104">
                  <c:v>0.21914999999999998</c:v>
                </c:pt>
                <c:pt idx="105">
                  <c:v>0.21914999999999998</c:v>
                </c:pt>
                <c:pt idx="106">
                  <c:v>0.21914999999999998</c:v>
                </c:pt>
                <c:pt idx="107">
                  <c:v>0.21914999999999998</c:v>
                </c:pt>
                <c:pt idx="108">
                  <c:v>0.21914999999999998</c:v>
                </c:pt>
                <c:pt idx="109">
                  <c:v>0.21914999999999998</c:v>
                </c:pt>
                <c:pt idx="110">
                  <c:v>0.21914999999999998</c:v>
                </c:pt>
                <c:pt idx="111">
                  <c:v>0.21914999999999998</c:v>
                </c:pt>
                <c:pt idx="112">
                  <c:v>0.21914999999999998</c:v>
                </c:pt>
                <c:pt idx="113">
                  <c:v>0.21914999999999998</c:v>
                </c:pt>
                <c:pt idx="114">
                  <c:v>0.21914999999999998</c:v>
                </c:pt>
                <c:pt idx="115">
                  <c:v>0.21914999999999998</c:v>
                </c:pt>
                <c:pt idx="116">
                  <c:v>0.21914999999999998</c:v>
                </c:pt>
                <c:pt idx="117">
                  <c:v>0.21914999999999998</c:v>
                </c:pt>
                <c:pt idx="118">
                  <c:v>0.21914999999999998</c:v>
                </c:pt>
                <c:pt idx="119">
                  <c:v>0.21914999999999998</c:v>
                </c:pt>
                <c:pt idx="120">
                  <c:v>0.21914999999999998</c:v>
                </c:pt>
                <c:pt idx="121">
                  <c:v>0.21914999999999998</c:v>
                </c:pt>
                <c:pt idx="122">
                  <c:v>0.21914999999999998</c:v>
                </c:pt>
                <c:pt idx="123">
                  <c:v>0.21914999999999998</c:v>
                </c:pt>
              </c:numCache>
            </c:numRef>
          </c:val>
        </c:ser>
        <c:ser>
          <c:idx val="5"/>
          <c:order val="4"/>
          <c:tx>
            <c:v>Ethanol Fixed Costs</c:v>
          </c:tx>
          <c:spPr>
            <a:solidFill>
              <a:srgbClr val="83B145"/>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[0]!AB</c:f>
              <c:numCache>
                <c:formatCode>_("$"* #,##0.00_);_("$"* \(#,##0.00\);_("$"* "-"??_);_(@_)</c:formatCode>
                <c:ptCount val="124"/>
                <c:pt idx="0">
                  <c:v>0.2135298575757576</c:v>
                </c:pt>
                <c:pt idx="1">
                  <c:v>0.2135298575757576</c:v>
                </c:pt>
                <c:pt idx="2">
                  <c:v>0.2135298575757576</c:v>
                </c:pt>
                <c:pt idx="3">
                  <c:v>0.2135298575757576</c:v>
                </c:pt>
                <c:pt idx="4">
                  <c:v>0.2135298575757576</c:v>
                </c:pt>
                <c:pt idx="5">
                  <c:v>0.2135298575757576</c:v>
                </c:pt>
                <c:pt idx="6">
                  <c:v>0.2135298575757576</c:v>
                </c:pt>
                <c:pt idx="7">
                  <c:v>0.2135298575757576</c:v>
                </c:pt>
                <c:pt idx="8">
                  <c:v>0.2135298575757576</c:v>
                </c:pt>
                <c:pt idx="9">
                  <c:v>0.2135298575757576</c:v>
                </c:pt>
                <c:pt idx="10">
                  <c:v>0.2135298575757576</c:v>
                </c:pt>
                <c:pt idx="11">
                  <c:v>0.2135298575757576</c:v>
                </c:pt>
                <c:pt idx="12">
                  <c:v>0.2135298575757576</c:v>
                </c:pt>
                <c:pt idx="13">
                  <c:v>0.2135298575757576</c:v>
                </c:pt>
                <c:pt idx="14">
                  <c:v>0.2135298575757576</c:v>
                </c:pt>
                <c:pt idx="15">
                  <c:v>0.2135298575757576</c:v>
                </c:pt>
                <c:pt idx="16">
                  <c:v>0.2135298575757576</c:v>
                </c:pt>
                <c:pt idx="17">
                  <c:v>0.2135298575757576</c:v>
                </c:pt>
                <c:pt idx="18">
                  <c:v>0.2135298575757576</c:v>
                </c:pt>
                <c:pt idx="19">
                  <c:v>0.2135298575757576</c:v>
                </c:pt>
                <c:pt idx="20">
                  <c:v>0.2135298575757576</c:v>
                </c:pt>
                <c:pt idx="21">
                  <c:v>0.2135298575757576</c:v>
                </c:pt>
                <c:pt idx="22">
                  <c:v>0.2135298575757576</c:v>
                </c:pt>
                <c:pt idx="23">
                  <c:v>0.2135298575757576</c:v>
                </c:pt>
                <c:pt idx="24">
                  <c:v>0.2135298575757576</c:v>
                </c:pt>
                <c:pt idx="25">
                  <c:v>0.2135298575757576</c:v>
                </c:pt>
                <c:pt idx="26">
                  <c:v>0.2135298575757576</c:v>
                </c:pt>
                <c:pt idx="27">
                  <c:v>0.2135298575757576</c:v>
                </c:pt>
                <c:pt idx="28">
                  <c:v>0.2135298575757576</c:v>
                </c:pt>
                <c:pt idx="29">
                  <c:v>0.2135298575757576</c:v>
                </c:pt>
                <c:pt idx="30">
                  <c:v>0.2135298575757576</c:v>
                </c:pt>
                <c:pt idx="31">
                  <c:v>0.2135298575757576</c:v>
                </c:pt>
                <c:pt idx="32">
                  <c:v>0.2135298575757576</c:v>
                </c:pt>
                <c:pt idx="33">
                  <c:v>0.2135298575757576</c:v>
                </c:pt>
                <c:pt idx="34">
                  <c:v>0.2135298575757576</c:v>
                </c:pt>
                <c:pt idx="35">
                  <c:v>0.2135298575757576</c:v>
                </c:pt>
                <c:pt idx="36">
                  <c:v>0.2135298575757576</c:v>
                </c:pt>
                <c:pt idx="37">
                  <c:v>0.2135298575757576</c:v>
                </c:pt>
                <c:pt idx="38">
                  <c:v>0.2135298575757576</c:v>
                </c:pt>
                <c:pt idx="39">
                  <c:v>0.2135298575757576</c:v>
                </c:pt>
                <c:pt idx="40">
                  <c:v>0.2135298575757576</c:v>
                </c:pt>
                <c:pt idx="41">
                  <c:v>0.2135298575757576</c:v>
                </c:pt>
                <c:pt idx="42">
                  <c:v>0.2135298575757576</c:v>
                </c:pt>
                <c:pt idx="43">
                  <c:v>0.2135298575757576</c:v>
                </c:pt>
                <c:pt idx="44">
                  <c:v>0.2135298575757576</c:v>
                </c:pt>
                <c:pt idx="45">
                  <c:v>0.2135298575757576</c:v>
                </c:pt>
                <c:pt idx="46">
                  <c:v>0.2135298575757576</c:v>
                </c:pt>
                <c:pt idx="47">
                  <c:v>0.2135298575757576</c:v>
                </c:pt>
                <c:pt idx="48">
                  <c:v>0.2135298575757576</c:v>
                </c:pt>
                <c:pt idx="49">
                  <c:v>0.2135298575757576</c:v>
                </c:pt>
                <c:pt idx="50">
                  <c:v>0.2135298575757576</c:v>
                </c:pt>
                <c:pt idx="51">
                  <c:v>0.2135298575757576</c:v>
                </c:pt>
                <c:pt idx="52">
                  <c:v>0.2135298575757576</c:v>
                </c:pt>
                <c:pt idx="53">
                  <c:v>0.2135298575757576</c:v>
                </c:pt>
                <c:pt idx="54">
                  <c:v>0.2135298575757576</c:v>
                </c:pt>
                <c:pt idx="55">
                  <c:v>0.2135298575757576</c:v>
                </c:pt>
                <c:pt idx="56">
                  <c:v>0.2135298575757576</c:v>
                </c:pt>
                <c:pt idx="57">
                  <c:v>0.2135298575757576</c:v>
                </c:pt>
                <c:pt idx="58">
                  <c:v>0.2135298575757576</c:v>
                </c:pt>
                <c:pt idx="59">
                  <c:v>0.2135298575757576</c:v>
                </c:pt>
                <c:pt idx="60">
                  <c:v>0.2135298575757576</c:v>
                </c:pt>
                <c:pt idx="61">
                  <c:v>0.2135298575757576</c:v>
                </c:pt>
                <c:pt idx="62">
                  <c:v>0.2135298575757576</c:v>
                </c:pt>
                <c:pt idx="63">
                  <c:v>0.2135298575757576</c:v>
                </c:pt>
                <c:pt idx="64">
                  <c:v>0.2135298575757576</c:v>
                </c:pt>
                <c:pt idx="65">
                  <c:v>0.2135298575757576</c:v>
                </c:pt>
                <c:pt idx="66">
                  <c:v>0.2135298575757576</c:v>
                </c:pt>
                <c:pt idx="67">
                  <c:v>0.2135298575757576</c:v>
                </c:pt>
                <c:pt idx="68">
                  <c:v>0.2135298575757576</c:v>
                </c:pt>
                <c:pt idx="69">
                  <c:v>0.2135298575757576</c:v>
                </c:pt>
                <c:pt idx="70">
                  <c:v>0.2135298575757576</c:v>
                </c:pt>
                <c:pt idx="71">
                  <c:v>0.2135298575757576</c:v>
                </c:pt>
                <c:pt idx="72">
                  <c:v>0.2135298575757576</c:v>
                </c:pt>
                <c:pt idx="73">
                  <c:v>0.2135298575757576</c:v>
                </c:pt>
                <c:pt idx="74">
                  <c:v>0.2135298575757576</c:v>
                </c:pt>
                <c:pt idx="75">
                  <c:v>0.2135298575757576</c:v>
                </c:pt>
                <c:pt idx="76">
                  <c:v>0.2135298575757576</c:v>
                </c:pt>
                <c:pt idx="77">
                  <c:v>0.2135298575757576</c:v>
                </c:pt>
                <c:pt idx="78">
                  <c:v>0.2135298575757576</c:v>
                </c:pt>
                <c:pt idx="79">
                  <c:v>0.2135298575757576</c:v>
                </c:pt>
                <c:pt idx="80">
                  <c:v>0.2135298575757576</c:v>
                </c:pt>
                <c:pt idx="81">
                  <c:v>0.2135298575757576</c:v>
                </c:pt>
                <c:pt idx="82">
                  <c:v>0.2135298575757576</c:v>
                </c:pt>
                <c:pt idx="83">
                  <c:v>0.2135298575757576</c:v>
                </c:pt>
                <c:pt idx="84">
                  <c:v>0.2135298575757576</c:v>
                </c:pt>
                <c:pt idx="85">
                  <c:v>0.2135298575757576</c:v>
                </c:pt>
                <c:pt idx="86">
                  <c:v>0.2135298575757576</c:v>
                </c:pt>
                <c:pt idx="87">
                  <c:v>0.2135298575757576</c:v>
                </c:pt>
                <c:pt idx="88">
                  <c:v>0.2135298575757576</c:v>
                </c:pt>
                <c:pt idx="89">
                  <c:v>0.2135298575757576</c:v>
                </c:pt>
                <c:pt idx="90">
                  <c:v>0.2135298575757576</c:v>
                </c:pt>
                <c:pt idx="91">
                  <c:v>0.2135298575757576</c:v>
                </c:pt>
                <c:pt idx="92">
                  <c:v>0.2135298575757576</c:v>
                </c:pt>
                <c:pt idx="93">
                  <c:v>0.2135298575757576</c:v>
                </c:pt>
                <c:pt idx="94">
                  <c:v>0.2135298575757576</c:v>
                </c:pt>
                <c:pt idx="95">
                  <c:v>0.2135298575757576</c:v>
                </c:pt>
                <c:pt idx="96">
                  <c:v>0.2135298575757576</c:v>
                </c:pt>
                <c:pt idx="97">
                  <c:v>0.2135298575757576</c:v>
                </c:pt>
                <c:pt idx="98">
                  <c:v>0.2135298575757576</c:v>
                </c:pt>
                <c:pt idx="99">
                  <c:v>0.2135298575757576</c:v>
                </c:pt>
                <c:pt idx="100">
                  <c:v>0.2135298575757576</c:v>
                </c:pt>
                <c:pt idx="101">
                  <c:v>0.2135298575757576</c:v>
                </c:pt>
                <c:pt idx="102">
                  <c:v>0.2135298575757576</c:v>
                </c:pt>
                <c:pt idx="103">
                  <c:v>0.2135298575757576</c:v>
                </c:pt>
                <c:pt idx="104">
                  <c:v>0.2135298575757576</c:v>
                </c:pt>
                <c:pt idx="105">
                  <c:v>0.2135298575757576</c:v>
                </c:pt>
                <c:pt idx="106">
                  <c:v>0.2135298575757576</c:v>
                </c:pt>
                <c:pt idx="107">
                  <c:v>0.2135298575757576</c:v>
                </c:pt>
                <c:pt idx="108">
                  <c:v>0.2135298575757576</c:v>
                </c:pt>
                <c:pt idx="109">
                  <c:v>0.2135298575757576</c:v>
                </c:pt>
                <c:pt idx="110">
                  <c:v>0.2135298575757576</c:v>
                </c:pt>
                <c:pt idx="111">
                  <c:v>0.2135298575757576</c:v>
                </c:pt>
                <c:pt idx="112">
                  <c:v>0.2135298575757576</c:v>
                </c:pt>
                <c:pt idx="113">
                  <c:v>0.2135298575757576</c:v>
                </c:pt>
                <c:pt idx="114">
                  <c:v>0.2135298575757576</c:v>
                </c:pt>
                <c:pt idx="115">
                  <c:v>0.2135298575757576</c:v>
                </c:pt>
                <c:pt idx="116">
                  <c:v>0.2135298575757576</c:v>
                </c:pt>
                <c:pt idx="117">
                  <c:v>0.2135298575757576</c:v>
                </c:pt>
                <c:pt idx="118">
                  <c:v>0.2135298575757576</c:v>
                </c:pt>
                <c:pt idx="119">
                  <c:v>0.2135298575757576</c:v>
                </c:pt>
                <c:pt idx="120">
                  <c:v>0.2135298575757576</c:v>
                </c:pt>
                <c:pt idx="121">
                  <c:v>0.2135298575757576</c:v>
                </c:pt>
                <c:pt idx="122">
                  <c:v>0.2135298575757576</c:v>
                </c:pt>
                <c:pt idx="123">
                  <c:v>0.2135298575757576</c:v>
                </c:pt>
              </c:numCache>
            </c:numRef>
          </c:val>
        </c:ser>
        <c:dLbls>
          <c:showLegendKey val="0"/>
          <c:showVal val="0"/>
          <c:showCatName val="0"/>
          <c:showSerName val="0"/>
          <c:showPercent val="0"/>
          <c:showBubbleSize val="0"/>
        </c:dLbls>
        <c:axId val="352471680"/>
        <c:axId val="352477568"/>
      </c:areaChart>
      <c:dateAx>
        <c:axId val="352471680"/>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2477568"/>
        <c:crosses val="autoZero"/>
        <c:auto val="1"/>
        <c:lblOffset val="100"/>
        <c:baseTimeUnit val="months"/>
        <c:majorUnit val="3"/>
        <c:majorTimeUnit val="months"/>
        <c:minorUnit val="1"/>
        <c:minorTimeUnit val="months"/>
      </c:dateAx>
      <c:valAx>
        <c:axId val="352477568"/>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7.1174704409549564E-3"/>
              <c:y val="0.36649223082651861"/>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2471680"/>
        <c:crosses val="autoZero"/>
        <c:crossBetween val="midCat"/>
      </c:valAx>
      <c:spPr>
        <a:solidFill>
          <a:srgbClr val="FFFFFF"/>
        </a:solidFill>
        <a:ln w="12700">
          <a:solidFill>
            <a:srgbClr val="808080"/>
          </a:solidFill>
          <a:prstDash val="solid"/>
        </a:ln>
      </c:spPr>
    </c:plotArea>
    <c:legend>
      <c:legendPos val="b"/>
      <c:legendEntry>
        <c:idx val="0"/>
        <c:txPr>
          <a:bodyPr/>
          <a:lstStyle/>
          <a:p>
            <a:pPr>
              <a:defRPr sz="1400" b="0" i="0" u="none" strike="noStrike" baseline="0">
                <a:solidFill>
                  <a:srgbClr val="000000"/>
                </a:solidFill>
                <a:latin typeface="Helvetica"/>
                <a:ea typeface="Helvetica"/>
                <a:cs typeface="Helvetica"/>
              </a:defRPr>
            </a:pPr>
            <a:endParaRPr lang="en-US"/>
          </a:p>
        </c:txPr>
      </c:legendEntry>
      <c:legendEntry>
        <c:idx val="1"/>
        <c:txPr>
          <a:bodyPr/>
          <a:lstStyle/>
          <a:p>
            <a:pPr>
              <a:defRPr sz="1400" b="0" i="0" u="none" strike="noStrike" baseline="0">
                <a:solidFill>
                  <a:srgbClr val="000000"/>
                </a:solidFill>
                <a:latin typeface="Helvetica"/>
                <a:ea typeface="Helvetica"/>
                <a:cs typeface="Helvetica"/>
              </a:defRPr>
            </a:pPr>
            <a:endParaRPr lang="en-US"/>
          </a:p>
        </c:txPr>
      </c:legendEntry>
      <c:legendEntry>
        <c:idx val="2"/>
        <c:txPr>
          <a:bodyPr/>
          <a:lstStyle/>
          <a:p>
            <a:pPr>
              <a:defRPr sz="1400" b="0" i="0" u="none" strike="noStrike" baseline="0">
                <a:solidFill>
                  <a:srgbClr val="000000"/>
                </a:solidFill>
                <a:latin typeface="Helvetica"/>
                <a:ea typeface="Helvetica"/>
                <a:cs typeface="Helvetica"/>
              </a:defRPr>
            </a:pPr>
            <a:endParaRPr lang="en-US"/>
          </a:p>
        </c:txPr>
      </c:legendEntry>
      <c:legendEntry>
        <c:idx val="3"/>
        <c:txPr>
          <a:bodyPr/>
          <a:lstStyle/>
          <a:p>
            <a:pPr>
              <a:defRPr sz="1400" b="0" i="0" u="none" strike="noStrike" baseline="0">
                <a:solidFill>
                  <a:srgbClr val="000000"/>
                </a:solidFill>
                <a:latin typeface="Helvetica"/>
                <a:ea typeface="Helvetica"/>
                <a:cs typeface="Helvetica"/>
              </a:defRPr>
            </a:pPr>
            <a:endParaRPr lang="en-US"/>
          </a:p>
        </c:txPr>
      </c:legendEntry>
      <c:legendEntry>
        <c:idx val="4"/>
        <c:txPr>
          <a:bodyPr/>
          <a:lstStyle/>
          <a:p>
            <a:pPr>
              <a:defRPr sz="1400" b="0" i="0" u="none" strike="noStrike" baseline="0">
                <a:solidFill>
                  <a:srgbClr val="000000"/>
                </a:solidFill>
                <a:latin typeface="Helvetica"/>
                <a:ea typeface="Helvetica"/>
                <a:cs typeface="Helvetica"/>
              </a:defRPr>
            </a:pPr>
            <a:endParaRPr lang="en-US"/>
          </a:p>
        </c:txPr>
      </c:legendEntry>
      <c:layout>
        <c:manualLayout>
          <c:xMode val="edge"/>
          <c:yMode val="edge"/>
          <c:x val="0.17809444284915513"/>
          <c:y val="0.85190053722623504"/>
          <c:w val="0.7408725900625186"/>
          <c:h val="0.1087812628793302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0"/>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352513024"/>
        <c:axId val="352588544"/>
      </c:barChart>
      <c:catAx>
        <c:axId val="352513024"/>
        <c:scaling>
          <c:orientation val="minMax"/>
        </c:scaling>
        <c:delete val="0"/>
        <c:axPos val="b"/>
        <c:majorTickMark val="out"/>
        <c:minorTickMark val="none"/>
        <c:tickLblPos val="nextTo"/>
        <c:crossAx val="352588544"/>
        <c:crosses val="autoZero"/>
        <c:auto val="1"/>
        <c:lblAlgn val="ctr"/>
        <c:lblOffset val="100"/>
        <c:noMultiLvlLbl val="0"/>
      </c:catAx>
      <c:valAx>
        <c:axId val="352588544"/>
        <c:scaling>
          <c:orientation val="minMax"/>
        </c:scaling>
        <c:delete val="0"/>
        <c:axPos val="l"/>
        <c:majorGridlines/>
        <c:majorTickMark val="out"/>
        <c:minorTickMark val="none"/>
        <c:tickLblPos val="nextTo"/>
        <c:crossAx val="352513024"/>
        <c:crosses val="autoZero"/>
        <c:crossBetween val="between"/>
      </c:valAx>
    </c:plotArea>
    <c:legend>
      <c:legendPos val="r"/>
      <c:overlay val="0"/>
    </c:legend>
    <c:plotVisOnly val="1"/>
    <c:dispBlanksAs val="gap"/>
    <c:showDLblsOverMax val="0"/>
  </c:chart>
  <c:userShapes r:id="rId1"/>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Ethanol Production Revenue, </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Costs, and Profit</a:t>
            </a:r>
            <a:endParaRPr lang="en-US" sz="2000" b="0" i="0" u="none" strike="noStrike" baseline="0">
              <a:solidFill>
                <a:srgbClr val="000000"/>
              </a:solidFill>
              <a:latin typeface="Helvetica"/>
              <a:cs typeface="Helvetica"/>
            </a:endParaRPr>
          </a:p>
          <a:p>
            <a:pPr>
              <a:defRPr sz="1400" b="0" i="0" u="none" strike="noStrike" baseline="0">
                <a:solidFill>
                  <a:srgbClr val="000000"/>
                </a:solidFill>
                <a:latin typeface="Helvetica"/>
                <a:ea typeface="Helvetica"/>
                <a:cs typeface="Helvetica"/>
              </a:defRPr>
            </a:pPr>
            <a:r>
              <a:rPr lang="en-US" sz="1800" b="0" i="0" u="none" strike="noStrike" baseline="0">
                <a:solidFill>
                  <a:srgbClr val="000000"/>
                </a:solidFill>
                <a:latin typeface="Helvetica"/>
                <a:cs typeface="Helvetica"/>
              </a:rPr>
              <a:t>(corn at cost of production)</a:t>
            </a:r>
            <a:endParaRPr lang="en-US" sz="1800" baseline="0"/>
          </a:p>
        </c:rich>
      </c:tx>
      <c:layout>
        <c:manualLayout>
          <c:xMode val="edge"/>
          <c:yMode val="edge"/>
          <c:x val="0.31227756616163088"/>
          <c:y val="1.3088410553208161E-3"/>
        </c:manualLayout>
      </c:layout>
      <c:overlay val="0"/>
      <c:spPr>
        <a:noFill/>
        <a:ln w="25400">
          <a:noFill/>
        </a:ln>
      </c:spPr>
    </c:title>
    <c:autoTitleDeleted val="0"/>
    <c:plotArea>
      <c:layout>
        <c:manualLayout>
          <c:layoutTarget val="inner"/>
          <c:xMode val="edge"/>
          <c:yMode val="edge"/>
          <c:x val="0.1183274424030332"/>
          <c:y val="0.18983342768428471"/>
          <c:w val="0.85587188612099918"/>
          <c:h val="0.62041884816753934"/>
        </c:manualLayout>
      </c:layout>
      <c:lineChart>
        <c:grouping val="standard"/>
        <c:varyColors val="0"/>
        <c:ser>
          <c:idx val="1"/>
          <c:order val="0"/>
          <c:tx>
            <c:v>Cost per Gallon</c:v>
          </c:tx>
          <c:spPr>
            <a:ln w="25400">
              <a:solidFill>
                <a:srgbClr val="FFC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[0]!AZ</c:f>
              <c:numCache>
                <c:formatCode>_("$"* #,##0.00_);_("$"* \(#,##0.00\);_("$"* "-"??_);_(@_)</c:formatCode>
                <c:ptCount val="124"/>
                <c:pt idx="0">
                  <c:v>1.4634941432900435</c:v>
                </c:pt>
                <c:pt idx="1">
                  <c:v>1.4559655718614719</c:v>
                </c:pt>
                <c:pt idx="2">
                  <c:v>1.4646655718614718</c:v>
                </c:pt>
                <c:pt idx="3">
                  <c:v>1.4553370004329005</c:v>
                </c:pt>
                <c:pt idx="4">
                  <c:v>1.4688370004329003</c:v>
                </c:pt>
                <c:pt idx="5">
                  <c:v>1.4586084290043291</c:v>
                </c:pt>
                <c:pt idx="6">
                  <c:v>1.4702798575757576</c:v>
                </c:pt>
                <c:pt idx="7">
                  <c:v>1.5098798575757577</c:v>
                </c:pt>
                <c:pt idx="8">
                  <c:v>1.6372084290043289</c:v>
                </c:pt>
                <c:pt idx="9">
                  <c:v>1.675008429004329</c:v>
                </c:pt>
                <c:pt idx="10">
                  <c:v>1.6980798575757576</c:v>
                </c:pt>
                <c:pt idx="11">
                  <c:v>1.6977512861471862</c:v>
                </c:pt>
                <c:pt idx="12">
                  <c:v>1.664751286147186</c:v>
                </c:pt>
                <c:pt idx="13">
                  <c:v>1.6461227147186148</c:v>
                </c:pt>
                <c:pt idx="14">
                  <c:v>1.6193941432900434</c:v>
                </c:pt>
                <c:pt idx="15">
                  <c:v>1.6019941432900433</c:v>
                </c:pt>
                <c:pt idx="16">
                  <c:v>1.5869655718614719</c:v>
                </c:pt>
                <c:pt idx="17">
                  <c:v>1.5989370004329004</c:v>
                </c:pt>
                <c:pt idx="18">
                  <c:v>1.5590084290043291</c:v>
                </c:pt>
                <c:pt idx="19">
                  <c:v>1.6076084290043291</c:v>
                </c:pt>
                <c:pt idx="20">
                  <c:v>1.6282941432900433</c:v>
                </c:pt>
                <c:pt idx="21">
                  <c:v>1.5886655718614719</c:v>
                </c:pt>
                <c:pt idx="22">
                  <c:v>1.6183370004329005</c:v>
                </c:pt>
                <c:pt idx="23">
                  <c:v>1.6534084290043292</c:v>
                </c:pt>
                <c:pt idx="24">
                  <c:v>1.6737798575757576</c:v>
                </c:pt>
                <c:pt idx="25">
                  <c:v>1.6929512861471863</c:v>
                </c:pt>
                <c:pt idx="26">
                  <c:v>1.6896512861471862</c:v>
                </c:pt>
                <c:pt idx="27">
                  <c:v>1.6722227147186148</c:v>
                </c:pt>
                <c:pt idx="28">
                  <c:v>1.6583941432900431</c:v>
                </c:pt>
                <c:pt idx="29">
                  <c:v>1.679365571861472</c:v>
                </c:pt>
                <c:pt idx="30">
                  <c:v>1.6838370004329004</c:v>
                </c:pt>
                <c:pt idx="31">
                  <c:v>1.6655084290043292</c:v>
                </c:pt>
                <c:pt idx="32">
                  <c:v>1.6820798575757576</c:v>
                </c:pt>
                <c:pt idx="33">
                  <c:v>1.6856512861471862</c:v>
                </c:pt>
                <c:pt idx="34">
                  <c:v>1.7207227147186148</c:v>
                </c:pt>
                <c:pt idx="35">
                  <c:v>1.7341941432900434</c:v>
                </c:pt>
                <c:pt idx="36">
                  <c:v>1.7341655718614719</c:v>
                </c:pt>
                <c:pt idx="37">
                  <c:v>1.7752370004329006</c:v>
                </c:pt>
                <c:pt idx="38">
                  <c:v>1.7809084290043291</c:v>
                </c:pt>
                <c:pt idx="39">
                  <c:v>1.8004084290043292</c:v>
                </c:pt>
                <c:pt idx="40">
                  <c:v>1.8093798575757576</c:v>
                </c:pt>
                <c:pt idx="41">
                  <c:v>1.8411512861471862</c:v>
                </c:pt>
                <c:pt idx="42">
                  <c:v>1.8624227147186148</c:v>
                </c:pt>
                <c:pt idx="43">
                  <c:v>1.8482941432900435</c:v>
                </c:pt>
                <c:pt idx="44">
                  <c:v>1.900965571861472</c:v>
                </c:pt>
                <c:pt idx="45">
                  <c:v>1.8445370004329005</c:v>
                </c:pt>
                <c:pt idx="46">
                  <c:v>1.8424084290043292</c:v>
                </c:pt>
                <c:pt idx="47">
                  <c:v>1.8702798575757575</c:v>
                </c:pt>
                <c:pt idx="48">
                  <c:v>1.8828512861471862</c:v>
                </c:pt>
                <c:pt idx="49">
                  <c:v>1.8714512861471864</c:v>
                </c:pt>
                <c:pt idx="50">
                  <c:v>1.8582227147186146</c:v>
                </c:pt>
                <c:pt idx="51">
                  <c:v>1.8113941432900433</c:v>
                </c:pt>
                <c:pt idx="52">
                  <c:v>1.792165571861472</c:v>
                </c:pt>
                <c:pt idx="53">
                  <c:v>1.7876370004329005</c:v>
                </c:pt>
                <c:pt idx="54">
                  <c:v>1.7906084290043291</c:v>
                </c:pt>
                <c:pt idx="55">
                  <c:v>1.7995798575757578</c:v>
                </c:pt>
                <c:pt idx="56">
                  <c:v>1.9587941432900433</c:v>
                </c:pt>
                <c:pt idx="57">
                  <c:v>1.967165571861472</c:v>
                </c:pt>
                <c:pt idx="58">
                  <c:v>2.0103370004329006</c:v>
                </c:pt>
                <c:pt idx="59">
                  <c:v>2.0328084290043291</c:v>
                </c:pt>
                <c:pt idx="60">
                  <c:v>2.0309798575757574</c:v>
                </c:pt>
                <c:pt idx="61">
                  <c:v>2.0486512861471864</c:v>
                </c:pt>
                <c:pt idx="62">
                  <c:v>2.051622714718615</c:v>
                </c:pt>
                <c:pt idx="63">
                  <c:v>2.0296941432900431</c:v>
                </c:pt>
                <c:pt idx="64">
                  <c:v>2.0104655718614719</c:v>
                </c:pt>
                <c:pt idx="65">
                  <c:v>2.0188370004329004</c:v>
                </c:pt>
                <c:pt idx="66">
                  <c:v>2.0248084290043291</c:v>
                </c:pt>
                <c:pt idx="67">
                  <c:v>2.0304798575757577</c:v>
                </c:pt>
                <c:pt idx="68">
                  <c:v>1.8753798575757576</c:v>
                </c:pt>
                <c:pt idx="69">
                  <c:v>1.8567512861471862</c:v>
                </c:pt>
                <c:pt idx="70">
                  <c:v>1.8822227147186148</c:v>
                </c:pt>
                <c:pt idx="71">
                  <c:v>1.9004941432900433</c:v>
                </c:pt>
                <c:pt idx="72">
                  <c:v>1.917265571861472</c:v>
                </c:pt>
                <c:pt idx="73">
                  <c:v>1.9172370004329005</c:v>
                </c:pt>
                <c:pt idx="74">
                  <c:v>1.914508429004329</c:v>
                </c:pt>
                <c:pt idx="75">
                  <c:v>1.9036798575757576</c:v>
                </c:pt>
                <c:pt idx="76">
                  <c:v>1.9003512861471861</c:v>
                </c:pt>
                <c:pt idx="77">
                  <c:v>1.9036227147186149</c:v>
                </c:pt>
                <c:pt idx="78">
                  <c:v>1.9122941432900433</c:v>
                </c:pt>
                <c:pt idx="79">
                  <c:v>1.9101655718614721</c:v>
                </c:pt>
                <c:pt idx="80">
                  <c:v>1.9634370004329005</c:v>
                </c:pt>
                <c:pt idx="81">
                  <c:v>1.9601084290043289</c:v>
                </c:pt>
                <c:pt idx="82">
                  <c:v>1.9801798575757579</c:v>
                </c:pt>
                <c:pt idx="83">
                  <c:v>1.9759512861471862</c:v>
                </c:pt>
                <c:pt idx="84">
                  <c:v>1.979522714718615</c:v>
                </c:pt>
                <c:pt idx="85">
                  <c:v>1.9755941432900432</c:v>
                </c:pt>
                <c:pt idx="86">
                  <c:v>1.979765571861472</c:v>
                </c:pt>
                <c:pt idx="87">
                  <c:v>1.9365370004329006</c:v>
                </c:pt>
                <c:pt idx="88">
                  <c:v>1.9281084290043291</c:v>
                </c:pt>
                <c:pt idx="89">
                  <c:v>1.9376798575757577</c:v>
                </c:pt>
                <c:pt idx="90">
                  <c:v>1.9625512861471863</c:v>
                </c:pt>
                <c:pt idx="91">
                  <c:v>1.9676227147186147</c:v>
                </c:pt>
                <c:pt idx="92">
                  <c:v>2.4485941432900438</c:v>
                </c:pt>
                <c:pt idx="93">
                  <c:v>2.4482655718614721</c:v>
                </c:pt>
                <c:pt idx="94">
                  <c:v>2.4911084290043286</c:v>
                </c:pt>
                <c:pt idx="95">
                  <c:v>2.505179857575758</c:v>
                </c:pt>
                <c:pt idx="96">
                  <c:v>2.5048512861471863</c:v>
                </c:pt>
                <c:pt idx="97">
                  <c:v>2.5101941432900432</c:v>
                </c:pt>
                <c:pt idx="98">
                  <c:v>2.5212655718614725</c:v>
                </c:pt>
                <c:pt idx="99">
                  <c:v>2.5068370004329008</c:v>
                </c:pt>
                <c:pt idx="100">
                  <c:v>2.5181798575757579</c:v>
                </c:pt>
                <c:pt idx="101">
                  <c:v>2.5229512861471868</c:v>
                </c:pt>
                <c:pt idx="102">
                  <c:v>2.5103227147186153</c:v>
                </c:pt>
                <c:pt idx="103">
                  <c:v>2.5135941432900433</c:v>
                </c:pt>
                <c:pt idx="104">
                  <c:v>2.2193075884063234</c:v>
                </c:pt>
                <c:pt idx="105">
                  <c:v>2.2250200208919413</c:v>
                </c:pt>
                <c:pt idx="106">
                  <c:v>2.2448324533775601</c:v>
                </c:pt>
                <c:pt idx="107">
                  <c:v>2.2607448858631773</c:v>
                </c:pt>
                <c:pt idx="108">
                  <c:v>2.2646573183487959</c:v>
                </c:pt>
                <c:pt idx="109">
                  <c:v>2.3639697508344142</c:v>
                </c:pt>
                <c:pt idx="110">
                  <c:v>2.3711821833200322</c:v>
                </c:pt>
                <c:pt idx="111">
                  <c:v>2.3447946158056503</c:v>
                </c:pt>
                <c:pt idx="112">
                  <c:v>2.344507048291268</c:v>
                </c:pt>
                <c:pt idx="113">
                  <c:v>2.3484194807768866</c:v>
                </c:pt>
                <c:pt idx="114">
                  <c:v>2.3469319132625044</c:v>
                </c:pt>
                <c:pt idx="115">
                  <c:v>2.350844345748123</c:v>
                </c:pt>
                <c:pt idx="116">
                  <c:v>2.176224462159384</c:v>
                </c:pt>
                <c:pt idx="117">
                  <c:v>2.1444073392149199</c:v>
                </c:pt>
                <c:pt idx="118">
                  <c:v>2.1356902162704561</c:v>
                </c:pt>
                <c:pt idx="119">
                  <c:v>2.1587730933259914</c:v>
                </c:pt>
                <c:pt idx="120">
                  <c:v>2.1506559703815284</c:v>
                </c:pt>
                <c:pt idx="121">
                  <c:v>2.1296388474370636</c:v>
                </c:pt>
                <c:pt idx="122">
                  <c:v>2.1332217244925999</c:v>
                </c:pt>
                <c:pt idx="123">
                  <c:v>2.1368046015481359</c:v>
                </c:pt>
              </c:numCache>
            </c:numRef>
          </c:val>
          <c:smooth val="0"/>
        </c:ser>
        <c:ser>
          <c:idx val="0"/>
          <c:order val="1"/>
          <c:tx>
            <c:v>Revenue per Gallon</c:v>
          </c:tx>
          <c:spPr>
            <a:ln w="25400">
              <a:solidFill>
                <a:srgbClr val="FF0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[0]!Q</c:f>
              <c:numCache>
                <c:formatCode>_("$"* #,##0.00_);_("$"* \(#,##0.00\);_("$"* "-"??_);_(@_)</c:formatCode>
                <c:ptCount val="124"/>
                <c:pt idx="0">
                  <c:v>1.7220215814481947</c:v>
                </c:pt>
                <c:pt idx="1">
                  <c:v>1.5869288154298067</c:v>
                </c:pt>
                <c:pt idx="2">
                  <c:v>1.3681906100372099</c:v>
                </c:pt>
                <c:pt idx="3">
                  <c:v>1.2727624139032794</c:v>
                </c:pt>
                <c:pt idx="4">
                  <c:v>1.2785953727519392</c:v>
                </c:pt>
                <c:pt idx="5">
                  <c:v>1.4723682444441302</c:v>
                </c:pt>
                <c:pt idx="6">
                  <c:v>1.8011170430923076</c:v>
                </c:pt>
                <c:pt idx="7">
                  <c:v>2.0565449194138314</c:v>
                </c:pt>
                <c:pt idx="8">
                  <c:v>2.6408384334459347</c:v>
                </c:pt>
                <c:pt idx="9">
                  <c:v>2.4030262727327916</c:v>
                </c:pt>
                <c:pt idx="10">
                  <c:v>2.0683276761735527</c:v>
                </c:pt>
                <c:pt idx="11">
                  <c:v>2.0082473006052157</c:v>
                </c:pt>
                <c:pt idx="12">
                  <c:v>2.1443898193309345</c:v>
                </c:pt>
                <c:pt idx="13">
                  <c:v>2.496645711967354</c:v>
                </c:pt>
                <c:pt idx="14">
                  <c:v>2.4085671339254491</c:v>
                </c:pt>
                <c:pt idx="15">
                  <c:v>2.4262412690650303</c:v>
                </c:pt>
                <c:pt idx="16">
                  <c:v>2.9313224823906188</c:v>
                </c:pt>
                <c:pt idx="17">
                  <c:v>3.3952808861195853</c:v>
                </c:pt>
                <c:pt idx="18">
                  <c:v>3.0033604235987088</c:v>
                </c:pt>
                <c:pt idx="19">
                  <c:v>2.6290556766862134</c:v>
                </c:pt>
                <c:pt idx="20">
                  <c:v>2.2709668252011341</c:v>
                </c:pt>
                <c:pt idx="21">
                  <c:v>2.1416670048701296</c:v>
                </c:pt>
                <c:pt idx="22">
                  <c:v>2.3627253401360546</c:v>
                </c:pt>
                <c:pt idx="23">
                  <c:v>2.6128035714285716</c:v>
                </c:pt>
                <c:pt idx="24">
                  <c:v>2.5388370535714286</c:v>
                </c:pt>
                <c:pt idx="25">
                  <c:v>2.2872222222222223</c:v>
                </c:pt>
                <c:pt idx="26">
                  <c:v>2.5824744897959184</c:v>
                </c:pt>
                <c:pt idx="27">
                  <c:v>2.5013010204081634</c:v>
                </c:pt>
                <c:pt idx="28">
                  <c:v>2.4801603084415582</c:v>
                </c:pt>
                <c:pt idx="29">
                  <c:v>2.3833801020408161</c:v>
                </c:pt>
                <c:pt idx="30">
                  <c:v>2.2549957482993195</c:v>
                </c:pt>
                <c:pt idx="31">
                  <c:v>2.140539596273292</c:v>
                </c:pt>
                <c:pt idx="32">
                  <c:v>1.8803336466165428</c:v>
                </c:pt>
                <c:pt idx="33">
                  <c:v>1.8715100931677024</c:v>
                </c:pt>
                <c:pt idx="34">
                  <c:v>2.1506012291280143</c:v>
                </c:pt>
                <c:pt idx="35">
                  <c:v>2.3927396616541357</c:v>
                </c:pt>
                <c:pt idx="36">
                  <c:v>2.7229058441558442</c:v>
                </c:pt>
                <c:pt idx="37">
                  <c:v>2.6208758503401355</c:v>
                </c:pt>
                <c:pt idx="38">
                  <c:v>2.8048703231292516</c:v>
                </c:pt>
                <c:pt idx="39">
                  <c:v>2.9703327922077927</c:v>
                </c:pt>
                <c:pt idx="40">
                  <c:v>3.0120790816326544</c:v>
                </c:pt>
                <c:pt idx="41">
                  <c:v>3.0883737244897973</c:v>
                </c:pt>
                <c:pt idx="42">
                  <c:v>3.2065016233766226</c:v>
                </c:pt>
                <c:pt idx="43">
                  <c:v>2.6933333333333329</c:v>
                </c:pt>
                <c:pt idx="44">
                  <c:v>2.5784332482993197</c:v>
                </c:pt>
                <c:pt idx="45">
                  <c:v>2.243125</c:v>
                </c:pt>
                <c:pt idx="46">
                  <c:v>2.0117044172932332</c:v>
                </c:pt>
                <c:pt idx="47">
                  <c:v>1.8459181740878168</c:v>
                </c:pt>
                <c:pt idx="48">
                  <c:v>1.8962872990105135</c:v>
                </c:pt>
                <c:pt idx="49">
                  <c:v>1.8669843750000006</c:v>
                </c:pt>
                <c:pt idx="50">
                  <c:v>1.8282102272727268</c:v>
                </c:pt>
                <c:pt idx="51">
                  <c:v>1.862295048701299</c:v>
                </c:pt>
                <c:pt idx="52">
                  <c:v>1.9507343750000001</c:v>
                </c:pt>
                <c:pt idx="53">
                  <c:v>2.0893932629870129</c:v>
                </c:pt>
                <c:pt idx="54">
                  <c:v>1.8641418160643706</c:v>
                </c:pt>
                <c:pt idx="55">
                  <c:v>1.7735863095238098</c:v>
                </c:pt>
                <c:pt idx="56">
                  <c:v>1.7846585111317257</c:v>
                </c:pt>
                <c:pt idx="57">
                  <c:v>2.1166700487012986</c:v>
                </c:pt>
                <c:pt idx="58">
                  <c:v>2.3388839285714296</c:v>
                </c:pt>
                <c:pt idx="59">
                  <c:v>2.2969187605872396</c:v>
                </c:pt>
                <c:pt idx="60">
                  <c:v>2.1248236607142865</c:v>
                </c:pt>
                <c:pt idx="61">
                  <c:v>1.9980178571428571</c:v>
                </c:pt>
                <c:pt idx="62">
                  <c:v>1.8005221273291925</c:v>
                </c:pt>
                <c:pt idx="63">
                  <c:v>1.7514021915584415</c:v>
                </c:pt>
                <c:pt idx="64">
                  <c:v>1.8537678571428566</c:v>
                </c:pt>
                <c:pt idx="65">
                  <c:v>1.8319216720779226</c:v>
                </c:pt>
                <c:pt idx="66">
                  <c:v>1.8181756338899195</c:v>
                </c:pt>
                <c:pt idx="67">
                  <c:v>2.0142086038961047</c:v>
                </c:pt>
                <c:pt idx="68">
                  <c:v>2.3808615491651199</c:v>
                </c:pt>
                <c:pt idx="69">
                  <c:v>2.5427412840136059</c:v>
                </c:pt>
                <c:pt idx="70">
                  <c:v>2.7925850340136056</c:v>
                </c:pt>
                <c:pt idx="71">
                  <c:v>2.5898044217687084</c:v>
                </c:pt>
                <c:pt idx="72">
                  <c:v>2.8141092687074827</c:v>
                </c:pt>
                <c:pt idx="73">
                  <c:v>2.8715122180451131</c:v>
                </c:pt>
                <c:pt idx="74">
                  <c:v>3.0272224378881996</c:v>
                </c:pt>
                <c:pt idx="75">
                  <c:v>3.2008303571428556</c:v>
                </c:pt>
                <c:pt idx="76">
                  <c:v>3.1450361394557813</c:v>
                </c:pt>
                <c:pt idx="77">
                  <c:v>3.1882934253246762</c:v>
                </c:pt>
                <c:pt idx="78">
                  <c:v>3.2955803571428577</c:v>
                </c:pt>
                <c:pt idx="79">
                  <c:v>3.4138198757763991</c:v>
                </c:pt>
                <c:pt idx="80">
                  <c:v>3.3470997023809521</c:v>
                </c:pt>
                <c:pt idx="81">
                  <c:v>3.1968792517006821</c:v>
                </c:pt>
                <c:pt idx="82">
                  <c:v>3.4734230055658641</c:v>
                </c:pt>
                <c:pt idx="83">
                  <c:v>2.8898848175633889</c:v>
                </c:pt>
                <c:pt idx="84">
                  <c:v>2.6983022524350653</c:v>
                </c:pt>
                <c:pt idx="85">
                  <c:v>2.6803117559523821</c:v>
                </c:pt>
                <c:pt idx="86">
                  <c:v>2.798087459415584</c:v>
                </c:pt>
                <c:pt idx="87">
                  <c:v>2.7839006696428585</c:v>
                </c:pt>
                <c:pt idx="88">
                  <c:v>2.7620265151515144</c:v>
                </c:pt>
                <c:pt idx="89">
                  <c:v>2.6573841411564629</c:v>
                </c:pt>
                <c:pt idx="90">
                  <c:v>3.1948727388682756</c:v>
                </c:pt>
                <c:pt idx="91">
                  <c:v>3.4388402562111793</c:v>
                </c:pt>
                <c:pt idx="92">
                  <c:v>3.2555681390977438</c:v>
                </c:pt>
                <c:pt idx="93">
                  <c:v>3.1197583462732927</c:v>
                </c:pt>
                <c:pt idx="94">
                  <c:v>3.0964131493506484</c:v>
                </c:pt>
                <c:pt idx="95">
                  <c:v>3.0282225093984962</c:v>
                </c:pt>
                <c:pt idx="96">
                  <c:v>2.9788692324755992</c:v>
                </c:pt>
                <c:pt idx="97">
                  <c:v>3.1349718045112764</c:v>
                </c:pt>
                <c:pt idx="98">
                  <c:v>3.3183046343537415</c:v>
                </c:pt>
                <c:pt idx="99">
                  <c:v>3.2064745670995674</c:v>
                </c:pt>
                <c:pt idx="100">
                  <c:v>3.2272747564935065</c:v>
                </c:pt>
                <c:pt idx="101">
                  <c:v>3.2678348214285711</c:v>
                </c:pt>
                <c:pt idx="102">
                  <c:v>3.1405992377188028</c:v>
                </c:pt>
                <c:pt idx="103">
                  <c:v>2.9688331980519482</c:v>
                </c:pt>
                <c:pt idx="104">
                  <c:v>3.0222440476190475</c:v>
                </c:pt>
                <c:pt idx="105">
                  <c:v>2.6670604395604398</c:v>
                </c:pt>
                <c:pt idx="106">
                  <c:v>2.5879057017543863</c:v>
                </c:pt>
                <c:pt idx="107">
                  <c:v>2.9471042053184919</c:v>
                </c:pt>
                <c:pt idx="108">
                  <c:v>2.580960497835497</c:v>
                </c:pt>
                <c:pt idx="109">
                  <c:v>2.5581137218045114</c:v>
                </c:pt>
                <c:pt idx="110">
                  <c:v>3.1946832482993197</c:v>
                </c:pt>
                <c:pt idx="111">
                  <c:v>3.4939741805813229</c:v>
                </c:pt>
                <c:pt idx="112">
                  <c:v>2.8891987476808896</c:v>
                </c:pt>
                <c:pt idx="113">
                  <c:v>2.7314243197278913</c:v>
                </c:pt>
                <c:pt idx="114">
                  <c:v>2.4894683441558438</c:v>
                </c:pt>
                <c:pt idx="115">
                  <c:v>2.4240327380952382</c:v>
                </c:pt>
                <c:pt idx="116">
                  <c:v>2.2092986626468765</c:v>
                </c:pt>
                <c:pt idx="117">
                  <c:v>1.872916784302654</c:v>
                </c:pt>
                <c:pt idx="118">
                  <c:v>2.3327728174603171</c:v>
                </c:pt>
                <c:pt idx="119">
                  <c:v>2.4349617346938768</c:v>
                </c:pt>
                <c:pt idx="120">
                  <c:v>1.9056004464285725</c:v>
                </c:pt>
                <c:pt idx="121">
                  <c:v>1.8322250939849627</c:v>
                </c:pt>
                <c:pt idx="122">
                  <c:v>1.9160957792207793</c:v>
                </c:pt>
                <c:pt idx="123">
                  <c:v>2.0272321428571423</c:v>
                </c:pt>
              </c:numCache>
            </c:numRef>
          </c:val>
          <c:smooth val="0"/>
        </c:ser>
        <c:ser>
          <c:idx val="2"/>
          <c:order val="2"/>
          <c:tx>
            <c:v>Net Return per Galllon</c:v>
          </c:tx>
          <c:spPr>
            <a:ln w="25400">
              <a:solidFill>
                <a:srgbClr val="0070C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[0]!BE</c:f>
              <c:numCache>
                <c:formatCode>_("$"* #,##0.00_);_("$"* \(#,##0.00\);_("$"* "-"??_);_(@_)</c:formatCode>
                <c:ptCount val="124"/>
                <c:pt idx="0">
                  <c:v>0.25852743815815127</c:v>
                </c:pt>
                <c:pt idx="1">
                  <c:v>0.13096324356833478</c:v>
                </c:pt>
                <c:pt idx="2">
                  <c:v>-9.6474961824261962E-2</c:v>
                </c:pt>
                <c:pt idx="3">
                  <c:v>-0.18257458652962111</c:v>
                </c:pt>
                <c:pt idx="4">
                  <c:v>-0.19024162768096109</c:v>
                </c:pt>
                <c:pt idx="5">
                  <c:v>1.3759815439801093E-2</c:v>
                </c:pt>
                <c:pt idx="6">
                  <c:v>0.33083718551654995</c:v>
                </c:pt>
                <c:pt idx="7">
                  <c:v>0.54666506183807373</c:v>
                </c:pt>
                <c:pt idx="8">
                  <c:v>1.0036300044416058</c:v>
                </c:pt>
                <c:pt idx="9">
                  <c:v>0.72801784372846257</c:v>
                </c:pt>
                <c:pt idx="10">
                  <c:v>0.3702478185977951</c:v>
                </c:pt>
                <c:pt idx="11">
                  <c:v>0.31049601445802955</c:v>
                </c:pt>
                <c:pt idx="12">
                  <c:v>0.47963853318374849</c:v>
                </c:pt>
                <c:pt idx="13">
                  <c:v>0.85052299724873914</c:v>
                </c:pt>
                <c:pt idx="14">
                  <c:v>0.78917299063540569</c:v>
                </c:pt>
                <c:pt idx="15">
                  <c:v>0.82424712577498704</c:v>
                </c:pt>
                <c:pt idx="16">
                  <c:v>1.3443569105291469</c:v>
                </c:pt>
                <c:pt idx="17">
                  <c:v>1.7963438856866849</c:v>
                </c:pt>
                <c:pt idx="18">
                  <c:v>1.4443519945943797</c:v>
                </c:pt>
                <c:pt idx="19">
                  <c:v>1.0214472476818843</c:v>
                </c:pt>
                <c:pt idx="20">
                  <c:v>0.64267268191109084</c:v>
                </c:pt>
                <c:pt idx="21">
                  <c:v>0.55300143300865767</c:v>
                </c:pt>
                <c:pt idx="22">
                  <c:v>0.7443883397031541</c:v>
                </c:pt>
                <c:pt idx="23">
                  <c:v>0.9593951424242424</c:v>
                </c:pt>
                <c:pt idx="24">
                  <c:v>0.86505719599567099</c:v>
                </c:pt>
                <c:pt idx="25">
                  <c:v>0.594270936075036</c:v>
                </c:pt>
                <c:pt idx="26">
                  <c:v>0.89282320364873224</c:v>
                </c:pt>
                <c:pt idx="27">
                  <c:v>0.82907830568954854</c:v>
                </c:pt>
                <c:pt idx="28">
                  <c:v>0.82176616515151513</c:v>
                </c:pt>
                <c:pt idx="29">
                  <c:v>0.70401453017934412</c:v>
                </c:pt>
                <c:pt idx="30">
                  <c:v>0.57115874786641907</c:v>
                </c:pt>
                <c:pt idx="31">
                  <c:v>0.47503116726896288</c:v>
                </c:pt>
                <c:pt idx="32">
                  <c:v>0.19825378904078517</c:v>
                </c:pt>
                <c:pt idx="33">
                  <c:v>0.18585880702051627</c:v>
                </c:pt>
                <c:pt idx="34">
                  <c:v>0.4298785144093995</c:v>
                </c:pt>
                <c:pt idx="35">
                  <c:v>0.65854551836409225</c:v>
                </c:pt>
                <c:pt idx="36">
                  <c:v>0.98874027229437234</c:v>
                </c:pt>
                <c:pt idx="37">
                  <c:v>0.84563884990723492</c:v>
                </c:pt>
                <c:pt idx="38">
                  <c:v>1.0239618941249224</c:v>
                </c:pt>
                <c:pt idx="39">
                  <c:v>1.1699243632034635</c:v>
                </c:pt>
                <c:pt idx="40">
                  <c:v>1.2026992240568968</c:v>
                </c:pt>
                <c:pt idx="41">
                  <c:v>1.2472224383426112</c:v>
                </c:pt>
                <c:pt idx="42">
                  <c:v>1.3440789086580078</c:v>
                </c:pt>
                <c:pt idx="43">
                  <c:v>0.84503919004328942</c:v>
                </c:pt>
                <c:pt idx="44">
                  <c:v>0.67746767643784778</c:v>
                </c:pt>
                <c:pt idx="45">
                  <c:v>0.39858799956709956</c:v>
                </c:pt>
                <c:pt idx="46">
                  <c:v>0.16929598828890402</c:v>
                </c:pt>
                <c:pt idx="47">
                  <c:v>-2.4361683487940766E-2</c:v>
                </c:pt>
                <c:pt idx="48">
                  <c:v>1.3436012863327296E-2</c:v>
                </c:pt>
                <c:pt idx="49">
                  <c:v>-4.4669111471857814E-3</c:v>
                </c:pt>
                <c:pt idx="50">
                  <c:v>-3.0012487445887803E-2</c:v>
                </c:pt>
                <c:pt idx="51">
                  <c:v>5.0900905411255692E-2</c:v>
                </c:pt>
                <c:pt idx="52">
                  <c:v>0.15856880313852817</c:v>
                </c:pt>
                <c:pt idx="53">
                  <c:v>0.30175626255411236</c:v>
                </c:pt>
                <c:pt idx="54">
                  <c:v>7.3533387060041422E-2</c:v>
                </c:pt>
                <c:pt idx="55">
                  <c:v>-2.5993548051947979E-2</c:v>
                </c:pt>
                <c:pt idx="56">
                  <c:v>-0.17413563215831762</c:v>
                </c:pt>
                <c:pt idx="57">
                  <c:v>0.14950447683982659</c:v>
                </c:pt>
                <c:pt idx="58">
                  <c:v>0.32854692813852893</c:v>
                </c:pt>
                <c:pt idx="59">
                  <c:v>0.26411033158291053</c:v>
                </c:pt>
                <c:pt idx="60">
                  <c:v>9.3843803138529136E-2</c:v>
                </c:pt>
                <c:pt idx="61">
                  <c:v>-5.0633429004329322E-2</c:v>
                </c:pt>
                <c:pt idx="62">
                  <c:v>-0.25110058738942254</c:v>
                </c:pt>
                <c:pt idx="63">
                  <c:v>-0.27829195173160159</c:v>
                </c:pt>
                <c:pt idx="64">
                  <c:v>-0.15669771471861527</c:v>
                </c:pt>
                <c:pt idx="65">
                  <c:v>-0.18691532835497782</c:v>
                </c:pt>
                <c:pt idx="66">
                  <c:v>-0.20663279511440957</c:v>
                </c:pt>
                <c:pt idx="67">
                  <c:v>-1.6271253679652986E-2</c:v>
                </c:pt>
                <c:pt idx="68">
                  <c:v>0.50548169158936229</c:v>
                </c:pt>
                <c:pt idx="69">
                  <c:v>0.68598999786641968</c:v>
                </c:pt>
                <c:pt idx="70">
                  <c:v>0.91036231929499078</c:v>
                </c:pt>
                <c:pt idx="71">
                  <c:v>0.68931027847866511</c:v>
                </c:pt>
                <c:pt idx="72">
                  <c:v>0.89684369684601073</c:v>
                </c:pt>
                <c:pt idx="73">
                  <c:v>0.95427521761221268</c:v>
                </c:pt>
                <c:pt idx="74">
                  <c:v>1.1127140088838705</c:v>
                </c:pt>
                <c:pt idx="75">
                  <c:v>1.2971504995670979</c:v>
                </c:pt>
                <c:pt idx="76">
                  <c:v>1.2446848533085952</c:v>
                </c:pt>
                <c:pt idx="77">
                  <c:v>1.2846707106060613</c:v>
                </c:pt>
                <c:pt idx="78">
                  <c:v>1.3832862138528144</c:v>
                </c:pt>
                <c:pt idx="79">
                  <c:v>1.503654303914927</c:v>
                </c:pt>
                <c:pt idx="80">
                  <c:v>1.3836627019480516</c:v>
                </c:pt>
                <c:pt idx="81">
                  <c:v>1.2367708226963532</c:v>
                </c:pt>
                <c:pt idx="82">
                  <c:v>1.4932431479901063</c:v>
                </c:pt>
                <c:pt idx="83">
                  <c:v>0.9139335314162027</c:v>
                </c:pt>
                <c:pt idx="84">
                  <c:v>0.71877953771645031</c:v>
                </c:pt>
                <c:pt idx="85">
                  <c:v>0.7047176126623389</c:v>
                </c:pt>
                <c:pt idx="86">
                  <c:v>0.81832188755411206</c:v>
                </c:pt>
                <c:pt idx="87">
                  <c:v>0.84736366920995798</c:v>
                </c:pt>
                <c:pt idx="88">
                  <c:v>0.83391808614718532</c:v>
                </c:pt>
                <c:pt idx="89">
                  <c:v>0.71970428358070526</c:v>
                </c:pt>
                <c:pt idx="90">
                  <c:v>1.2323214527210893</c:v>
                </c:pt>
                <c:pt idx="91">
                  <c:v>1.4712175414925646</c:v>
                </c:pt>
                <c:pt idx="92">
                  <c:v>0.80697399580770002</c:v>
                </c:pt>
                <c:pt idx="93">
                  <c:v>0.67149277441182065</c:v>
                </c:pt>
                <c:pt idx="94">
                  <c:v>0.60530472034631977</c:v>
                </c:pt>
                <c:pt idx="95">
                  <c:v>0.52304265182273824</c:v>
                </c:pt>
                <c:pt idx="96">
                  <c:v>0.47401794632841288</c:v>
                </c:pt>
                <c:pt idx="97">
                  <c:v>0.62477766122123324</c:v>
                </c:pt>
                <c:pt idx="98">
                  <c:v>0.79703906249226897</c:v>
                </c:pt>
                <c:pt idx="99">
                  <c:v>0.69963756666666654</c:v>
                </c:pt>
                <c:pt idx="100">
                  <c:v>0.70909489891774857</c:v>
                </c:pt>
                <c:pt idx="101">
                  <c:v>0.74488353528138429</c:v>
                </c:pt>
                <c:pt idx="102">
                  <c:v>0.63027652300018744</c:v>
                </c:pt>
                <c:pt idx="103">
                  <c:v>0.45523905476190496</c:v>
                </c:pt>
                <c:pt idx="104">
                  <c:v>0.80293645921272416</c:v>
                </c:pt>
                <c:pt idx="105">
                  <c:v>0.44204041866849852</c:v>
                </c:pt>
                <c:pt idx="106">
                  <c:v>0.34307324837682618</c:v>
                </c:pt>
                <c:pt idx="107">
                  <c:v>0.68635931945531459</c:v>
                </c:pt>
                <c:pt idx="108">
                  <c:v>0.31630317948670106</c:v>
                </c:pt>
                <c:pt idx="109">
                  <c:v>0.19414397097009717</c:v>
                </c:pt>
                <c:pt idx="110">
                  <c:v>0.82350106497928754</c:v>
                </c:pt>
                <c:pt idx="111">
                  <c:v>1.1491795647756726</c:v>
                </c:pt>
                <c:pt idx="112">
                  <c:v>0.54469169938962159</c:v>
                </c:pt>
                <c:pt idx="113">
                  <c:v>0.38300483895100479</c:v>
                </c:pt>
                <c:pt idx="114">
                  <c:v>0.14253643089333945</c:v>
                </c:pt>
                <c:pt idx="115">
                  <c:v>7.3188392347115272E-2</c:v>
                </c:pt>
                <c:pt idx="116">
                  <c:v>3.3074200487492433E-2</c:v>
                </c:pt>
                <c:pt idx="117">
                  <c:v>-0.27149055491226592</c:v>
                </c:pt>
                <c:pt idx="118">
                  <c:v>0.19708260118986098</c:v>
                </c:pt>
                <c:pt idx="119">
                  <c:v>0.27618864136788535</c:v>
                </c:pt>
                <c:pt idx="120">
                  <c:v>-0.24505552395295593</c:v>
                </c:pt>
                <c:pt idx="121">
                  <c:v>-0.29741375345210086</c:v>
                </c:pt>
                <c:pt idx="122">
                  <c:v>-0.21712594527182061</c:v>
                </c:pt>
                <c:pt idx="123">
                  <c:v>-0.10957245869099363</c:v>
                </c:pt>
              </c:numCache>
            </c:numRef>
          </c:val>
          <c:smooth val="0"/>
        </c:ser>
        <c:dLbls>
          <c:showLegendKey val="0"/>
          <c:showVal val="0"/>
          <c:showCatName val="0"/>
          <c:showSerName val="0"/>
          <c:showPercent val="0"/>
          <c:showBubbleSize val="0"/>
        </c:dLbls>
        <c:marker val="1"/>
        <c:smooth val="0"/>
        <c:axId val="352626560"/>
        <c:axId val="352628096"/>
      </c:lineChart>
      <c:dateAx>
        <c:axId val="352626560"/>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2628096"/>
        <c:crosses val="autoZero"/>
        <c:auto val="1"/>
        <c:lblOffset val="100"/>
        <c:baseTimeUnit val="months"/>
        <c:majorUnit val="3"/>
        <c:majorTimeUnit val="months"/>
        <c:minorUnit val="1"/>
        <c:minorTimeUnit val="months"/>
      </c:dateAx>
      <c:valAx>
        <c:axId val="352628096"/>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4.4483214417692608E-3"/>
              <c:y val="0.39790567956635392"/>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2626560"/>
        <c:crosses val="autoZero"/>
        <c:crossBetween val="midCat"/>
      </c:valAx>
      <c:spPr>
        <a:solidFill>
          <a:srgbClr val="FFFFFF"/>
        </a:solidFill>
        <a:ln w="12700">
          <a:solidFill>
            <a:srgbClr val="808080"/>
          </a:solidFill>
          <a:prstDash val="solid"/>
        </a:ln>
      </c:spPr>
    </c:plotArea>
    <c:legend>
      <c:legendPos val="r"/>
      <c:layout>
        <c:manualLayout>
          <c:xMode val="edge"/>
          <c:yMode val="edge"/>
          <c:x val="0.11249324589558272"/>
          <c:y val="0.88466576498177407"/>
          <c:w val="0.75126457616551612"/>
          <c:h val="5.3735177243989712E-2"/>
        </c:manualLayout>
      </c:layout>
      <c:overlay val="0"/>
      <c:spPr>
        <a:solidFill>
          <a:srgbClr val="FFFFFF"/>
        </a:solidFill>
        <a:ln w="3175">
          <a:solidFill>
            <a:srgbClr val="000000"/>
          </a:solidFill>
          <a:prstDash val="solid"/>
        </a:ln>
      </c:spPr>
      <c:txPr>
        <a:bodyPr/>
        <a:lstStyle/>
        <a:p>
          <a:pPr>
            <a:defRPr sz="15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autoTitleDeleted val="0"/>
    <c:plotArea>
      <c:layout/>
      <c:barChart>
        <c:barDir val="col"/>
        <c:grouping val="clustered"/>
        <c:varyColors val="0"/>
        <c:dLbls>
          <c:showLegendKey val="0"/>
          <c:showVal val="0"/>
          <c:showCatName val="0"/>
          <c:showSerName val="0"/>
          <c:showPercent val="0"/>
          <c:showBubbleSize val="0"/>
        </c:dLbls>
        <c:gapWidth val="150"/>
        <c:axId val="352801152"/>
        <c:axId val="352802688"/>
      </c:barChart>
      <c:catAx>
        <c:axId val="352801152"/>
        <c:scaling>
          <c:orientation val="minMax"/>
        </c:scaling>
        <c:delete val="0"/>
        <c:axPos val="b"/>
        <c:majorTickMark val="out"/>
        <c:minorTickMark val="none"/>
        <c:tickLblPos val="nextTo"/>
        <c:crossAx val="352802688"/>
        <c:crosses val="autoZero"/>
        <c:auto val="1"/>
        <c:lblAlgn val="ctr"/>
        <c:lblOffset val="100"/>
        <c:noMultiLvlLbl val="0"/>
      </c:catAx>
      <c:valAx>
        <c:axId val="352802688"/>
        <c:scaling>
          <c:orientation val="minMax"/>
        </c:scaling>
        <c:delete val="0"/>
        <c:axPos val="l"/>
        <c:majorGridlines/>
        <c:majorTickMark val="out"/>
        <c:minorTickMark val="none"/>
        <c:tickLblPos val="nextTo"/>
        <c:crossAx val="352801152"/>
        <c:crosses val="autoZero"/>
        <c:crossBetween val="between"/>
      </c:valAx>
    </c:plotArea>
    <c:legend>
      <c:legendPos val="r"/>
      <c:overlay val="0"/>
    </c:legend>
    <c:plotVisOnly val="1"/>
    <c:dispBlanksAs val="gap"/>
    <c:showDLblsOverMax val="0"/>
  </c:chart>
  <c:userShapes r:id="rId1"/>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Allocation of Ethanol Supply Chain Profits between</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Ethanol Producer and Corn Farmer</a:t>
            </a:r>
          </a:p>
          <a:p>
            <a:pPr>
              <a:defRPr sz="1400" b="0" i="0" u="none" strike="noStrike" baseline="0">
                <a:solidFill>
                  <a:srgbClr val="000000"/>
                </a:solidFill>
                <a:latin typeface="Helvetica"/>
                <a:ea typeface="Helvetica"/>
                <a:cs typeface="Helvetica"/>
              </a:defRPr>
            </a:pPr>
            <a:r>
              <a:rPr lang="en-US" sz="1800" b="0" i="0" u="none" strike="noStrike" baseline="0">
                <a:solidFill>
                  <a:srgbClr val="000000"/>
                </a:solidFill>
                <a:latin typeface="Helvetica"/>
                <a:cs typeface="Helvetica"/>
              </a:rPr>
              <a:t>(corn at cost of production)</a:t>
            </a:r>
            <a:endParaRPr lang="en-US" sz="1800" baseline="0"/>
          </a:p>
        </c:rich>
      </c:tx>
      <c:layout>
        <c:manualLayout>
          <c:xMode val="edge"/>
          <c:yMode val="edge"/>
          <c:x val="0.15599406562449525"/>
          <c:y val="1.2600916300214935E-2"/>
        </c:manualLayout>
      </c:layout>
      <c:overlay val="0"/>
      <c:spPr>
        <a:noFill/>
        <a:ln w="25400">
          <a:noFill/>
        </a:ln>
      </c:spPr>
    </c:title>
    <c:autoTitleDeleted val="0"/>
    <c:plotArea>
      <c:layout>
        <c:manualLayout>
          <c:layoutTarget val="inner"/>
          <c:xMode val="edge"/>
          <c:yMode val="edge"/>
          <c:x val="0.11832740213523132"/>
          <c:y val="0.18808173864635491"/>
          <c:w val="0.85587188612099918"/>
          <c:h val="0.6679391733840917"/>
        </c:manualLayout>
      </c:layout>
      <c:lineChart>
        <c:grouping val="standard"/>
        <c:varyColors val="0"/>
        <c:ser>
          <c:idx val="2"/>
          <c:order val="0"/>
          <c:tx>
            <c:v>Total Profits</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[0]!BE</c:f>
              <c:numCache>
                <c:formatCode>_("$"* #,##0.00_);_("$"* \(#,##0.00\);_("$"* "-"??_);_(@_)</c:formatCode>
                <c:ptCount val="124"/>
                <c:pt idx="0">
                  <c:v>0.25852743815815127</c:v>
                </c:pt>
                <c:pt idx="1">
                  <c:v>0.13096324356833478</c:v>
                </c:pt>
                <c:pt idx="2">
                  <c:v>-9.6474961824261962E-2</c:v>
                </c:pt>
                <c:pt idx="3">
                  <c:v>-0.18257458652962111</c:v>
                </c:pt>
                <c:pt idx="4">
                  <c:v>-0.19024162768096109</c:v>
                </c:pt>
                <c:pt idx="5">
                  <c:v>1.3759815439801093E-2</c:v>
                </c:pt>
                <c:pt idx="6">
                  <c:v>0.33083718551654995</c:v>
                </c:pt>
                <c:pt idx="7">
                  <c:v>0.54666506183807373</c:v>
                </c:pt>
                <c:pt idx="8">
                  <c:v>1.0036300044416058</c:v>
                </c:pt>
                <c:pt idx="9">
                  <c:v>0.72801784372846257</c:v>
                </c:pt>
                <c:pt idx="10">
                  <c:v>0.3702478185977951</c:v>
                </c:pt>
                <c:pt idx="11">
                  <c:v>0.31049601445802955</c:v>
                </c:pt>
                <c:pt idx="12">
                  <c:v>0.47963853318374849</c:v>
                </c:pt>
                <c:pt idx="13">
                  <c:v>0.85052299724873914</c:v>
                </c:pt>
                <c:pt idx="14">
                  <c:v>0.78917299063540569</c:v>
                </c:pt>
                <c:pt idx="15">
                  <c:v>0.82424712577498704</c:v>
                </c:pt>
                <c:pt idx="16">
                  <c:v>1.3443569105291469</c:v>
                </c:pt>
                <c:pt idx="17">
                  <c:v>1.7963438856866849</c:v>
                </c:pt>
                <c:pt idx="18">
                  <c:v>1.4443519945943797</c:v>
                </c:pt>
                <c:pt idx="19">
                  <c:v>1.0214472476818843</c:v>
                </c:pt>
                <c:pt idx="20">
                  <c:v>0.64267268191109084</c:v>
                </c:pt>
                <c:pt idx="21">
                  <c:v>0.55300143300865767</c:v>
                </c:pt>
                <c:pt idx="22">
                  <c:v>0.7443883397031541</c:v>
                </c:pt>
                <c:pt idx="23">
                  <c:v>0.9593951424242424</c:v>
                </c:pt>
                <c:pt idx="24">
                  <c:v>0.86505719599567099</c:v>
                </c:pt>
                <c:pt idx="25">
                  <c:v>0.594270936075036</c:v>
                </c:pt>
                <c:pt idx="26">
                  <c:v>0.89282320364873224</c:v>
                </c:pt>
                <c:pt idx="27">
                  <c:v>0.82907830568954854</c:v>
                </c:pt>
                <c:pt idx="28">
                  <c:v>0.82176616515151513</c:v>
                </c:pt>
                <c:pt idx="29">
                  <c:v>0.70401453017934412</c:v>
                </c:pt>
                <c:pt idx="30">
                  <c:v>0.57115874786641907</c:v>
                </c:pt>
                <c:pt idx="31">
                  <c:v>0.47503116726896288</c:v>
                </c:pt>
                <c:pt idx="32">
                  <c:v>0.19825378904078517</c:v>
                </c:pt>
                <c:pt idx="33">
                  <c:v>0.18585880702051627</c:v>
                </c:pt>
                <c:pt idx="34">
                  <c:v>0.4298785144093995</c:v>
                </c:pt>
                <c:pt idx="35">
                  <c:v>0.65854551836409225</c:v>
                </c:pt>
                <c:pt idx="36">
                  <c:v>0.98874027229437234</c:v>
                </c:pt>
                <c:pt idx="37">
                  <c:v>0.84563884990723492</c:v>
                </c:pt>
                <c:pt idx="38">
                  <c:v>1.0239618941249224</c:v>
                </c:pt>
                <c:pt idx="39">
                  <c:v>1.1699243632034635</c:v>
                </c:pt>
                <c:pt idx="40">
                  <c:v>1.2026992240568968</c:v>
                </c:pt>
                <c:pt idx="41">
                  <c:v>1.2472224383426112</c:v>
                </c:pt>
                <c:pt idx="42">
                  <c:v>1.3440789086580078</c:v>
                </c:pt>
                <c:pt idx="43">
                  <c:v>0.84503919004328942</c:v>
                </c:pt>
                <c:pt idx="44">
                  <c:v>0.67746767643784778</c:v>
                </c:pt>
                <c:pt idx="45">
                  <c:v>0.39858799956709956</c:v>
                </c:pt>
                <c:pt idx="46">
                  <c:v>0.16929598828890402</c:v>
                </c:pt>
                <c:pt idx="47">
                  <c:v>-2.4361683487940766E-2</c:v>
                </c:pt>
                <c:pt idx="48">
                  <c:v>1.3436012863327296E-2</c:v>
                </c:pt>
                <c:pt idx="49">
                  <c:v>-4.4669111471857814E-3</c:v>
                </c:pt>
                <c:pt idx="50">
                  <c:v>-3.0012487445887803E-2</c:v>
                </c:pt>
                <c:pt idx="51">
                  <c:v>5.0900905411255692E-2</c:v>
                </c:pt>
                <c:pt idx="52">
                  <c:v>0.15856880313852817</c:v>
                </c:pt>
                <c:pt idx="53">
                  <c:v>0.30175626255411236</c:v>
                </c:pt>
                <c:pt idx="54">
                  <c:v>7.3533387060041422E-2</c:v>
                </c:pt>
                <c:pt idx="55">
                  <c:v>-2.5993548051947979E-2</c:v>
                </c:pt>
                <c:pt idx="56">
                  <c:v>-0.17413563215831762</c:v>
                </c:pt>
                <c:pt idx="57">
                  <c:v>0.14950447683982659</c:v>
                </c:pt>
                <c:pt idx="58">
                  <c:v>0.32854692813852893</c:v>
                </c:pt>
                <c:pt idx="59">
                  <c:v>0.26411033158291053</c:v>
                </c:pt>
                <c:pt idx="60">
                  <c:v>9.3843803138529136E-2</c:v>
                </c:pt>
                <c:pt idx="61">
                  <c:v>-5.0633429004329322E-2</c:v>
                </c:pt>
                <c:pt idx="62">
                  <c:v>-0.25110058738942254</c:v>
                </c:pt>
                <c:pt idx="63">
                  <c:v>-0.27829195173160159</c:v>
                </c:pt>
                <c:pt idx="64">
                  <c:v>-0.15669771471861527</c:v>
                </c:pt>
                <c:pt idx="65">
                  <c:v>-0.18691532835497782</c:v>
                </c:pt>
                <c:pt idx="66">
                  <c:v>-0.20663279511440957</c:v>
                </c:pt>
                <c:pt idx="67">
                  <c:v>-1.6271253679652986E-2</c:v>
                </c:pt>
                <c:pt idx="68">
                  <c:v>0.50548169158936229</c:v>
                </c:pt>
                <c:pt idx="69">
                  <c:v>0.68598999786641968</c:v>
                </c:pt>
                <c:pt idx="70">
                  <c:v>0.91036231929499078</c:v>
                </c:pt>
                <c:pt idx="71">
                  <c:v>0.68931027847866511</c:v>
                </c:pt>
                <c:pt idx="72">
                  <c:v>0.89684369684601073</c:v>
                </c:pt>
                <c:pt idx="73">
                  <c:v>0.95427521761221268</c:v>
                </c:pt>
                <c:pt idx="74">
                  <c:v>1.1127140088838705</c:v>
                </c:pt>
                <c:pt idx="75">
                  <c:v>1.2971504995670979</c:v>
                </c:pt>
                <c:pt idx="76">
                  <c:v>1.2446848533085952</c:v>
                </c:pt>
                <c:pt idx="77">
                  <c:v>1.2846707106060613</c:v>
                </c:pt>
                <c:pt idx="78">
                  <c:v>1.3832862138528144</c:v>
                </c:pt>
                <c:pt idx="79">
                  <c:v>1.503654303914927</c:v>
                </c:pt>
                <c:pt idx="80">
                  <c:v>1.3836627019480516</c:v>
                </c:pt>
                <c:pt idx="81">
                  <c:v>1.2367708226963532</c:v>
                </c:pt>
                <c:pt idx="82">
                  <c:v>1.4932431479901063</c:v>
                </c:pt>
                <c:pt idx="83">
                  <c:v>0.9139335314162027</c:v>
                </c:pt>
                <c:pt idx="84">
                  <c:v>0.71877953771645031</c:v>
                </c:pt>
                <c:pt idx="85">
                  <c:v>0.7047176126623389</c:v>
                </c:pt>
                <c:pt idx="86">
                  <c:v>0.81832188755411206</c:v>
                </c:pt>
                <c:pt idx="87">
                  <c:v>0.84736366920995798</c:v>
                </c:pt>
                <c:pt idx="88">
                  <c:v>0.83391808614718532</c:v>
                </c:pt>
                <c:pt idx="89">
                  <c:v>0.71970428358070526</c:v>
                </c:pt>
                <c:pt idx="90">
                  <c:v>1.2323214527210893</c:v>
                </c:pt>
                <c:pt idx="91">
                  <c:v>1.4712175414925646</c:v>
                </c:pt>
                <c:pt idx="92">
                  <c:v>0.80697399580770002</c:v>
                </c:pt>
                <c:pt idx="93">
                  <c:v>0.67149277441182065</c:v>
                </c:pt>
                <c:pt idx="94">
                  <c:v>0.60530472034631977</c:v>
                </c:pt>
                <c:pt idx="95">
                  <c:v>0.52304265182273824</c:v>
                </c:pt>
                <c:pt idx="96">
                  <c:v>0.47401794632841288</c:v>
                </c:pt>
                <c:pt idx="97">
                  <c:v>0.62477766122123324</c:v>
                </c:pt>
                <c:pt idx="98">
                  <c:v>0.79703906249226897</c:v>
                </c:pt>
                <c:pt idx="99">
                  <c:v>0.69963756666666654</c:v>
                </c:pt>
                <c:pt idx="100">
                  <c:v>0.70909489891774857</c:v>
                </c:pt>
                <c:pt idx="101">
                  <c:v>0.74488353528138429</c:v>
                </c:pt>
                <c:pt idx="102">
                  <c:v>0.63027652300018744</c:v>
                </c:pt>
                <c:pt idx="103">
                  <c:v>0.45523905476190496</c:v>
                </c:pt>
                <c:pt idx="104">
                  <c:v>0.80293645921272416</c:v>
                </c:pt>
                <c:pt idx="105">
                  <c:v>0.44204041866849852</c:v>
                </c:pt>
                <c:pt idx="106">
                  <c:v>0.34307324837682618</c:v>
                </c:pt>
                <c:pt idx="107">
                  <c:v>0.68635931945531459</c:v>
                </c:pt>
                <c:pt idx="108">
                  <c:v>0.31630317948670106</c:v>
                </c:pt>
                <c:pt idx="109">
                  <c:v>0.19414397097009717</c:v>
                </c:pt>
                <c:pt idx="110">
                  <c:v>0.82350106497928754</c:v>
                </c:pt>
                <c:pt idx="111">
                  <c:v>1.1491795647756726</c:v>
                </c:pt>
                <c:pt idx="112">
                  <c:v>0.54469169938962159</c:v>
                </c:pt>
                <c:pt idx="113">
                  <c:v>0.38300483895100479</c:v>
                </c:pt>
                <c:pt idx="114">
                  <c:v>0.14253643089333945</c:v>
                </c:pt>
                <c:pt idx="115">
                  <c:v>7.3188392347115272E-2</c:v>
                </c:pt>
                <c:pt idx="116">
                  <c:v>3.3074200487492433E-2</c:v>
                </c:pt>
                <c:pt idx="117">
                  <c:v>-0.27149055491226592</c:v>
                </c:pt>
                <c:pt idx="118">
                  <c:v>0.19708260118986098</c:v>
                </c:pt>
                <c:pt idx="119">
                  <c:v>0.27618864136788535</c:v>
                </c:pt>
                <c:pt idx="120">
                  <c:v>-0.24505552395295593</c:v>
                </c:pt>
                <c:pt idx="121">
                  <c:v>-0.29741375345210086</c:v>
                </c:pt>
                <c:pt idx="122">
                  <c:v>-0.21712594527182061</c:v>
                </c:pt>
                <c:pt idx="123">
                  <c:v>-0.10957245869099363</c:v>
                </c:pt>
              </c:numCache>
            </c:numRef>
          </c:val>
          <c:smooth val="0"/>
        </c:ser>
        <c:ser>
          <c:idx val="1"/>
          <c:order val="1"/>
          <c:tx>
            <c:v>Corn Farmer Profits</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[0]!BI</c:f>
              <c:numCache>
                <c:formatCode>_("$"* #,##0.00_);_("$"* \(#,##0.00\);_("$"* "-"??_);_(@_)</c:formatCode>
                <c:ptCount val="124"/>
                <c:pt idx="0">
                  <c:v>-0.16246454726456971</c:v>
                </c:pt>
                <c:pt idx="1">
                  <c:v>-0.15509643873985501</c:v>
                </c:pt>
                <c:pt idx="2">
                  <c:v>-0.1231894555427705</c:v>
                </c:pt>
                <c:pt idx="3">
                  <c:v>-0.13921980136258449</c:v>
                </c:pt>
                <c:pt idx="4">
                  <c:v>-0.14073918151482645</c:v>
                </c:pt>
                <c:pt idx="5">
                  <c:v>-0.12887370773947548</c:v>
                </c:pt>
                <c:pt idx="6">
                  <c:v>-8.6499080507102533E-2</c:v>
                </c:pt>
                <c:pt idx="7">
                  <c:v>-0.1764463855198356</c:v>
                </c:pt>
                <c:pt idx="8">
                  <c:v>-0.33340706221373273</c:v>
                </c:pt>
                <c:pt idx="9">
                  <c:v>-0.36616489829607302</c:v>
                </c:pt>
                <c:pt idx="10">
                  <c:v>-0.35332702122328652</c:v>
                </c:pt>
                <c:pt idx="11">
                  <c:v>-0.29168665366048363</c:v>
                </c:pt>
                <c:pt idx="12">
                  <c:v>-0.2669511447819819</c:v>
                </c:pt>
                <c:pt idx="13">
                  <c:v>-0.23284194557780591</c:v>
                </c:pt>
                <c:pt idx="14">
                  <c:v>-0.23854050636237345</c:v>
                </c:pt>
                <c:pt idx="15">
                  <c:v>-0.20116375461721758</c:v>
                </c:pt>
                <c:pt idx="16">
                  <c:v>-0.19744215845788382</c:v>
                </c:pt>
                <c:pt idx="17">
                  <c:v>-0.22477669261037914</c:v>
                </c:pt>
                <c:pt idx="18">
                  <c:v>-0.210966412240158</c:v>
                </c:pt>
                <c:pt idx="19">
                  <c:v>-0.23880145662923358</c:v>
                </c:pt>
                <c:pt idx="20">
                  <c:v>-0.22989243248582769</c:v>
                </c:pt>
                <c:pt idx="21">
                  <c:v>-1.5533685064934688E-2</c:v>
                </c:pt>
                <c:pt idx="22">
                  <c:v>0.20267857142857137</c:v>
                </c:pt>
                <c:pt idx="23">
                  <c:v>0.25232142857142859</c:v>
                </c:pt>
                <c:pt idx="24">
                  <c:v>0.28593749999999996</c:v>
                </c:pt>
                <c:pt idx="25">
                  <c:v>0.39206349206349189</c:v>
                </c:pt>
                <c:pt idx="26">
                  <c:v>0.36084608843537425</c:v>
                </c:pt>
                <c:pt idx="27">
                  <c:v>0.20688775510204049</c:v>
                </c:pt>
                <c:pt idx="28">
                  <c:v>0.24350649350649356</c:v>
                </c:pt>
                <c:pt idx="29">
                  <c:v>0.31403061224489837</c:v>
                </c:pt>
                <c:pt idx="30">
                  <c:v>8.3344132653061509E-2</c:v>
                </c:pt>
                <c:pt idx="31">
                  <c:v>9.9342003105589938E-2</c:v>
                </c:pt>
                <c:pt idx="32">
                  <c:v>0.10427631578947394</c:v>
                </c:pt>
                <c:pt idx="33">
                  <c:v>0.11235539596273258</c:v>
                </c:pt>
                <c:pt idx="34">
                  <c:v>0.25225340136054419</c:v>
                </c:pt>
                <c:pt idx="35">
                  <c:v>0.40065789473684177</c:v>
                </c:pt>
                <c:pt idx="36">
                  <c:v>0.58912337662337633</c:v>
                </c:pt>
                <c:pt idx="37">
                  <c:v>0.70935374149659869</c:v>
                </c:pt>
                <c:pt idx="38">
                  <c:v>0.8014073129251702</c:v>
                </c:pt>
                <c:pt idx="39">
                  <c:v>0.95008116883116966</c:v>
                </c:pt>
                <c:pt idx="40">
                  <c:v>0.95643707482993201</c:v>
                </c:pt>
                <c:pt idx="41">
                  <c:v>1.2497555272108845</c:v>
                </c:pt>
                <c:pt idx="42">
                  <c:v>1.0586850649350652</c:v>
                </c:pt>
                <c:pt idx="43">
                  <c:v>0.74638605442176842</c:v>
                </c:pt>
                <c:pt idx="44">
                  <c:v>0.63580994897959209</c:v>
                </c:pt>
                <c:pt idx="45">
                  <c:v>0.2184161490683223</c:v>
                </c:pt>
                <c:pt idx="46">
                  <c:v>7.7208646616541809E-2</c:v>
                </c:pt>
                <c:pt idx="47">
                  <c:v>1.8069727891156795E-3</c:v>
                </c:pt>
                <c:pt idx="48">
                  <c:v>0.10639243197278958</c:v>
                </c:pt>
                <c:pt idx="49">
                  <c:v>3.0312499999999298E-2</c:v>
                </c:pt>
                <c:pt idx="50">
                  <c:v>8.6485389610389651E-2</c:v>
                </c:pt>
                <c:pt idx="51">
                  <c:v>0.13108766233766156</c:v>
                </c:pt>
                <c:pt idx="52">
                  <c:v>0.20700892857142827</c:v>
                </c:pt>
                <c:pt idx="53">
                  <c:v>0.17991071428571415</c:v>
                </c:pt>
                <c:pt idx="54">
                  <c:v>-0.12313311688311623</c:v>
                </c:pt>
                <c:pt idx="55">
                  <c:v>-0.1019557823129249</c:v>
                </c:pt>
                <c:pt idx="56">
                  <c:v>-0.26241496598639458</c:v>
                </c:pt>
                <c:pt idx="57">
                  <c:v>-0.10004058441558428</c:v>
                </c:pt>
                <c:pt idx="58">
                  <c:v>-8.9687500000000364E-2</c:v>
                </c:pt>
                <c:pt idx="59">
                  <c:v>-9.1112012987012658E-2</c:v>
                </c:pt>
                <c:pt idx="60">
                  <c:v>-0.11339285714285707</c:v>
                </c:pt>
                <c:pt idx="61">
                  <c:v>-0.17008928571428572</c:v>
                </c:pt>
                <c:pt idx="62">
                  <c:v>-0.1632472826086957</c:v>
                </c:pt>
                <c:pt idx="63">
                  <c:v>-0.20686891233766214</c:v>
                </c:pt>
                <c:pt idx="64">
                  <c:v>-0.17718749999999983</c:v>
                </c:pt>
                <c:pt idx="65">
                  <c:v>-0.25954748376623415</c:v>
                </c:pt>
                <c:pt idx="66">
                  <c:v>-0.20317814625850383</c:v>
                </c:pt>
                <c:pt idx="67">
                  <c:v>-0.13068181818181812</c:v>
                </c:pt>
                <c:pt idx="68">
                  <c:v>0.26643176020408132</c:v>
                </c:pt>
                <c:pt idx="69">
                  <c:v>0.49093005952380908</c:v>
                </c:pt>
                <c:pt idx="70">
                  <c:v>0.58924319727891272</c:v>
                </c:pt>
                <c:pt idx="71">
                  <c:v>0.7135629251700677</c:v>
                </c:pt>
                <c:pt idx="72">
                  <c:v>0.86934523809523889</c:v>
                </c:pt>
                <c:pt idx="73">
                  <c:v>1.0580827067669174</c:v>
                </c:pt>
                <c:pt idx="74">
                  <c:v>1.0401203416149076</c:v>
                </c:pt>
                <c:pt idx="75">
                  <c:v>1.2755000000000003</c:v>
                </c:pt>
                <c:pt idx="76">
                  <c:v>1.1884353741496592</c:v>
                </c:pt>
                <c:pt idx="77">
                  <c:v>1.2305905032467521</c:v>
                </c:pt>
                <c:pt idx="78">
                  <c:v>1.118758928571429</c:v>
                </c:pt>
                <c:pt idx="79">
                  <c:v>1.2360345496894412</c:v>
                </c:pt>
                <c:pt idx="80">
                  <c:v>1.0601339285714286</c:v>
                </c:pt>
                <c:pt idx="81">
                  <c:v>0.82437925170067938</c:v>
                </c:pt>
                <c:pt idx="82">
                  <c:v>0.81634778911564632</c:v>
                </c:pt>
                <c:pt idx="83">
                  <c:v>0.72474489795918418</c:v>
                </c:pt>
                <c:pt idx="84">
                  <c:v>0.8293973214285717</c:v>
                </c:pt>
                <c:pt idx="85">
                  <c:v>0.86441517857142935</c:v>
                </c:pt>
                <c:pt idx="86">
                  <c:v>0.89634740259740231</c:v>
                </c:pt>
                <c:pt idx="87">
                  <c:v>0.84843749999999951</c:v>
                </c:pt>
                <c:pt idx="88">
                  <c:v>0.84715136054421847</c:v>
                </c:pt>
                <c:pt idx="89">
                  <c:v>0.83591113945578255</c:v>
                </c:pt>
                <c:pt idx="90">
                  <c:v>1.3136692176870752</c:v>
                </c:pt>
                <c:pt idx="91">
                  <c:v>1.5032123447204977</c:v>
                </c:pt>
                <c:pt idx="92">
                  <c:v>0.83820465225563878</c:v>
                </c:pt>
                <c:pt idx="93">
                  <c:v>0.79130434782608794</c:v>
                </c:pt>
                <c:pt idx="94">
                  <c:v>0.78253348214285845</c:v>
                </c:pt>
                <c:pt idx="95">
                  <c:v>0.72726738721804574</c:v>
                </c:pt>
                <c:pt idx="96">
                  <c:v>0.69166666666666798</c:v>
                </c:pt>
                <c:pt idx="97">
                  <c:v>0.68186090225563967</c:v>
                </c:pt>
                <c:pt idx="98">
                  <c:v>0.74357461734693953</c:v>
                </c:pt>
                <c:pt idx="99">
                  <c:v>0.48767006802721125</c:v>
                </c:pt>
                <c:pt idx="100">
                  <c:v>0.58571428571428608</c:v>
                </c:pt>
                <c:pt idx="101">
                  <c:v>0.63214285714285712</c:v>
                </c:pt>
                <c:pt idx="102">
                  <c:v>0.46309862012987013</c:v>
                </c:pt>
                <c:pt idx="103">
                  <c:v>0.23363433441558512</c:v>
                </c:pt>
                <c:pt idx="104">
                  <c:v>0.20172851916943402</c:v>
                </c:pt>
                <c:pt idx="105">
                  <c:v>-5.9233020459041219E-2</c:v>
                </c:pt>
                <c:pt idx="106">
                  <c:v>-9.6373836403305546E-2</c:v>
                </c:pt>
                <c:pt idx="107">
                  <c:v>-9.6709245974494928E-2</c:v>
                </c:pt>
                <c:pt idx="108">
                  <c:v>-0.12859808152133767</c:v>
                </c:pt>
                <c:pt idx="109">
                  <c:v>-6.9048633860159914E-2</c:v>
                </c:pt>
                <c:pt idx="110">
                  <c:v>7.0296470448414361E-3</c:v>
                </c:pt>
                <c:pt idx="111">
                  <c:v>7.1046636327930734E-2</c:v>
                </c:pt>
                <c:pt idx="112">
                  <c:v>3.8362945338911381E-2</c:v>
                </c:pt>
                <c:pt idx="113">
                  <c:v>-8.164430007187673E-2</c:v>
                </c:pt>
                <c:pt idx="114">
                  <c:v>-0.31939621153090281</c:v>
                </c:pt>
                <c:pt idx="115">
                  <c:v>-0.41580632490705849</c:v>
                </c:pt>
                <c:pt idx="116">
                  <c:v>-0.30546042091015746</c:v>
                </c:pt>
                <c:pt idx="117">
                  <c:v>-0.33688072839240912</c:v>
                </c:pt>
                <c:pt idx="118">
                  <c:v>-0.25219250155184114</c:v>
                </c:pt>
                <c:pt idx="119">
                  <c:v>-0.16165335479785381</c:v>
                </c:pt>
                <c:pt idx="120">
                  <c:v>-0.18020646994862721</c:v>
                </c:pt>
                <c:pt idx="121">
                  <c:v>-0.18006989211694502</c:v>
                </c:pt>
                <c:pt idx="122">
                  <c:v>-0.17239860392982975</c:v>
                </c:pt>
                <c:pt idx="123">
                  <c:v>-0.20810646165945323</c:v>
                </c:pt>
              </c:numCache>
            </c:numRef>
          </c:val>
          <c:smooth val="0"/>
        </c:ser>
        <c:ser>
          <c:idx val="0"/>
          <c:order val="2"/>
          <c:tx>
            <c:v>Ethanol Producer Profits</c:v>
          </c:tx>
          <c:spPr>
            <a:ln w="25400">
              <a:solidFill>
                <a:srgbClr val="99CCFF"/>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[0]!BG</c:f>
              <c:numCache>
                <c:formatCode>_("$"* #,##0.00_);_("$"* \(#,##0.00\);_("$"* "-"??_);_(@_)</c:formatCode>
                <c:ptCount val="124"/>
                <c:pt idx="0">
                  <c:v>0.42099198542272098</c:v>
                </c:pt>
                <c:pt idx="1">
                  <c:v>0.28605968230818979</c:v>
                </c:pt>
                <c:pt idx="2">
                  <c:v>2.6714493718508536E-2</c:v>
                </c:pt>
                <c:pt idx="3">
                  <c:v>-4.3354785167036614E-2</c:v>
                </c:pt>
                <c:pt idx="4">
                  <c:v>-4.9502446166134639E-2</c:v>
                </c:pt>
                <c:pt idx="5">
                  <c:v>0.14263352317927658</c:v>
                </c:pt>
                <c:pt idx="6">
                  <c:v>0.41733626602365248</c:v>
                </c:pt>
                <c:pt idx="7">
                  <c:v>0.72311144735790933</c:v>
                </c:pt>
                <c:pt idx="8">
                  <c:v>1.3370370666553386</c:v>
                </c:pt>
                <c:pt idx="9">
                  <c:v>1.0941827420245356</c:v>
                </c:pt>
                <c:pt idx="10">
                  <c:v>0.72357483982108162</c:v>
                </c:pt>
                <c:pt idx="11">
                  <c:v>0.60218266811851318</c:v>
                </c:pt>
                <c:pt idx="12">
                  <c:v>0.74658967796573039</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0.87256511439691853</c:v>
                </c:pt>
                <c:pt idx="21">
                  <c:v>0.56853511807359236</c:v>
                </c:pt>
                <c:pt idx="22">
                  <c:v>0.54170976827458273</c:v>
                </c:pt>
                <c:pt idx="23">
                  <c:v>0.70707371385281381</c:v>
                </c:pt>
                <c:pt idx="24">
                  <c:v>0.57911969599567104</c:v>
                </c:pt>
                <c:pt idx="25">
                  <c:v>0.20220744401154411</c:v>
                </c:pt>
                <c:pt idx="26">
                  <c:v>0.531977115213358</c:v>
                </c:pt>
                <c:pt idx="27">
                  <c:v>0.62219055058750805</c:v>
                </c:pt>
                <c:pt idx="28">
                  <c:v>0.57825967164502157</c:v>
                </c:pt>
                <c:pt idx="29">
                  <c:v>0.38998391793444576</c:v>
                </c:pt>
                <c:pt idx="30">
                  <c:v>0.48781461521335756</c:v>
                </c:pt>
                <c:pt idx="31">
                  <c:v>0.37568916416337295</c:v>
                </c:pt>
                <c:pt idx="32">
                  <c:v>9.3977473251311228E-2</c:v>
                </c:pt>
                <c:pt idx="33">
                  <c:v>7.3503411057783685E-2</c:v>
                </c:pt>
                <c:pt idx="34">
                  <c:v>0.17762511304885531</c:v>
                </c:pt>
                <c:pt idx="35">
                  <c:v>0.25788762362725048</c:v>
                </c:pt>
                <c:pt idx="36">
                  <c:v>0.39961689567099601</c:v>
                </c:pt>
                <c:pt idx="37">
                  <c:v>0.13628510841063624</c:v>
                </c:pt>
                <c:pt idx="38">
                  <c:v>0.22255458119975224</c:v>
                </c:pt>
                <c:pt idx="39">
                  <c:v>0.21984319437229383</c:v>
                </c:pt>
                <c:pt idx="40">
                  <c:v>0.24626214922696477</c:v>
                </c:pt>
                <c:pt idx="41">
                  <c:v>-2.5330888682733033E-3</c:v>
                </c:pt>
                <c:pt idx="42">
                  <c:v>0.28539384372294263</c:v>
                </c:pt>
                <c:pt idx="43">
                  <c:v>9.8653135621521004E-2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0.20723666028138621</c:v>
                </c:pt>
                <c:pt idx="61">
                  <c:v>0.1194558567099564</c:v>
                </c:pt>
                <c:pt idx="62">
                  <c:v>-8.7853304780726837E-2</c:v>
                </c:pt>
                <c:pt idx="63">
                  <c:v>-7.1423039393939458E-2</c:v>
                </c:pt>
                <c:pt idx="64">
                  <c:v>2.0489785281384565E-2</c:v>
                </c:pt>
                <c:pt idx="65">
                  <c:v>7.2632155411256338E-2</c:v>
                </c:pt>
                <c:pt idx="66">
                  <c:v>-3.4546488559057398E-3</c:v>
                </c:pt>
                <c:pt idx="67">
                  <c:v>0.11441056450216514</c:v>
                </c:pt>
                <c:pt idx="68">
                  <c:v>0.23904993138528097</c:v>
                </c:pt>
                <c:pt idx="69">
                  <c:v>0.19505993834261059</c:v>
                </c:pt>
                <c:pt idx="70">
                  <c:v>0.32111912201607806</c:v>
                </c:pt>
                <c:pt idx="71">
                  <c:v>-2.4252646691402591E-2</c:v>
                </c:pt>
                <c:pt idx="72">
                  <c:v>2.7498458750771837E-2</c:v>
                </c:pt>
                <c:pt idx="73">
                  <c:v>-0.10380748915470472</c:v>
                </c:pt>
                <c:pt idx="74">
                  <c:v>7.259366726896288E-2</c:v>
                </c:pt>
                <c:pt idx="75">
                  <c:v>2.1650499567097636E-2</c:v>
                </c:pt>
                <c:pt idx="76">
                  <c:v>5.6249479158936078E-2</c:v>
                </c:pt>
                <c:pt idx="77">
                  <c:v>5.4080207359309185E-2</c:v>
                </c:pt>
                <c:pt idx="78">
                  <c:v>0.26452728528138536</c:v>
                </c:pt>
                <c:pt idx="79">
                  <c:v>0.2676197542254859</c:v>
                </c:pt>
                <c:pt idx="80">
                  <c:v>0.323528773376623</c:v>
                </c:pt>
                <c:pt idx="81">
                  <c:v>0.41239157099567381</c:v>
                </c:pt>
                <c:pt idx="82">
                  <c:v>0.67689535887445995</c:v>
                </c:pt>
                <c:pt idx="83">
                  <c:v>0.18918863345701853</c:v>
                </c:pt>
                <c:pt idx="84">
                  <c:v>-0.11061778371212139</c:v>
                </c:pt>
                <c:pt idx="85">
                  <c:v>-0.15969756590909046</c:v>
                </c:pt>
                <c:pt idx="86">
                  <c:v>-7.802551504329025E-2</c:v>
                </c:pt>
                <c:pt idx="87">
                  <c:v>-1.07383079004153E-3</c:v>
                </c:pt>
                <c:pt idx="88">
                  <c:v>-1.3233274397033146E-2</c:v>
                </c:pt>
                <c:pt idx="89">
                  <c:v>-0.11620685587507729</c:v>
                </c:pt>
                <c:pt idx="90">
                  <c:v>-8.1347764965985947E-2</c:v>
                </c:pt>
                <c:pt idx="91">
                  <c:v>-3.1994803227933133E-2</c:v>
                </c:pt>
                <c:pt idx="92">
                  <c:v>-3.1230656447938765E-2</c:v>
                </c:pt>
                <c:pt idx="93">
                  <c:v>-0.11981157341426729</c:v>
                </c:pt>
                <c:pt idx="94">
                  <c:v>-0.17722876179653868</c:v>
                </c:pt>
                <c:pt idx="95">
                  <c:v>-0.2042247353953075</c:v>
                </c:pt>
                <c:pt idx="96">
                  <c:v>-0.21764872033825511</c:v>
                </c:pt>
                <c:pt idx="97">
                  <c:v>-5.7083241034406429E-2</c:v>
                </c:pt>
                <c:pt idx="98">
                  <c:v>5.3464445145329442E-2</c:v>
                </c:pt>
                <c:pt idx="99">
                  <c:v>0.2119674986394553</c:v>
                </c:pt>
                <c:pt idx="100">
                  <c:v>0.1233806132034625</c:v>
                </c:pt>
                <c:pt idx="101">
                  <c:v>0.11274067813852717</c:v>
                </c:pt>
                <c:pt idx="102">
                  <c:v>0.16717790287031731</c:v>
                </c:pt>
                <c:pt idx="103">
                  <c:v>0.22160472034631984</c:v>
                </c:pt>
                <c:pt idx="104">
                  <c:v>0.60120794004329015</c:v>
                </c:pt>
                <c:pt idx="105">
                  <c:v>0.50127343912753974</c:v>
                </c:pt>
                <c:pt idx="106">
                  <c:v>0.43944708478013172</c:v>
                </c:pt>
                <c:pt idx="107">
                  <c:v>0.78306856542980952</c:v>
                </c:pt>
                <c:pt idx="108">
                  <c:v>0.44490126100803873</c:v>
                </c:pt>
                <c:pt idx="109">
                  <c:v>0.26319260483025708</c:v>
                </c:pt>
                <c:pt idx="110">
                  <c:v>0.81647141793444611</c:v>
                </c:pt>
                <c:pt idx="111">
                  <c:v>1.0781329284477419</c:v>
                </c:pt>
                <c:pt idx="112">
                  <c:v>0.50632875405071021</c:v>
                </c:pt>
                <c:pt idx="113">
                  <c:v>0.46464913902288152</c:v>
                </c:pt>
                <c:pt idx="114">
                  <c:v>0.46193264242424226</c:v>
                </c:pt>
                <c:pt idx="115">
                  <c:v>0.48899471725417376</c:v>
                </c:pt>
                <c:pt idx="116">
                  <c:v>0.33853462139764989</c:v>
                </c:pt>
                <c:pt idx="117">
                  <c:v>6.5390173480143199E-2</c:v>
                </c:pt>
                <c:pt idx="118">
                  <c:v>0.44927510274170213</c:v>
                </c:pt>
                <c:pt idx="119">
                  <c:v>0.43784199616573916</c:v>
                </c:pt>
                <c:pt idx="120">
                  <c:v>-6.4849054004328721E-2</c:v>
                </c:pt>
                <c:pt idx="121">
                  <c:v>-0.11734386133515584</c:v>
                </c:pt>
                <c:pt idx="122">
                  <c:v>-4.4727341341990856E-2</c:v>
                </c:pt>
                <c:pt idx="123">
                  <c:v>9.85340029684596E-2</c:v>
                </c:pt>
              </c:numCache>
            </c:numRef>
          </c:val>
          <c:smooth val="0"/>
        </c:ser>
        <c:dLbls>
          <c:showLegendKey val="0"/>
          <c:showVal val="0"/>
          <c:showCatName val="0"/>
          <c:showSerName val="0"/>
          <c:showPercent val="0"/>
          <c:showBubbleSize val="0"/>
        </c:dLbls>
        <c:marker val="1"/>
        <c:smooth val="0"/>
        <c:axId val="353135616"/>
        <c:axId val="353145600"/>
      </c:lineChart>
      <c:dateAx>
        <c:axId val="35313561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3145600"/>
        <c:crosses val="autoZero"/>
        <c:auto val="1"/>
        <c:lblOffset val="100"/>
        <c:baseTimeUnit val="months"/>
        <c:majorUnit val="3"/>
        <c:majorTimeUnit val="months"/>
        <c:minorUnit val="1"/>
        <c:minorTimeUnit val="months"/>
      </c:dateAx>
      <c:valAx>
        <c:axId val="353145600"/>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6.6594019497562803E-3"/>
              <c:y val="0.41109311807722149"/>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500" b="0" i="0" u="none" strike="noStrike" baseline="0">
                <a:solidFill>
                  <a:srgbClr val="000000"/>
                </a:solidFill>
                <a:latin typeface="Helvetica"/>
                <a:ea typeface="Helvetica"/>
                <a:cs typeface="Helvetica"/>
              </a:defRPr>
            </a:pPr>
            <a:endParaRPr lang="en-US"/>
          </a:p>
        </c:txPr>
        <c:crossAx val="353135616"/>
        <c:crosses val="autoZero"/>
        <c:crossBetween val="midCat"/>
      </c:valAx>
      <c:spPr>
        <a:solidFill>
          <a:srgbClr val="FFFFFF"/>
        </a:solidFill>
        <a:ln w="12700">
          <a:solidFill>
            <a:srgbClr val="808080"/>
          </a:solidFill>
          <a:prstDash val="solid"/>
        </a:ln>
      </c:spPr>
    </c:plotArea>
    <c:legend>
      <c:legendPos val="r"/>
      <c:layout>
        <c:manualLayout>
          <c:xMode val="edge"/>
          <c:yMode val="edge"/>
          <c:x val="0.12264356801440875"/>
          <c:y val="0.89121873916703598"/>
          <c:w val="0.84145680836816228"/>
          <c:h val="5.1114082437808482E-2"/>
        </c:manualLayout>
      </c:layout>
      <c:overlay val="0"/>
      <c:spPr>
        <a:solidFill>
          <a:srgbClr val="FFFFFF"/>
        </a:solidFill>
        <a:ln w="3175">
          <a:solidFill>
            <a:srgbClr val="000000"/>
          </a:solidFill>
          <a:prstDash val="solid"/>
        </a:ln>
      </c:spPr>
      <c:txPr>
        <a:bodyPr/>
        <a:lstStyle/>
        <a:p>
          <a:pPr>
            <a:defRPr sz="15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600" b="1" i="0" u="none" strike="noStrike" baseline="0">
                <a:solidFill>
                  <a:srgbClr val="000000"/>
                </a:solidFill>
                <a:latin typeface="Helvetica"/>
                <a:cs typeface="Helvetica"/>
              </a:rPr>
              <a:t>Monthly Output Prices</a:t>
            </a:r>
          </a:p>
          <a:p>
            <a:pPr>
              <a:defRPr sz="1200" b="0" i="0" u="none" strike="noStrike" baseline="0">
                <a:solidFill>
                  <a:srgbClr val="000000"/>
                </a:solidFill>
                <a:latin typeface="Helvetica"/>
                <a:ea typeface="Helvetica"/>
                <a:cs typeface="Helvetica"/>
              </a:defRPr>
            </a:pPr>
            <a:r>
              <a:rPr lang="en-US" sz="1400" b="0" i="0" u="none" strike="noStrike" baseline="0">
                <a:solidFill>
                  <a:srgbClr val="000000"/>
                </a:solidFill>
                <a:latin typeface="Helvetica"/>
                <a:cs typeface="Helvetica"/>
              </a:rPr>
              <a:t>(Iowa Ethanol and DDGS Prices)</a:t>
            </a:r>
            <a:endParaRPr lang="en-US"/>
          </a:p>
        </c:rich>
      </c:tx>
      <c:layout>
        <c:manualLayout>
          <c:xMode val="edge"/>
          <c:yMode val="edge"/>
          <c:x val="0.32519451319698234"/>
          <c:y val="1.6557364291727723E-2"/>
        </c:manualLayout>
      </c:layout>
      <c:overlay val="0"/>
      <c:spPr>
        <a:noFill/>
        <a:ln w="25400">
          <a:noFill/>
        </a:ln>
      </c:spPr>
    </c:title>
    <c:autoTitleDeleted val="0"/>
    <c:plotArea>
      <c:layout>
        <c:manualLayout>
          <c:layoutTarget val="inner"/>
          <c:xMode val="edge"/>
          <c:yMode val="edge"/>
          <c:x val="0.12108361788703396"/>
          <c:y val="0.24410638936827941"/>
          <c:w val="0.74883888066974924"/>
          <c:h val="0.42755493552197038"/>
        </c:manualLayout>
      </c:layout>
      <c:lineChart>
        <c:grouping val="standard"/>
        <c:varyColors val="0"/>
        <c:ser>
          <c:idx val="0"/>
          <c:order val="0"/>
          <c:tx>
            <c:v>Ethanol price per gallon</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[0]!D</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mooth val="0"/>
        </c:ser>
        <c:dLbls>
          <c:showLegendKey val="0"/>
          <c:showVal val="0"/>
          <c:showCatName val="0"/>
          <c:showSerName val="0"/>
          <c:showPercent val="0"/>
          <c:showBubbleSize val="0"/>
        </c:dLbls>
        <c:marker val="1"/>
        <c:smooth val="0"/>
        <c:axId val="353276288"/>
        <c:axId val="353277824"/>
      </c:lineChart>
      <c:lineChart>
        <c:grouping val="standard"/>
        <c:varyColors val="0"/>
        <c:ser>
          <c:idx val="1"/>
          <c:order val="1"/>
          <c:tx>
            <c:v>DDGS price per ton</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[0]!F</c:f>
              <c:numCache>
                <c:formatCode>_("$"* #,##0_);_("$"* \(#,##0\);_("$"* "-"??_);_(@_)</c:formatCode>
                <c:ptCount val="124"/>
                <c:pt idx="0">
                  <c:v>68.211307006683171</c:v>
                </c:pt>
                <c:pt idx="1">
                  <c:v>70.13275227447707</c:v>
                </c:pt>
                <c:pt idx="2">
                  <c:v>70.613113591425545</c:v>
                </c:pt>
                <c:pt idx="3">
                  <c:v>71.09347490837402</c:v>
                </c:pt>
                <c:pt idx="4">
                  <c:v>73.014920176167905</c:v>
                </c:pt>
                <c:pt idx="5">
                  <c:v>73.014920176167905</c:v>
                </c:pt>
                <c:pt idx="6">
                  <c:v>76.85781071175569</c:v>
                </c:pt>
                <c:pt idx="7">
                  <c:v>76.85781071175569</c:v>
                </c:pt>
                <c:pt idx="8">
                  <c:v>74.93636544396179</c:v>
                </c:pt>
                <c:pt idx="9">
                  <c:v>74.93636544396179</c:v>
                </c:pt>
                <c:pt idx="10">
                  <c:v>74.93636544396179</c:v>
                </c:pt>
                <c:pt idx="11">
                  <c:v>84.15930272937247</c:v>
                </c:pt>
                <c:pt idx="12">
                  <c:v>88.386482318519043</c:v>
                </c:pt>
                <c:pt idx="13">
                  <c:v>91.268650220209878</c:v>
                </c:pt>
                <c:pt idx="14">
                  <c:v>91.268650220209878</c:v>
                </c:pt>
                <c:pt idx="15">
                  <c:v>88.386482318519043</c:v>
                </c:pt>
                <c:pt idx="16">
                  <c:v>83.582869149034309</c:v>
                </c:pt>
                <c:pt idx="17">
                  <c:v>79.739978613446524</c:v>
                </c:pt>
                <c:pt idx="18">
                  <c:v>78.298894662601114</c:v>
                </c:pt>
                <c:pt idx="19">
                  <c:v>76.85781071175569</c:v>
                </c:pt>
                <c:pt idx="20">
                  <c:v>72.054197542270956</c:v>
                </c:pt>
                <c:pt idx="21">
                  <c:v>79.607954545454547</c:v>
                </c:pt>
                <c:pt idx="22">
                  <c:v>106.30952380952381</c:v>
                </c:pt>
                <c:pt idx="23">
                  <c:v>126.1</c:v>
                </c:pt>
                <c:pt idx="24">
                  <c:v>128.08750000000001</c:v>
                </c:pt>
                <c:pt idx="25">
                  <c:v>127.55555555555556</c:v>
                </c:pt>
                <c:pt idx="26">
                  <c:v>129.28571428571428</c:v>
                </c:pt>
                <c:pt idx="27">
                  <c:v>112.42857142857143</c:v>
                </c:pt>
                <c:pt idx="28">
                  <c:v>102.17045454545455</c:v>
                </c:pt>
                <c:pt idx="29">
                  <c:v>96.642857142857139</c:v>
                </c:pt>
                <c:pt idx="30">
                  <c:v>93.88095238095238</c:v>
                </c:pt>
                <c:pt idx="31">
                  <c:v>92.413043478260875</c:v>
                </c:pt>
                <c:pt idx="32">
                  <c:v>99.973684210526315</c:v>
                </c:pt>
                <c:pt idx="33">
                  <c:v>114.71739130434783</c:v>
                </c:pt>
                <c:pt idx="34">
                  <c:v>135.10714285714286</c:v>
                </c:pt>
                <c:pt idx="35">
                  <c:v>148.18421052631578</c:v>
                </c:pt>
                <c:pt idx="36">
                  <c:v>175.54545454545453</c:v>
                </c:pt>
                <c:pt idx="37">
                  <c:v>163.1904761904762</c:v>
                </c:pt>
                <c:pt idx="38">
                  <c:v>161.36904761904762</c:v>
                </c:pt>
                <c:pt idx="39">
                  <c:v>169.68181818181819</c:v>
                </c:pt>
                <c:pt idx="40">
                  <c:v>173.54761904761904</c:v>
                </c:pt>
                <c:pt idx="41">
                  <c:v>182.13095238095238</c:v>
                </c:pt>
                <c:pt idx="42">
                  <c:v>185.86363636363637</c:v>
                </c:pt>
                <c:pt idx="43">
                  <c:v>154.66666666666666</c:v>
                </c:pt>
                <c:pt idx="44">
                  <c:v>141.13095238095238</c:v>
                </c:pt>
                <c:pt idx="45">
                  <c:v>129.5</c:v>
                </c:pt>
                <c:pt idx="46">
                  <c:v>120.30263157894737</c:v>
                </c:pt>
                <c:pt idx="47">
                  <c:v>116.3452380952381</c:v>
                </c:pt>
                <c:pt idx="48">
                  <c:v>125.22619047619048</c:v>
                </c:pt>
                <c:pt idx="49">
                  <c:v>124.5125</c:v>
                </c:pt>
                <c:pt idx="50">
                  <c:v>121.06818181818181</c:v>
                </c:pt>
                <c:pt idx="51">
                  <c:v>119.94318181818181</c:v>
                </c:pt>
                <c:pt idx="52">
                  <c:v>128.71250000000001</c:v>
                </c:pt>
                <c:pt idx="53">
                  <c:v>137.32954545454547</c:v>
                </c:pt>
                <c:pt idx="54">
                  <c:v>90.806818181818187</c:v>
                </c:pt>
                <c:pt idx="55">
                  <c:v>78.75</c:v>
                </c:pt>
                <c:pt idx="56">
                  <c:v>80.892857142857139</c:v>
                </c:pt>
                <c:pt idx="57">
                  <c:v>104.98863636363636</c:v>
                </c:pt>
                <c:pt idx="58">
                  <c:v>117.15</c:v>
                </c:pt>
                <c:pt idx="59">
                  <c:v>111.77272727272727</c:v>
                </c:pt>
                <c:pt idx="60">
                  <c:v>101.8125</c:v>
                </c:pt>
                <c:pt idx="61">
                  <c:v>102.7</c:v>
                </c:pt>
                <c:pt idx="62">
                  <c:v>94.054347826086953</c:v>
                </c:pt>
                <c:pt idx="63">
                  <c:v>102.57954545454545</c:v>
                </c:pt>
                <c:pt idx="64">
                  <c:v>113.9</c:v>
                </c:pt>
                <c:pt idx="65">
                  <c:v>101.85227272727273</c:v>
                </c:pt>
                <c:pt idx="66">
                  <c:v>102.19047619047619</c:v>
                </c:pt>
                <c:pt idx="67">
                  <c:v>105.75</c:v>
                </c:pt>
                <c:pt idx="68">
                  <c:v>123.21428571428571</c:v>
                </c:pt>
                <c:pt idx="69">
                  <c:v>141.92261904761904</c:v>
                </c:pt>
                <c:pt idx="70">
                  <c:v>152.38095238095238</c:v>
                </c:pt>
                <c:pt idx="71">
                  <c:v>161.1904761904762</c:v>
                </c:pt>
                <c:pt idx="72">
                  <c:v>179.39285714285714</c:v>
                </c:pt>
                <c:pt idx="73">
                  <c:v>190.81578947368422</c:v>
                </c:pt>
                <c:pt idx="74">
                  <c:v>195.22826086956522</c:v>
                </c:pt>
                <c:pt idx="75">
                  <c:v>209.45</c:v>
                </c:pt>
                <c:pt idx="76">
                  <c:v>197.3452380952381</c:v>
                </c:pt>
                <c:pt idx="77">
                  <c:v>193.71590909090909</c:v>
                </c:pt>
                <c:pt idx="78">
                  <c:v>191.25</c:v>
                </c:pt>
                <c:pt idx="79">
                  <c:v>192.17391304347825</c:v>
                </c:pt>
                <c:pt idx="80">
                  <c:v>198.02500000000001</c:v>
                </c:pt>
                <c:pt idx="81">
                  <c:v>197.95238095238096</c:v>
                </c:pt>
                <c:pt idx="82">
                  <c:v>214.57142857142858</c:v>
                </c:pt>
                <c:pt idx="83">
                  <c:v>190.04761904761904</c:v>
                </c:pt>
                <c:pt idx="84">
                  <c:v>186.75624999999999</c:v>
                </c:pt>
                <c:pt idx="85">
                  <c:v>194.61250000000001</c:v>
                </c:pt>
                <c:pt idx="86">
                  <c:v>203.38068181818181</c:v>
                </c:pt>
                <c:pt idx="87">
                  <c:v>208.34375</c:v>
                </c:pt>
                <c:pt idx="88">
                  <c:v>215.83333333333334</c:v>
                </c:pt>
                <c:pt idx="89">
                  <c:v>215.92261904761904</c:v>
                </c:pt>
                <c:pt idx="90">
                  <c:v>266.48214285714283</c:v>
                </c:pt>
                <c:pt idx="91">
                  <c:v>298.80978260869563</c:v>
                </c:pt>
                <c:pt idx="92">
                  <c:v>280.43421052631578</c:v>
                </c:pt>
                <c:pt idx="93">
                  <c:v>271.25543478260869</c:v>
                </c:pt>
                <c:pt idx="94">
                  <c:v>261.14999999999998</c:v>
                </c:pt>
                <c:pt idx="95">
                  <c:v>255.41447368421052</c:v>
                </c:pt>
                <c:pt idx="96">
                  <c:v>257.64285714285717</c:v>
                </c:pt>
                <c:pt idx="97">
                  <c:v>265.57894736842104</c:v>
                </c:pt>
                <c:pt idx="98">
                  <c:v>263.27976190476193</c:v>
                </c:pt>
                <c:pt idx="99" formatCode="_(&quot;$&quot;* #,##0_);_(&quot;$&quot;* \(#,##0\);_(&quot;$&quot;* &quot;-&quot;_);_(@_)">
                  <c:v>239.83333333333334</c:v>
                </c:pt>
                <c:pt idx="100" formatCode="_(&quot;$&quot;* #,##0_);_(&quot;$&quot;* \(#,##0\);_(&quot;$&quot;* &quot;-&quot;_);_(@_)">
                  <c:v>223.10227272727272</c:v>
                </c:pt>
                <c:pt idx="101" formatCode="_(&quot;$&quot;* #,##0_);_(&quot;$&quot;* \(#,##0\);_(&quot;$&quot;* &quot;-&quot;_);_(@_)">
                  <c:v>229.875</c:v>
                </c:pt>
                <c:pt idx="102" formatCode="_(&quot;$&quot;* #,##0_);_(&quot;$&quot;* \(#,##0\);_(&quot;$&quot;* &quot;-&quot;_);_(@_)">
                  <c:v>233.36363636363637</c:v>
                </c:pt>
                <c:pt idx="103" formatCode="_(&quot;$&quot;* #,##0_);_(&quot;$&quot;* \(#,##0\);_(&quot;$&quot;* &quot;-&quot;_);_(@_)">
                  <c:v>224.73863636363637</c:v>
                </c:pt>
                <c:pt idx="104" formatCode="_(&quot;$&quot;* #,##0_);_(&quot;$&quot;* \(#,##0\);_(&quot;$&quot;* &quot;-&quot;_);_(@_)">
                  <c:v>218.7</c:v>
                </c:pt>
                <c:pt idx="105" formatCode="_(&quot;$&quot;* #,##0_);_(&quot;$&quot;* \(#,##0\);_(&quot;$&quot;* &quot;-&quot;_);_(@_)">
                  <c:v>202</c:v>
                </c:pt>
                <c:pt idx="106" formatCode="_(&quot;$&quot;* #,##0_);_(&quot;$&quot;* \(#,##0\);_(&quot;$&quot;* &quot;-&quot;_);_(@_)">
                  <c:v>206.44736842105263</c:v>
                </c:pt>
                <c:pt idx="107" formatCode="_(&quot;$&quot;* #,##0_);_(&quot;$&quot;* \(#,##0\);_(&quot;$&quot;* &quot;-&quot;_);_(@_)">
                  <c:v>212.1904761904762</c:v>
                </c:pt>
                <c:pt idx="108">
                  <c:v>168.16666666666666</c:v>
                </c:pt>
                <c:pt idx="109">
                  <c:v>202.13157894736841</c:v>
                </c:pt>
                <c:pt idx="110">
                  <c:v>236.13095238095238</c:v>
                </c:pt>
                <c:pt idx="111">
                  <c:v>233.0952380952381</c:v>
                </c:pt>
                <c:pt idx="112">
                  <c:v>213.92857142857142</c:v>
                </c:pt>
                <c:pt idx="113">
                  <c:v>167.21428571428572</c:v>
                </c:pt>
                <c:pt idx="114">
                  <c:v>129.56818181818181</c:v>
                </c:pt>
                <c:pt idx="115" formatCode="_(&quot;$&quot;* #,##0_);_(&quot;$&quot;* \(#,##0\);_(&quot;$&quot;* &quot;-&quot;_);_(@_)">
                  <c:v>107.91666666666667</c:v>
                </c:pt>
                <c:pt idx="116" formatCode="_(&quot;$&quot;* #,##0_);_(&quot;$&quot;* \(#,##0\);_(&quot;$&quot;* &quot;-&quot;_);_(@_)">
                  <c:v>121.72619047619048</c:v>
                </c:pt>
                <c:pt idx="117" formatCode="_(&quot;$&quot;* #,##0_);_(&quot;$&quot;* \(#,##0\);_(&quot;$&quot;* &quot;-&quot;_);_(@_)">
                  <c:v>102.86363636363636</c:v>
                </c:pt>
                <c:pt idx="118" formatCode="_(&quot;$&quot;* #,##0_);_(&quot;$&quot;* \(#,##0\);_(&quot;$&quot;* &quot;-&quot;_);_(@_)">
                  <c:v>108.33823529411765</c:v>
                </c:pt>
                <c:pt idx="119" formatCode="_(&quot;$&quot;* #,##0_);_(&quot;$&quot;* \(#,##0\);_(&quot;$&quot;* &quot;-&quot;_);_(@_)">
                  <c:v>138.26190476190476</c:v>
                </c:pt>
                <c:pt idx="120">
                  <c:v>172.5625</c:v>
                </c:pt>
                <c:pt idx="121">
                  <c:v>170.98684210526315</c:v>
                </c:pt>
                <c:pt idx="122">
                  <c:v>174.5</c:v>
                </c:pt>
                <c:pt idx="123">
                  <c:v>180.5</c:v>
                </c:pt>
              </c:numCache>
            </c:numRef>
          </c:val>
          <c:smooth val="0"/>
        </c:ser>
        <c:dLbls>
          <c:showLegendKey val="0"/>
          <c:showVal val="0"/>
          <c:showCatName val="0"/>
          <c:showSerName val="0"/>
          <c:showPercent val="0"/>
          <c:showBubbleSize val="0"/>
        </c:dLbls>
        <c:marker val="1"/>
        <c:smooth val="0"/>
        <c:axId val="353280000"/>
        <c:axId val="353281536"/>
      </c:lineChart>
      <c:dateAx>
        <c:axId val="353276288"/>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100" b="0" i="0" u="none" strike="noStrike" baseline="0">
                <a:solidFill>
                  <a:srgbClr val="000000"/>
                </a:solidFill>
                <a:latin typeface="Helvetica"/>
                <a:ea typeface="Helvetica"/>
                <a:cs typeface="Helvetica"/>
              </a:defRPr>
            </a:pPr>
            <a:endParaRPr lang="en-US"/>
          </a:p>
        </c:txPr>
        <c:crossAx val="353277824"/>
        <c:crosses val="autoZero"/>
        <c:auto val="1"/>
        <c:lblOffset val="100"/>
        <c:baseTimeUnit val="months"/>
        <c:majorUnit val="3"/>
        <c:majorTimeUnit val="months"/>
        <c:minorUnit val="1"/>
        <c:minorTimeUnit val="months"/>
      </c:dateAx>
      <c:valAx>
        <c:axId val="353277824"/>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Helvetica"/>
                    <a:ea typeface="Helvetica"/>
                    <a:cs typeface="Helvetica"/>
                  </a:defRPr>
                </a:pPr>
                <a:r>
                  <a:rPr lang="en-US"/>
                  <a:t>Ethanol $ Per Gallon</a:t>
                </a:r>
              </a:p>
            </c:rich>
          </c:tx>
          <c:layout>
            <c:manualLayout>
              <c:xMode val="edge"/>
              <c:yMode val="edge"/>
              <c:x val="1.0672341380301639E-2"/>
              <c:y val="0.17095563526257329"/>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3276288"/>
        <c:crosses val="autoZero"/>
        <c:crossBetween val="between"/>
      </c:valAx>
      <c:dateAx>
        <c:axId val="353280000"/>
        <c:scaling>
          <c:orientation val="minMax"/>
        </c:scaling>
        <c:delete val="1"/>
        <c:axPos val="b"/>
        <c:numFmt formatCode="mmm\-yy" sourceLinked="1"/>
        <c:majorTickMark val="out"/>
        <c:minorTickMark val="none"/>
        <c:tickLblPos val="none"/>
        <c:crossAx val="353281536"/>
        <c:crosses val="autoZero"/>
        <c:auto val="1"/>
        <c:lblOffset val="100"/>
        <c:baseTimeUnit val="months"/>
      </c:dateAx>
      <c:valAx>
        <c:axId val="353281536"/>
        <c:scaling>
          <c:orientation val="minMax"/>
        </c:scaling>
        <c:delete val="0"/>
        <c:axPos val="r"/>
        <c:title>
          <c:tx>
            <c:rich>
              <a:bodyPr/>
              <a:lstStyle/>
              <a:p>
                <a:pPr>
                  <a:defRPr sz="1200" b="1" i="0" u="none" strike="noStrike" baseline="0">
                    <a:solidFill>
                      <a:srgbClr val="000000"/>
                    </a:solidFill>
                    <a:latin typeface="Helvetica"/>
                    <a:ea typeface="Helvetica"/>
                    <a:cs typeface="Helvetica"/>
                  </a:defRPr>
                </a:pPr>
                <a:r>
                  <a:rPr lang="en-US"/>
                  <a:t>DDGS Price Per Ton</a:t>
                </a:r>
              </a:p>
            </c:rich>
          </c:tx>
          <c:layout>
            <c:manualLayout>
              <c:xMode val="edge"/>
              <c:yMode val="edge"/>
              <c:x val="0.9586575609482475"/>
              <c:y val="0.25387121421143111"/>
            </c:manualLayout>
          </c:layout>
          <c:overlay val="0"/>
          <c:spPr>
            <a:noFill/>
            <a:ln w="25400">
              <a:noFill/>
            </a:ln>
          </c:spPr>
        </c:title>
        <c:numFmt formatCode="_(&quot;$&quot;* #,##0_);_(&quot;$&quot;* \(#,##0\);_(&quot;$&quot;* &quot;-&quot;??_);_(@_)" sourceLinked="1"/>
        <c:majorTickMark val="cross"/>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3280000"/>
        <c:crosses val="max"/>
        <c:crossBetween val="between"/>
      </c:valAx>
      <c:spPr>
        <a:solidFill>
          <a:srgbClr val="FFFFFF"/>
        </a:solidFill>
        <a:ln w="12700">
          <a:solidFill>
            <a:srgbClr val="808080"/>
          </a:solidFill>
          <a:prstDash val="solid"/>
        </a:ln>
      </c:spPr>
    </c:plotArea>
    <c:legend>
      <c:legendPos val="r"/>
      <c:layout>
        <c:manualLayout>
          <c:xMode val="edge"/>
          <c:yMode val="edge"/>
          <c:x val="0.37455517303436053"/>
          <c:y val="0.89029295866318836"/>
          <c:w val="0.58274026966575754"/>
          <c:h val="8.3632942108652089E-2"/>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600" b="1" i="0" u="none" strike="noStrike" baseline="0">
                <a:solidFill>
                  <a:srgbClr val="000000"/>
                </a:solidFill>
                <a:latin typeface="Helvetica"/>
                <a:cs typeface="Helvetica"/>
              </a:rPr>
              <a:t>Monthly Input Prices</a:t>
            </a:r>
          </a:p>
          <a:p>
            <a:pPr>
              <a:defRPr sz="1200" b="0" i="0" u="none" strike="noStrike" baseline="0">
                <a:solidFill>
                  <a:srgbClr val="000000"/>
                </a:solidFill>
                <a:latin typeface="Helvetica"/>
                <a:ea typeface="Helvetica"/>
                <a:cs typeface="Helvetica"/>
              </a:defRPr>
            </a:pPr>
            <a:r>
              <a:rPr lang="en-US" sz="1400" b="0" i="0" u="none" strike="noStrike" baseline="0">
                <a:solidFill>
                  <a:srgbClr val="000000"/>
                </a:solidFill>
                <a:latin typeface="Helvetica"/>
                <a:cs typeface="Helvetica"/>
              </a:rPr>
              <a:t>(Iowa Corn and Natural Gas Prices)</a:t>
            </a:r>
            <a:endParaRPr lang="en-US"/>
          </a:p>
        </c:rich>
      </c:tx>
      <c:layout>
        <c:manualLayout>
          <c:xMode val="edge"/>
          <c:yMode val="edge"/>
          <c:x val="0.33144148944872542"/>
          <c:y val="1.8508849495417458E-2"/>
        </c:manualLayout>
      </c:layout>
      <c:overlay val="0"/>
      <c:spPr>
        <a:noFill/>
        <a:ln w="25400">
          <a:noFill/>
        </a:ln>
      </c:spPr>
    </c:title>
    <c:autoTitleDeleted val="0"/>
    <c:plotArea>
      <c:layout>
        <c:manualLayout>
          <c:layoutTarget val="inner"/>
          <c:xMode val="edge"/>
          <c:yMode val="edge"/>
          <c:x val="0.13078291814946624"/>
          <c:y val="0.2244045578210089"/>
          <c:w val="0.74377224199288261"/>
          <c:h val="0.4545986271577494"/>
        </c:manualLayout>
      </c:layout>
      <c:lineChart>
        <c:grouping val="standard"/>
        <c:varyColors val="0"/>
        <c:ser>
          <c:idx val="0"/>
          <c:order val="1"/>
          <c:tx>
            <c:v>Corn price per bushel</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[0]!H</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dLbls>
          <c:showLegendKey val="0"/>
          <c:showVal val="0"/>
          <c:showCatName val="0"/>
          <c:showSerName val="0"/>
          <c:showPercent val="0"/>
          <c:showBubbleSize val="0"/>
        </c:dLbls>
        <c:marker val="1"/>
        <c:smooth val="0"/>
        <c:axId val="353333632"/>
        <c:axId val="353335168"/>
      </c:lineChart>
      <c:lineChart>
        <c:grouping val="standard"/>
        <c:varyColors val="0"/>
        <c:ser>
          <c:idx val="1"/>
          <c:order val="0"/>
          <c:tx>
            <c:v>Natural Gas price per Cubic Foot</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[0]!J</c:f>
              <c:numCache>
                <c:formatCode>_("$"* #,##0.00_);_("$"* \(#,##0.00\);_("$"* "-"??_);_(@_)</c:formatCode>
                <c:ptCount val="124"/>
                <c:pt idx="0">
                  <c:v>8.17</c:v>
                </c:pt>
                <c:pt idx="1">
                  <c:v>7.8</c:v>
                </c:pt>
                <c:pt idx="2">
                  <c:v>8.09</c:v>
                </c:pt>
                <c:pt idx="3">
                  <c:v>7.66</c:v>
                </c:pt>
                <c:pt idx="4">
                  <c:v>8.11</c:v>
                </c:pt>
                <c:pt idx="5">
                  <c:v>7.65</c:v>
                </c:pt>
                <c:pt idx="6">
                  <c:v>7.92</c:v>
                </c:pt>
                <c:pt idx="7">
                  <c:v>9.24</c:v>
                </c:pt>
                <c:pt idx="8">
                  <c:v>10.27</c:v>
                </c:pt>
                <c:pt idx="9">
                  <c:v>11.53</c:v>
                </c:pt>
                <c:pt idx="10">
                  <c:v>12.18</c:v>
                </c:pt>
                <c:pt idx="11">
                  <c:v>12.05</c:v>
                </c:pt>
                <c:pt idx="12">
                  <c:v>10.95</c:v>
                </c:pt>
                <c:pt idx="13">
                  <c:v>10.210000000000001</c:v>
                </c:pt>
                <c:pt idx="14">
                  <c:v>9.1999999999999993</c:v>
                </c:pt>
                <c:pt idx="15">
                  <c:v>8.6199999999999992</c:v>
                </c:pt>
                <c:pt idx="16">
                  <c:v>8</c:v>
                </c:pt>
                <c:pt idx="17">
                  <c:v>8.2799999999999994</c:v>
                </c:pt>
                <c:pt idx="18">
                  <c:v>6.83</c:v>
                </c:pt>
                <c:pt idx="19">
                  <c:v>8.4499999999999993</c:v>
                </c:pt>
                <c:pt idx="20">
                  <c:v>7.83</c:v>
                </c:pt>
                <c:pt idx="21">
                  <c:v>6.39</c:v>
                </c:pt>
                <c:pt idx="22">
                  <c:v>7.26</c:v>
                </c:pt>
                <c:pt idx="23">
                  <c:v>8.31</c:v>
                </c:pt>
                <c:pt idx="24">
                  <c:v>8.8699999999999992</c:v>
                </c:pt>
                <c:pt idx="25">
                  <c:v>9.39</c:v>
                </c:pt>
                <c:pt idx="26">
                  <c:v>9.2799999999999994</c:v>
                </c:pt>
                <c:pt idx="27">
                  <c:v>8.58</c:v>
                </c:pt>
                <c:pt idx="28">
                  <c:v>8</c:v>
                </c:pt>
                <c:pt idx="29">
                  <c:v>8.58</c:v>
                </c:pt>
                <c:pt idx="30">
                  <c:v>8.61</c:v>
                </c:pt>
                <c:pt idx="31">
                  <c:v>7.88</c:v>
                </c:pt>
                <c:pt idx="32">
                  <c:v>7.48</c:v>
                </c:pt>
                <c:pt idx="33">
                  <c:v>7.48</c:v>
                </c:pt>
                <c:pt idx="34">
                  <c:v>8.5299999999999994</c:v>
                </c:pt>
                <c:pt idx="35">
                  <c:v>8.86</c:v>
                </c:pt>
                <c:pt idx="36">
                  <c:v>8.74</c:v>
                </c:pt>
                <c:pt idx="37">
                  <c:v>9.99</c:v>
                </c:pt>
                <c:pt idx="38">
                  <c:v>10.06</c:v>
                </c:pt>
                <c:pt idx="39">
                  <c:v>10.71</c:v>
                </c:pt>
                <c:pt idx="40">
                  <c:v>10.89</c:v>
                </c:pt>
                <c:pt idx="41">
                  <c:v>11.83</c:v>
                </c:pt>
                <c:pt idx="42">
                  <c:v>12.42</c:v>
                </c:pt>
                <c:pt idx="43">
                  <c:v>11.83</c:v>
                </c:pt>
                <c:pt idx="44">
                  <c:v>9.3000000000000007</c:v>
                </c:pt>
                <c:pt idx="45">
                  <c:v>7.3</c:v>
                </c:pt>
                <c:pt idx="46">
                  <c:v>7.11</c:v>
                </c:pt>
                <c:pt idx="47">
                  <c:v>7.92</c:v>
                </c:pt>
                <c:pt idx="48">
                  <c:v>8.2200000000000006</c:v>
                </c:pt>
                <c:pt idx="49">
                  <c:v>7.84</c:v>
                </c:pt>
                <c:pt idx="50">
                  <c:v>7.28</c:v>
                </c:pt>
                <c:pt idx="51">
                  <c:v>5.6</c:v>
                </c:pt>
                <c:pt idx="52">
                  <c:v>4.84</c:v>
                </c:pt>
                <c:pt idx="53">
                  <c:v>4.57</c:v>
                </c:pt>
                <c:pt idx="54">
                  <c:v>4.55</c:v>
                </c:pt>
                <c:pt idx="55">
                  <c:v>4.7300000000000004</c:v>
                </c:pt>
                <c:pt idx="56">
                  <c:v>4.68</c:v>
                </c:pt>
                <c:pt idx="57">
                  <c:v>4.84</c:v>
                </c:pt>
                <c:pt idx="58">
                  <c:v>6.16</c:v>
                </c:pt>
                <c:pt idx="59">
                  <c:v>6.79</c:v>
                </c:pt>
                <c:pt idx="60">
                  <c:v>6.61</c:v>
                </c:pt>
                <c:pt idx="61">
                  <c:v>7.08</c:v>
                </c:pt>
                <c:pt idx="62">
                  <c:v>7.06</c:v>
                </c:pt>
                <c:pt idx="63">
                  <c:v>6.21</c:v>
                </c:pt>
                <c:pt idx="64">
                  <c:v>5.45</c:v>
                </c:pt>
                <c:pt idx="65">
                  <c:v>5.61</c:v>
                </c:pt>
                <c:pt idx="66">
                  <c:v>5.69</c:v>
                </c:pt>
                <c:pt idx="67">
                  <c:v>5.76</c:v>
                </c:pt>
                <c:pt idx="68">
                  <c:v>5.59</c:v>
                </c:pt>
                <c:pt idx="69">
                  <c:v>4.8499999999999996</c:v>
                </c:pt>
                <c:pt idx="70">
                  <c:v>5.58</c:v>
                </c:pt>
                <c:pt idx="71">
                  <c:v>6.07</c:v>
                </c:pt>
                <c:pt idx="72">
                  <c:v>6.51</c:v>
                </c:pt>
                <c:pt idx="73">
                  <c:v>6.39</c:v>
                </c:pt>
                <c:pt idx="74">
                  <c:v>6.18</c:v>
                </c:pt>
                <c:pt idx="75">
                  <c:v>5.7</c:v>
                </c:pt>
                <c:pt idx="76">
                  <c:v>5.47</c:v>
                </c:pt>
                <c:pt idx="77">
                  <c:v>5.46</c:v>
                </c:pt>
                <c:pt idx="78">
                  <c:v>5.63</c:v>
                </c:pt>
                <c:pt idx="79">
                  <c:v>5.44</c:v>
                </c:pt>
                <c:pt idx="80">
                  <c:v>5.43</c:v>
                </c:pt>
                <c:pt idx="81">
                  <c:v>5.2</c:v>
                </c:pt>
                <c:pt idx="82">
                  <c:v>5.75</c:v>
                </c:pt>
                <c:pt idx="83">
                  <c:v>5.49</c:v>
                </c:pt>
                <c:pt idx="84">
                  <c:v>5.49</c:v>
                </c:pt>
                <c:pt idx="85">
                  <c:v>5.24</c:v>
                </c:pt>
                <c:pt idx="86">
                  <c:v>5.26</c:v>
                </c:pt>
                <c:pt idx="87">
                  <c:v>3.7</c:v>
                </c:pt>
                <c:pt idx="88">
                  <c:v>3.3</c:v>
                </c:pt>
                <c:pt idx="89">
                  <c:v>3.5</c:v>
                </c:pt>
                <c:pt idx="90">
                  <c:v>4.21</c:v>
                </c:pt>
                <c:pt idx="91">
                  <c:v>4.26</c:v>
                </c:pt>
                <c:pt idx="92">
                  <c:v>4.34</c:v>
                </c:pt>
                <c:pt idx="93">
                  <c:v>4.21</c:v>
                </c:pt>
                <c:pt idx="94">
                  <c:v>5.4</c:v>
                </c:pt>
                <c:pt idx="95">
                  <c:v>5.75</c:v>
                </c:pt>
                <c:pt idx="96">
                  <c:v>5.62</c:v>
                </c:pt>
                <c:pt idx="97">
                  <c:v>5.56</c:v>
                </c:pt>
                <c:pt idx="98">
                  <c:v>5.81</c:v>
                </c:pt>
                <c:pt idx="99">
                  <c:v>5.21</c:v>
                </c:pt>
                <c:pt idx="100">
                  <c:v>5.35</c:v>
                </c:pt>
                <c:pt idx="101">
                  <c:v>5.39</c:v>
                </c:pt>
                <c:pt idx="102">
                  <c:v>4.8499999999999996</c:v>
                </c:pt>
                <c:pt idx="103">
                  <c:v>4.84</c:v>
                </c:pt>
                <c:pt idx="104">
                  <c:v>4.99</c:v>
                </c:pt>
                <c:pt idx="105">
                  <c:v>5.05</c:v>
                </c:pt>
                <c:pt idx="106">
                  <c:v>5.58</c:v>
                </c:pt>
                <c:pt idx="107">
                  <c:v>5.98</c:v>
                </c:pt>
                <c:pt idx="108">
                  <c:v>5.98</c:v>
                </c:pt>
                <c:pt idx="109">
                  <c:v>9.16</c:v>
                </c:pt>
                <c:pt idx="110">
                  <c:v>9.27</c:v>
                </c:pt>
                <c:pt idx="111">
                  <c:v>8.26</c:v>
                </c:pt>
                <c:pt idx="112">
                  <c:v>8.1199999999999992</c:v>
                </c:pt>
                <c:pt idx="113">
                  <c:v>8.1199999999999992</c:v>
                </c:pt>
                <c:pt idx="114">
                  <c:v>7.94</c:v>
                </c:pt>
                <c:pt idx="115">
                  <c:v>7.94</c:v>
                </c:pt>
                <c:pt idx="116">
                  <c:v>8.15</c:v>
                </c:pt>
                <c:pt idx="117">
                  <c:v>6.97</c:v>
                </c:pt>
                <c:pt idx="118">
                  <c:v>6.56</c:v>
                </c:pt>
                <c:pt idx="119">
                  <c:v>7.21</c:v>
                </c:pt>
                <c:pt idx="120">
                  <c:v>6.82</c:v>
                </c:pt>
                <c:pt idx="121">
                  <c:v>6</c:v>
                </c:pt>
                <c:pt idx="122">
                  <c:v>6</c:v>
                </c:pt>
                <c:pt idx="123">
                  <c:v>6</c:v>
                </c:pt>
              </c:numCache>
            </c:numRef>
          </c:val>
          <c:smooth val="0"/>
        </c:ser>
        <c:dLbls>
          <c:showLegendKey val="0"/>
          <c:showVal val="0"/>
          <c:showCatName val="0"/>
          <c:showSerName val="0"/>
          <c:showPercent val="0"/>
          <c:showBubbleSize val="0"/>
        </c:dLbls>
        <c:marker val="1"/>
        <c:smooth val="0"/>
        <c:axId val="353337344"/>
        <c:axId val="353338880"/>
      </c:lineChart>
      <c:dateAx>
        <c:axId val="353333632"/>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100" b="0" i="0" u="none" strike="noStrike" baseline="0">
                <a:solidFill>
                  <a:srgbClr val="000000"/>
                </a:solidFill>
                <a:latin typeface="Helvetica"/>
                <a:ea typeface="Helvetica"/>
                <a:cs typeface="Helvetica"/>
              </a:defRPr>
            </a:pPr>
            <a:endParaRPr lang="en-US"/>
          </a:p>
        </c:txPr>
        <c:crossAx val="353335168"/>
        <c:crosses val="autoZero"/>
        <c:auto val="1"/>
        <c:lblOffset val="100"/>
        <c:baseTimeUnit val="months"/>
        <c:majorUnit val="3"/>
        <c:majorTimeUnit val="months"/>
        <c:minorUnit val="1"/>
        <c:minorTimeUnit val="months"/>
      </c:dateAx>
      <c:valAx>
        <c:axId val="353335168"/>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Helvetica"/>
                    <a:ea typeface="Helvetica"/>
                    <a:cs typeface="Helvetica"/>
                  </a:defRPr>
                </a:pPr>
                <a:r>
                  <a:rPr lang="en-US"/>
                  <a:t>Corn $ Per Bushel</a:t>
                </a:r>
              </a:p>
            </c:rich>
          </c:tx>
          <c:layout>
            <c:manualLayout>
              <c:xMode val="edge"/>
              <c:yMode val="edge"/>
              <c:x val="6.2199816296337864E-3"/>
              <c:y val="0.20012877735202886"/>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3333632"/>
        <c:crosses val="autoZero"/>
        <c:crossBetween val="between"/>
      </c:valAx>
      <c:dateAx>
        <c:axId val="353337344"/>
        <c:scaling>
          <c:orientation val="minMax"/>
        </c:scaling>
        <c:delete val="1"/>
        <c:axPos val="b"/>
        <c:numFmt formatCode="mmm\-yy" sourceLinked="1"/>
        <c:majorTickMark val="out"/>
        <c:minorTickMark val="none"/>
        <c:tickLblPos val="none"/>
        <c:crossAx val="353338880"/>
        <c:crosses val="autoZero"/>
        <c:auto val="1"/>
        <c:lblOffset val="100"/>
        <c:baseTimeUnit val="months"/>
      </c:dateAx>
      <c:valAx>
        <c:axId val="353338880"/>
        <c:scaling>
          <c:orientation val="minMax"/>
        </c:scaling>
        <c:delete val="0"/>
        <c:axPos val="r"/>
        <c:title>
          <c:tx>
            <c:rich>
              <a:bodyPr/>
              <a:lstStyle/>
              <a:p>
                <a:pPr>
                  <a:defRPr sz="1200" b="1" i="0" u="none" strike="noStrike" baseline="0">
                    <a:solidFill>
                      <a:srgbClr val="000000"/>
                    </a:solidFill>
                    <a:latin typeface="Helvetica"/>
                    <a:ea typeface="Helvetica"/>
                    <a:cs typeface="Helvetica"/>
                  </a:defRPr>
                </a:pPr>
                <a:r>
                  <a:rPr lang="en-US"/>
                  <a:t>Per Cubic Foot</a:t>
                </a:r>
              </a:p>
            </c:rich>
          </c:tx>
          <c:layout>
            <c:manualLayout>
              <c:xMode val="edge"/>
              <c:yMode val="edge"/>
              <c:x val="0.96337449136756392"/>
              <c:y val="0.29591877552739226"/>
            </c:manualLayout>
          </c:layout>
          <c:overlay val="0"/>
          <c:spPr>
            <a:noFill/>
            <a:ln w="25400">
              <a:noFill/>
            </a:ln>
          </c:spPr>
        </c:title>
        <c:numFmt formatCode="_(&quot;$&quot;* #,##0.00_);_(&quot;$&quot;* \(#,##0.00\);_(&quot;$&quot;* &quot;-&quot;??_);_(@_)" sourceLinked="1"/>
        <c:majorTickMark val="cross"/>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3337344"/>
        <c:crosses val="max"/>
        <c:crossBetween val="between"/>
      </c:valAx>
      <c:spPr>
        <a:solidFill>
          <a:srgbClr val="FFFFFF"/>
        </a:solidFill>
        <a:ln w="12700">
          <a:solidFill>
            <a:srgbClr val="808080"/>
          </a:solidFill>
          <a:prstDash val="solid"/>
        </a:ln>
      </c:spPr>
    </c:plotArea>
    <c:legend>
      <c:legendPos val="r"/>
      <c:layout>
        <c:manualLayout>
          <c:xMode val="edge"/>
          <c:yMode val="edge"/>
          <c:x val="0.29003559550603819"/>
          <c:y val="0.87521614945190429"/>
          <c:w val="0.70462636404643553"/>
          <c:h val="9.2944264319901188E-2"/>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Total Revenue of Ethanol Production</a:t>
            </a:r>
          </a:p>
        </c:rich>
      </c:tx>
      <c:layout>
        <c:manualLayout>
          <c:xMode val="edge"/>
          <c:yMode val="edge"/>
          <c:x val="0.28967789182602188"/>
          <c:y val="4.8938832977003703E-3"/>
        </c:manualLayout>
      </c:layout>
      <c:overlay val="0"/>
      <c:spPr>
        <a:noFill/>
        <a:ln w="25400">
          <a:noFill/>
        </a:ln>
      </c:spPr>
    </c:title>
    <c:autoTitleDeleted val="0"/>
    <c:plotArea>
      <c:layout>
        <c:manualLayout>
          <c:layoutTarget val="inner"/>
          <c:xMode val="edge"/>
          <c:yMode val="edge"/>
          <c:x val="0.13535173642030279"/>
          <c:y val="0.12450851900393189"/>
          <c:w val="0.83793410507569022"/>
          <c:h val="0.66841415465268672"/>
        </c:manualLayout>
      </c:layout>
      <c:areaChart>
        <c:grouping val="stacked"/>
        <c:varyColors val="0"/>
        <c:ser>
          <c:idx val="0"/>
          <c:order val="0"/>
          <c:tx>
            <c:v>Ethanol Revenue</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[0]!M</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er>
        <c:ser>
          <c:idx val="2"/>
          <c:order val="1"/>
          <c:tx>
            <c:v>DDGS Revenue</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[0]!O</c:f>
              <c:numCache>
                <c:formatCode>_("$"* #,##0.00_);_("$"* \(#,##0.00\);_("$"* "-"??_);_(@_)</c:formatCode>
                <c:ptCount val="124"/>
                <c:pt idx="0">
                  <c:v>0.20707003912743105</c:v>
                </c:pt>
                <c:pt idx="1">
                  <c:v>0.21290299797609111</c:v>
                </c:pt>
                <c:pt idx="2">
                  <c:v>0.21436123768825613</c:v>
                </c:pt>
                <c:pt idx="3">
                  <c:v>0.21581947740042115</c:v>
                </c:pt>
                <c:pt idx="4">
                  <c:v>0.22165243624908115</c:v>
                </c:pt>
                <c:pt idx="5">
                  <c:v>0.22165243624908115</c:v>
                </c:pt>
                <c:pt idx="6">
                  <c:v>0.23331835394640124</c:v>
                </c:pt>
                <c:pt idx="7">
                  <c:v>0.23331835394640124</c:v>
                </c:pt>
                <c:pt idx="8">
                  <c:v>0.22748539509774118</c:v>
                </c:pt>
                <c:pt idx="9">
                  <c:v>0.22748539509774118</c:v>
                </c:pt>
                <c:pt idx="10">
                  <c:v>0.22748539509774118</c:v>
                </c:pt>
                <c:pt idx="11">
                  <c:v>0.25548359757130934</c:v>
                </c:pt>
                <c:pt idx="12">
                  <c:v>0.2683161070383614</c:v>
                </c:pt>
                <c:pt idx="13">
                  <c:v>0.27706554531135141</c:v>
                </c:pt>
                <c:pt idx="14">
                  <c:v>0.27706554531135141</c:v>
                </c:pt>
                <c:pt idx="15">
                  <c:v>0.2683161070383614</c:v>
                </c:pt>
                <c:pt idx="16">
                  <c:v>0.25373370991671129</c:v>
                </c:pt>
                <c:pt idx="17">
                  <c:v>0.24206779221939123</c:v>
                </c:pt>
                <c:pt idx="18">
                  <c:v>0.23769307308289628</c:v>
                </c:pt>
                <c:pt idx="19">
                  <c:v>0.23331835394640124</c:v>
                </c:pt>
                <c:pt idx="20">
                  <c:v>0.21873595682475114</c:v>
                </c:pt>
                <c:pt idx="21">
                  <c:v>0.24166700487012988</c:v>
                </c:pt>
                <c:pt idx="22">
                  <c:v>0.32272534013605442</c:v>
                </c:pt>
                <c:pt idx="23">
                  <c:v>0.38280357142857147</c:v>
                </c:pt>
                <c:pt idx="24">
                  <c:v>0.38883705357142856</c:v>
                </c:pt>
                <c:pt idx="25">
                  <c:v>0.38722222222222225</c:v>
                </c:pt>
                <c:pt idx="26">
                  <c:v>0.39247448979591842</c:v>
                </c:pt>
                <c:pt idx="27">
                  <c:v>0.34130102040816335</c:v>
                </c:pt>
                <c:pt idx="28">
                  <c:v>0.31016030844155845</c:v>
                </c:pt>
                <c:pt idx="29">
                  <c:v>0.29338010204081638</c:v>
                </c:pt>
                <c:pt idx="30">
                  <c:v>0.28499574829931973</c:v>
                </c:pt>
                <c:pt idx="31">
                  <c:v>0.28053959627329195</c:v>
                </c:pt>
                <c:pt idx="32">
                  <c:v>0.30349154135338346</c:v>
                </c:pt>
                <c:pt idx="33">
                  <c:v>0.3482492236024845</c:v>
                </c:pt>
                <c:pt idx="34">
                  <c:v>0.4101466836734694</c:v>
                </c:pt>
                <c:pt idx="35">
                  <c:v>0.44984492481203003</c:v>
                </c:pt>
                <c:pt idx="36">
                  <c:v>0.53290584415584419</c:v>
                </c:pt>
                <c:pt idx="37">
                  <c:v>0.49539965986394557</c:v>
                </c:pt>
                <c:pt idx="38">
                  <c:v>0.48987032312925177</c:v>
                </c:pt>
                <c:pt idx="39">
                  <c:v>0.51510551948051952</c:v>
                </c:pt>
                <c:pt idx="40">
                  <c:v>0.52684098639455779</c:v>
                </c:pt>
                <c:pt idx="41">
                  <c:v>0.55289753401360553</c:v>
                </c:pt>
                <c:pt idx="42">
                  <c:v>0.56422889610389615</c:v>
                </c:pt>
                <c:pt idx="43">
                  <c:v>0.46952380952380945</c:v>
                </c:pt>
                <c:pt idx="44">
                  <c:v>0.42843324829931972</c:v>
                </c:pt>
                <c:pt idx="45">
                  <c:v>0.39312500000000006</c:v>
                </c:pt>
                <c:pt idx="46">
                  <c:v>0.36520441729323311</c:v>
                </c:pt>
                <c:pt idx="47">
                  <c:v>0.35319090136054426</c:v>
                </c:pt>
                <c:pt idx="48">
                  <c:v>0.38015093537414973</c:v>
                </c:pt>
                <c:pt idx="49">
                  <c:v>0.37798437499999998</c:v>
                </c:pt>
                <c:pt idx="50">
                  <c:v>0.36752840909090911</c:v>
                </c:pt>
                <c:pt idx="51">
                  <c:v>0.36411323051948052</c:v>
                </c:pt>
                <c:pt idx="52">
                  <c:v>0.39073437500000002</c:v>
                </c:pt>
                <c:pt idx="53">
                  <c:v>0.41689326298701301</c:v>
                </c:pt>
                <c:pt idx="54">
                  <c:v>0.27566355519480523</c:v>
                </c:pt>
                <c:pt idx="55">
                  <c:v>0.23906250000000004</c:v>
                </c:pt>
                <c:pt idx="56">
                  <c:v>0.24556760204081632</c:v>
                </c:pt>
                <c:pt idx="57">
                  <c:v>0.31871550324675324</c:v>
                </c:pt>
                <c:pt idx="58">
                  <c:v>0.35563392857142861</c:v>
                </c:pt>
                <c:pt idx="59">
                  <c:v>0.33931006493506494</c:v>
                </c:pt>
                <c:pt idx="60">
                  <c:v>0.30907366071428577</c:v>
                </c:pt>
                <c:pt idx="61">
                  <c:v>0.31176785714285715</c:v>
                </c:pt>
                <c:pt idx="62">
                  <c:v>0.28552212732919258</c:v>
                </c:pt>
                <c:pt idx="63">
                  <c:v>0.31140219155844157</c:v>
                </c:pt>
                <c:pt idx="64">
                  <c:v>0.34576785714285718</c:v>
                </c:pt>
                <c:pt idx="65">
                  <c:v>0.30919439935064941</c:v>
                </c:pt>
                <c:pt idx="66">
                  <c:v>0.31022108843537416</c:v>
                </c:pt>
                <c:pt idx="67">
                  <c:v>0.32102678571428572</c:v>
                </c:pt>
                <c:pt idx="68">
                  <c:v>0.37404336734693877</c:v>
                </c:pt>
                <c:pt idx="69">
                  <c:v>0.43083652210884354</c:v>
                </c:pt>
                <c:pt idx="70">
                  <c:v>0.4625850340136054</c:v>
                </c:pt>
                <c:pt idx="71">
                  <c:v>0.48932823129251712</c:v>
                </c:pt>
                <c:pt idx="72">
                  <c:v>0.54458545918367351</c:v>
                </c:pt>
                <c:pt idx="73">
                  <c:v>0.57926221804511291</c:v>
                </c:pt>
                <c:pt idx="74">
                  <c:v>0.5926572204968944</c:v>
                </c:pt>
                <c:pt idx="75">
                  <c:v>0.63583035714285718</c:v>
                </c:pt>
                <c:pt idx="76">
                  <c:v>0.59908375850340145</c:v>
                </c:pt>
                <c:pt idx="77">
                  <c:v>0.58806615259740269</c:v>
                </c:pt>
                <c:pt idx="78">
                  <c:v>0.58058035714285716</c:v>
                </c:pt>
                <c:pt idx="79">
                  <c:v>0.58338509316770182</c:v>
                </c:pt>
                <c:pt idx="80">
                  <c:v>0.60114732142857141</c:v>
                </c:pt>
                <c:pt idx="81">
                  <c:v>0.60092687074829942</c:v>
                </c:pt>
                <c:pt idx="82">
                  <c:v>0.65137755102040817</c:v>
                </c:pt>
                <c:pt idx="83">
                  <c:v>0.57693027210884362</c:v>
                </c:pt>
                <c:pt idx="84">
                  <c:v>0.56693861607142859</c:v>
                </c:pt>
                <c:pt idx="85">
                  <c:v>0.59078794642857146</c:v>
                </c:pt>
                <c:pt idx="86">
                  <c:v>0.61740564123376618</c:v>
                </c:pt>
                <c:pt idx="87">
                  <c:v>0.63247209821428574</c:v>
                </c:pt>
                <c:pt idx="88">
                  <c:v>0.65520833333333339</c:v>
                </c:pt>
                <c:pt idx="89">
                  <c:v>0.65547937925170063</c:v>
                </c:pt>
                <c:pt idx="90">
                  <c:v>0.80896364795918363</c:v>
                </c:pt>
                <c:pt idx="91">
                  <c:v>0.90710112577639745</c:v>
                </c:pt>
                <c:pt idx="92">
                  <c:v>0.85131813909774445</c:v>
                </c:pt>
                <c:pt idx="93">
                  <c:v>0.82345399844720502</c:v>
                </c:pt>
                <c:pt idx="94">
                  <c:v>0.79277678571428567</c:v>
                </c:pt>
                <c:pt idx="95">
                  <c:v>0.77536536654135324</c:v>
                </c:pt>
                <c:pt idx="96">
                  <c:v>0.78213010204081646</c:v>
                </c:pt>
                <c:pt idx="97">
                  <c:v>0.80622180451127812</c:v>
                </c:pt>
                <c:pt idx="98">
                  <c:v>0.7992421343537417</c:v>
                </c:pt>
                <c:pt idx="99">
                  <c:v>0.72806547619047624</c:v>
                </c:pt>
                <c:pt idx="100">
                  <c:v>0.67727475649350655</c:v>
                </c:pt>
                <c:pt idx="101">
                  <c:v>0.69783482142857145</c:v>
                </c:pt>
                <c:pt idx="102">
                  <c:v>0.70842532467532471</c:v>
                </c:pt>
                <c:pt idx="103">
                  <c:v>0.682242288961039</c:v>
                </c:pt>
                <c:pt idx="104">
                  <c:v>0.66391071428571424</c:v>
                </c:pt>
                <c:pt idx="105">
                  <c:v>0.61321428571428582</c:v>
                </c:pt>
                <c:pt idx="106">
                  <c:v>0.62671522556390979</c:v>
                </c:pt>
                <c:pt idx="107">
                  <c:v>0.64414965986394568</c:v>
                </c:pt>
                <c:pt idx="108">
                  <c:v>0.51050595238095242</c:v>
                </c:pt>
                <c:pt idx="109">
                  <c:v>0.61361372180451124</c:v>
                </c:pt>
                <c:pt idx="110">
                  <c:v>0.71682610544217684</c:v>
                </c:pt>
                <c:pt idx="111">
                  <c:v>0.70761054421768721</c:v>
                </c:pt>
                <c:pt idx="112">
                  <c:v>0.64942602040816322</c:v>
                </c:pt>
                <c:pt idx="113">
                  <c:v>0.50761479591836745</c:v>
                </c:pt>
                <c:pt idx="114">
                  <c:v>0.39333198051948048</c:v>
                </c:pt>
                <c:pt idx="115">
                  <c:v>0.3276041666666667</c:v>
                </c:pt>
                <c:pt idx="116">
                  <c:v>0.36952593537414974</c:v>
                </c:pt>
                <c:pt idx="117">
                  <c:v>0.3122646103896104</c:v>
                </c:pt>
                <c:pt idx="118">
                  <c:v>0.32888392857142862</c:v>
                </c:pt>
                <c:pt idx="119">
                  <c:v>0.41972363945578234</c:v>
                </c:pt>
                <c:pt idx="120">
                  <c:v>0.52385044642857148</c:v>
                </c:pt>
                <c:pt idx="121">
                  <c:v>0.51906719924812028</c:v>
                </c:pt>
                <c:pt idx="122">
                  <c:v>0.52973214285714287</c:v>
                </c:pt>
                <c:pt idx="123">
                  <c:v>0.54794642857142861</c:v>
                </c:pt>
              </c:numCache>
            </c:numRef>
          </c:val>
        </c:ser>
        <c:dLbls>
          <c:showLegendKey val="0"/>
          <c:showVal val="0"/>
          <c:showCatName val="0"/>
          <c:showSerName val="0"/>
          <c:showPercent val="0"/>
          <c:showBubbleSize val="0"/>
        </c:dLbls>
        <c:axId val="353357184"/>
        <c:axId val="353383552"/>
      </c:areaChart>
      <c:dateAx>
        <c:axId val="353357184"/>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3383552"/>
        <c:crosses val="autoZero"/>
        <c:auto val="1"/>
        <c:lblOffset val="100"/>
        <c:baseTimeUnit val="months"/>
        <c:majorUnit val="3"/>
        <c:majorTimeUnit val="months"/>
        <c:minorUnit val="1"/>
        <c:minorTimeUnit val="months"/>
      </c:dateAx>
      <c:valAx>
        <c:axId val="353383552"/>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8.8968175853018708E-3"/>
              <c:y val="0.3861253932662402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3357184"/>
        <c:crosses val="autoZero"/>
        <c:crossBetween val="midCat"/>
      </c:valAx>
      <c:spPr>
        <a:solidFill>
          <a:srgbClr val="FFFFFF"/>
        </a:solidFill>
        <a:ln w="12700">
          <a:solidFill>
            <a:srgbClr val="808080"/>
          </a:solidFill>
          <a:prstDash val="solid"/>
        </a:ln>
      </c:spPr>
    </c:plotArea>
    <c:legend>
      <c:legendPos val="b"/>
      <c:layout>
        <c:manualLayout>
          <c:xMode val="edge"/>
          <c:yMode val="edge"/>
          <c:x val="0.32235083895763222"/>
          <c:y val="0.92922685161043661"/>
          <c:w val="0.46482646700412633"/>
          <c:h val="4.9803410335297699E-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400" b="1" i="0" u="none" strike="noStrike" baseline="0">
                <a:solidFill>
                  <a:srgbClr val="000000"/>
                </a:solidFill>
                <a:latin typeface="Helvetica"/>
                <a:cs typeface="Helvetica"/>
              </a:rPr>
              <a:t>Ethanol Sale Price and Ethanol Breakeven Sale Price</a:t>
            </a:r>
            <a:endParaRPr lang="en-US" sz="1200" b="0" i="0" u="none" strike="noStrike" baseline="0">
              <a:solidFill>
                <a:srgbClr val="000000"/>
              </a:solidFill>
              <a:latin typeface="Helvetica"/>
              <a:cs typeface="Helvetica"/>
            </a:endParaRPr>
          </a:p>
          <a:p>
            <a:pPr>
              <a:defRPr sz="1200" b="0" i="0" u="none" strike="noStrike" baseline="0">
                <a:solidFill>
                  <a:srgbClr val="000000"/>
                </a:solidFill>
                <a:latin typeface="Helvetica"/>
                <a:ea typeface="Helvetica"/>
                <a:cs typeface="Helvetica"/>
              </a:defRPr>
            </a:pPr>
            <a:r>
              <a:rPr lang="en-US" sz="1200" b="0" i="0" u="none" strike="noStrike" baseline="0">
                <a:solidFill>
                  <a:srgbClr val="000000"/>
                </a:solidFill>
                <a:latin typeface="Helvetica"/>
                <a:cs typeface="Helvetica"/>
              </a:rPr>
              <a:t>(Ethanol Breakeven = Total Cost less DDGS Returns)</a:t>
            </a:r>
            <a:endParaRPr lang="en-US"/>
          </a:p>
        </c:rich>
      </c:tx>
      <c:layout>
        <c:manualLayout>
          <c:xMode val="edge"/>
          <c:yMode val="edge"/>
          <c:x val="0.27081039959052411"/>
          <c:y val="2.0200329289547472E-2"/>
        </c:manualLayout>
      </c:layout>
      <c:overlay val="0"/>
      <c:spPr>
        <a:noFill/>
        <a:ln w="25400">
          <a:noFill/>
        </a:ln>
      </c:spPr>
    </c:title>
    <c:autoTitleDeleted val="0"/>
    <c:plotArea>
      <c:layout>
        <c:manualLayout>
          <c:layoutTarget val="inner"/>
          <c:xMode val="edge"/>
          <c:yMode val="edge"/>
          <c:x val="0.15836298932384343"/>
          <c:y val="0.22832113354254024"/>
          <c:w val="0.82117437722420061"/>
          <c:h val="0.40567451463585325"/>
        </c:manualLayout>
      </c:layout>
      <c:lineChart>
        <c:grouping val="standard"/>
        <c:varyColors val="0"/>
        <c:ser>
          <c:idx val="1"/>
          <c:order val="0"/>
          <c:tx>
            <c:v>Ethanol Sale Price</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[0]!D</c:f>
              <c:numCache>
                <c:formatCode>_("$"* #,##0.00_);_("$"* \(#,##0.00\);_("$"* "-"??_);_(@_)</c:formatCode>
                <c:ptCount val="124"/>
                <c:pt idx="0">
                  <c:v>1.5149515423207636</c:v>
                </c:pt>
                <c:pt idx="1">
                  <c:v>1.3740258174537157</c:v>
                </c:pt>
                <c:pt idx="2">
                  <c:v>1.1538293723489537</c:v>
                </c:pt>
                <c:pt idx="3">
                  <c:v>1.0569429365028582</c:v>
                </c:pt>
                <c:pt idx="4">
                  <c:v>1.0569429365028582</c:v>
                </c:pt>
                <c:pt idx="5">
                  <c:v>1.2507158081950489</c:v>
                </c:pt>
                <c:pt idx="6">
                  <c:v>1.5677986891459064</c:v>
                </c:pt>
                <c:pt idx="7">
                  <c:v>1.8232265654674302</c:v>
                </c:pt>
                <c:pt idx="8">
                  <c:v>2.4133530383481934</c:v>
                </c:pt>
                <c:pt idx="9">
                  <c:v>2.1755408776350502</c:v>
                </c:pt>
                <c:pt idx="10">
                  <c:v>1.8408422810758114</c:v>
                </c:pt>
                <c:pt idx="11">
                  <c:v>1.7527637030339065</c:v>
                </c:pt>
                <c:pt idx="12">
                  <c:v>1.8760737122925732</c:v>
                </c:pt>
                <c:pt idx="13">
                  <c:v>2.2195801666560024</c:v>
                </c:pt>
                <c:pt idx="14">
                  <c:v>2.1315015886140976</c:v>
                </c:pt>
                <c:pt idx="15">
                  <c:v>2.1579251620266691</c:v>
                </c:pt>
                <c:pt idx="16">
                  <c:v>2.6775887724739076</c:v>
                </c:pt>
                <c:pt idx="17">
                  <c:v>3.1532130939001939</c:v>
                </c:pt>
                <c:pt idx="18">
                  <c:v>2.7656673505158125</c:v>
                </c:pt>
                <c:pt idx="19">
                  <c:v>2.3957373227398122</c:v>
                </c:pt>
                <c:pt idx="20">
                  <c:v>2.052230868376383</c:v>
                </c:pt>
                <c:pt idx="21">
                  <c:v>1.9</c:v>
                </c:pt>
                <c:pt idx="22">
                  <c:v>2.04</c:v>
                </c:pt>
                <c:pt idx="23">
                  <c:v>2.23</c:v>
                </c:pt>
                <c:pt idx="24">
                  <c:v>2.15</c:v>
                </c:pt>
                <c:pt idx="25">
                  <c:v>1.9</c:v>
                </c:pt>
                <c:pt idx="26">
                  <c:v>2.19</c:v>
                </c:pt>
                <c:pt idx="27">
                  <c:v>2.16</c:v>
                </c:pt>
                <c:pt idx="28">
                  <c:v>2.17</c:v>
                </c:pt>
                <c:pt idx="29">
                  <c:v>2.09</c:v>
                </c:pt>
                <c:pt idx="30">
                  <c:v>1.97</c:v>
                </c:pt>
                <c:pt idx="31">
                  <c:v>1.86</c:v>
                </c:pt>
                <c:pt idx="32">
                  <c:v>1.5768421052631594</c:v>
                </c:pt>
                <c:pt idx="33">
                  <c:v>1.5232608695652179</c:v>
                </c:pt>
                <c:pt idx="34">
                  <c:v>1.740454545454545</c:v>
                </c:pt>
                <c:pt idx="35">
                  <c:v>1.9428947368421057</c:v>
                </c:pt>
                <c:pt idx="36">
                  <c:v>2.19</c:v>
                </c:pt>
                <c:pt idx="37">
                  <c:v>2.1254761904761899</c:v>
                </c:pt>
                <c:pt idx="38">
                  <c:v>2.3149999999999999</c:v>
                </c:pt>
                <c:pt idx="39">
                  <c:v>2.455227272727273</c:v>
                </c:pt>
                <c:pt idx="40">
                  <c:v>2.4852380952380968</c:v>
                </c:pt>
                <c:pt idx="41">
                  <c:v>2.5354761904761918</c:v>
                </c:pt>
                <c:pt idx="42">
                  <c:v>2.6422727272727262</c:v>
                </c:pt>
                <c:pt idx="43">
                  <c:v>2.2238095238095235</c:v>
                </c:pt>
                <c:pt idx="44">
                  <c:v>2.15</c:v>
                </c:pt>
                <c:pt idx="45">
                  <c:v>1.85</c:v>
                </c:pt>
                <c:pt idx="46">
                  <c:v>1.6465000000000001</c:v>
                </c:pt>
                <c:pt idx="47">
                  <c:v>1.4927272727272725</c:v>
                </c:pt>
                <c:pt idx="48">
                  <c:v>1.5161363636363638</c:v>
                </c:pt>
                <c:pt idx="49">
                  <c:v>1.4890000000000005</c:v>
                </c:pt>
                <c:pt idx="50">
                  <c:v>1.4606818181818175</c:v>
                </c:pt>
                <c:pt idx="51">
                  <c:v>1.4981818181818185</c:v>
                </c:pt>
                <c:pt idx="52">
                  <c:v>1.56</c:v>
                </c:pt>
                <c:pt idx="53">
                  <c:v>1.6725000000000001</c:v>
                </c:pt>
                <c:pt idx="54">
                  <c:v>1.5884782608695653</c:v>
                </c:pt>
                <c:pt idx="55">
                  <c:v>1.5345238095238098</c:v>
                </c:pt>
                <c:pt idx="56">
                  <c:v>1.5390909090909093</c:v>
                </c:pt>
                <c:pt idx="57">
                  <c:v>1.7979545454545454</c:v>
                </c:pt>
                <c:pt idx="58">
                  <c:v>1.9832500000000011</c:v>
                </c:pt>
                <c:pt idx="59">
                  <c:v>1.9576086956521745</c:v>
                </c:pt>
                <c:pt idx="60">
                  <c:v>1.8157500000000006</c:v>
                </c:pt>
                <c:pt idx="61">
                  <c:v>1.68625</c:v>
                </c:pt>
                <c:pt idx="62">
                  <c:v>1.5149999999999999</c:v>
                </c:pt>
                <c:pt idx="63">
                  <c:v>1.44</c:v>
                </c:pt>
                <c:pt idx="64">
                  <c:v>1.5079999999999993</c:v>
                </c:pt>
                <c:pt idx="65">
                  <c:v>1.5227272727272732</c:v>
                </c:pt>
                <c:pt idx="66">
                  <c:v>1.5079545454545453</c:v>
                </c:pt>
                <c:pt idx="67">
                  <c:v>1.6931818181818188</c:v>
                </c:pt>
                <c:pt idx="68">
                  <c:v>2.0068181818181809</c:v>
                </c:pt>
                <c:pt idx="69">
                  <c:v>2.1119047619047624</c:v>
                </c:pt>
                <c:pt idx="70">
                  <c:v>2.33</c:v>
                </c:pt>
                <c:pt idx="71">
                  <c:v>2.1004761904761913</c:v>
                </c:pt>
                <c:pt idx="72">
                  <c:v>2.2695238095238093</c:v>
                </c:pt>
                <c:pt idx="73">
                  <c:v>2.2922500000000001</c:v>
                </c:pt>
                <c:pt idx="74">
                  <c:v>2.434565217391305</c:v>
                </c:pt>
                <c:pt idx="75">
                  <c:v>2.5649999999999986</c:v>
                </c:pt>
                <c:pt idx="76">
                  <c:v>2.5459523809523801</c:v>
                </c:pt>
                <c:pt idx="77">
                  <c:v>2.6002272727272735</c:v>
                </c:pt>
                <c:pt idx="78">
                  <c:v>2.7150000000000003</c:v>
                </c:pt>
                <c:pt idx="79">
                  <c:v>2.8304347826086973</c:v>
                </c:pt>
                <c:pt idx="80">
                  <c:v>2.7459523809523807</c:v>
                </c:pt>
                <c:pt idx="81">
                  <c:v>2.5959523809523826</c:v>
                </c:pt>
                <c:pt idx="82">
                  <c:v>2.8220454545454561</c:v>
                </c:pt>
                <c:pt idx="83">
                  <c:v>2.3129545454545455</c:v>
                </c:pt>
                <c:pt idx="84">
                  <c:v>2.1313636363636368</c:v>
                </c:pt>
                <c:pt idx="85">
                  <c:v>2.0895238095238104</c:v>
                </c:pt>
                <c:pt idx="86">
                  <c:v>2.1806818181818177</c:v>
                </c:pt>
                <c:pt idx="87">
                  <c:v>2.1514285714285726</c:v>
                </c:pt>
                <c:pt idx="88">
                  <c:v>2.106818181818181</c:v>
                </c:pt>
                <c:pt idx="89">
                  <c:v>2.0019047619047625</c:v>
                </c:pt>
                <c:pt idx="90">
                  <c:v>2.3859090909090921</c:v>
                </c:pt>
                <c:pt idx="91">
                  <c:v>2.531739130434782</c:v>
                </c:pt>
                <c:pt idx="92">
                  <c:v>2.4042499999999993</c:v>
                </c:pt>
                <c:pt idx="93">
                  <c:v>2.2963043478260876</c:v>
                </c:pt>
                <c:pt idx="94">
                  <c:v>2.3036363636363628</c:v>
                </c:pt>
                <c:pt idx="95">
                  <c:v>2.2528571428571431</c:v>
                </c:pt>
                <c:pt idx="96">
                  <c:v>2.1967391304347825</c:v>
                </c:pt>
                <c:pt idx="97">
                  <c:v>2.3287499999999985</c:v>
                </c:pt>
                <c:pt idx="98">
                  <c:v>2.5190624999999995</c:v>
                </c:pt>
                <c:pt idx="99">
                  <c:v>2.478409090909091</c:v>
                </c:pt>
                <c:pt idx="100">
                  <c:v>2.5499999999999998</c:v>
                </c:pt>
                <c:pt idx="101">
                  <c:v>2.57</c:v>
                </c:pt>
                <c:pt idx="102">
                  <c:v>2.4321739130434779</c:v>
                </c:pt>
                <c:pt idx="103">
                  <c:v>2.2865909090909091</c:v>
                </c:pt>
                <c:pt idx="104">
                  <c:v>2.3583333333333334</c:v>
                </c:pt>
                <c:pt idx="105">
                  <c:v>2.0538461538461541</c:v>
                </c:pt>
                <c:pt idx="106">
                  <c:v>1.9611904761904764</c:v>
                </c:pt>
                <c:pt idx="107">
                  <c:v>2.3029545454545461</c:v>
                </c:pt>
                <c:pt idx="108">
                  <c:v>2.0704545454545444</c:v>
                </c:pt>
                <c:pt idx="109">
                  <c:v>1.9445000000000001</c:v>
                </c:pt>
                <c:pt idx="110">
                  <c:v>2.4778571428571428</c:v>
                </c:pt>
                <c:pt idx="111">
                  <c:v>2.7863636363636357</c:v>
                </c:pt>
                <c:pt idx="112">
                  <c:v>2.2397727272727264</c:v>
                </c:pt>
                <c:pt idx="113">
                  <c:v>2.2238095238095239</c:v>
                </c:pt>
                <c:pt idx="114">
                  <c:v>2.0961363636363632</c:v>
                </c:pt>
                <c:pt idx="115">
                  <c:v>2.0964285714285715</c:v>
                </c:pt>
                <c:pt idx="116">
                  <c:v>1.8397727272727267</c:v>
                </c:pt>
                <c:pt idx="117">
                  <c:v>1.5606521739130437</c:v>
                </c:pt>
                <c:pt idx="118">
                  <c:v>2.0038888888888886</c:v>
                </c:pt>
                <c:pt idx="119">
                  <c:v>2.0152380952380944</c:v>
                </c:pt>
                <c:pt idx="120">
                  <c:v>1.3817500000000009</c:v>
                </c:pt>
                <c:pt idx="121">
                  <c:v>1.3131578947368425</c:v>
                </c:pt>
                <c:pt idx="122">
                  <c:v>1.3863636363636365</c:v>
                </c:pt>
                <c:pt idx="123">
                  <c:v>1.4792857142857136</c:v>
                </c:pt>
              </c:numCache>
            </c:numRef>
          </c:val>
          <c:smooth val="0"/>
        </c:ser>
        <c:ser>
          <c:idx val="0"/>
          <c:order val="1"/>
          <c:tx>
            <c:v>Ethanol Breakeven Sale Price</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[0]!AF</c:f>
              <c:numCache>
                <c:formatCode>_("$"* #,##0.00_);_("$"* \(#,##0.00\);_("$"* "-"??_);_(@_)</c:formatCode>
                <c:ptCount val="124"/>
                <c:pt idx="0">
                  <c:v>1.0939595568980427</c:v>
                </c:pt>
                <c:pt idx="1">
                  <c:v>1.0879661351455259</c:v>
                </c:pt>
                <c:pt idx="2">
                  <c:v>1.1271148786304452</c:v>
                </c:pt>
                <c:pt idx="3">
                  <c:v>1.1002977216698948</c:v>
                </c:pt>
                <c:pt idx="4">
                  <c:v>1.1064453826689928</c:v>
                </c:pt>
                <c:pt idx="5">
                  <c:v>1.1080822850157723</c:v>
                </c:pt>
                <c:pt idx="6">
                  <c:v>1.150462423122254</c:v>
                </c:pt>
                <c:pt idx="7">
                  <c:v>1.100115118109521</c:v>
                </c:pt>
                <c:pt idx="8">
                  <c:v>1.0763159716928552</c:v>
                </c:pt>
                <c:pt idx="9">
                  <c:v>1.0813581356105149</c:v>
                </c:pt>
                <c:pt idx="10">
                  <c:v>1.1172674412547299</c:v>
                </c:pt>
                <c:pt idx="11">
                  <c:v>1.1505810349153931</c:v>
                </c:pt>
                <c:pt idx="12">
                  <c:v>1.1294840343268429</c:v>
                </c:pt>
                <c:pt idx="13">
                  <c:v>1.1362152238294576</c:v>
                </c:pt>
                <c:pt idx="14">
                  <c:v>1.1037880916163183</c:v>
                </c:pt>
                <c:pt idx="15">
                  <c:v>1.1325142816344642</c:v>
                </c:pt>
                <c:pt idx="16">
                  <c:v>1.1357897034868767</c:v>
                </c:pt>
                <c:pt idx="17">
                  <c:v>1.1320925156031301</c:v>
                </c:pt>
                <c:pt idx="18">
                  <c:v>1.1103489436812748</c:v>
                </c:pt>
                <c:pt idx="19">
                  <c:v>1.1354886184286943</c:v>
                </c:pt>
                <c:pt idx="20">
                  <c:v>1.1796657539794646</c:v>
                </c:pt>
                <c:pt idx="21">
                  <c:v>1.3314648819264074</c:v>
                </c:pt>
                <c:pt idx="22">
                  <c:v>1.4982902317254174</c:v>
                </c:pt>
                <c:pt idx="23">
                  <c:v>1.5229262861471864</c:v>
                </c:pt>
                <c:pt idx="24">
                  <c:v>1.5708803040043291</c:v>
                </c:pt>
                <c:pt idx="25">
                  <c:v>1.6977925559884559</c:v>
                </c:pt>
                <c:pt idx="26">
                  <c:v>1.6580228847866421</c:v>
                </c:pt>
                <c:pt idx="27">
                  <c:v>1.5378094494124919</c:v>
                </c:pt>
                <c:pt idx="28">
                  <c:v>1.5917403283549783</c:v>
                </c:pt>
                <c:pt idx="29">
                  <c:v>1.7000160820655539</c:v>
                </c:pt>
                <c:pt idx="30">
                  <c:v>1.4821853847866422</c:v>
                </c:pt>
                <c:pt idx="31">
                  <c:v>1.484310835836627</c:v>
                </c:pt>
                <c:pt idx="32">
                  <c:v>1.4828646320118481</c:v>
                </c:pt>
                <c:pt idx="33">
                  <c:v>1.4497574585074342</c:v>
                </c:pt>
                <c:pt idx="34">
                  <c:v>1.5628294324056897</c:v>
                </c:pt>
                <c:pt idx="35">
                  <c:v>1.6850071132148552</c:v>
                </c:pt>
                <c:pt idx="36">
                  <c:v>1.7903831043290044</c:v>
                </c:pt>
                <c:pt idx="37">
                  <c:v>1.9891910820655534</c:v>
                </c:pt>
                <c:pt idx="38">
                  <c:v>2.0924454188002479</c:v>
                </c:pt>
                <c:pt idx="39">
                  <c:v>2.2353840783549788</c:v>
                </c:pt>
                <c:pt idx="40">
                  <c:v>2.2389759460111316</c:v>
                </c:pt>
                <c:pt idx="41">
                  <c:v>2.5380092793444646</c:v>
                </c:pt>
                <c:pt idx="42">
                  <c:v>2.3568788835497836</c:v>
                </c:pt>
                <c:pt idx="43">
                  <c:v>2.1251563881880022</c:v>
                </c:pt>
                <c:pt idx="44">
                  <c:v>2.1083422725417442</c:v>
                </c:pt>
                <c:pt idx="45">
                  <c:v>1.6698281495012228</c:v>
                </c:pt>
                <c:pt idx="46">
                  <c:v>1.5544126583276379</c:v>
                </c:pt>
                <c:pt idx="47">
                  <c:v>1.5188959290043289</c:v>
                </c:pt>
                <c:pt idx="48">
                  <c:v>1.6090927827458261</c:v>
                </c:pt>
                <c:pt idx="49">
                  <c:v>1.5237794111471856</c:v>
                </c:pt>
                <c:pt idx="50">
                  <c:v>1.5771796952380952</c:v>
                </c:pt>
                <c:pt idx="51">
                  <c:v>1.5783685751082244</c:v>
                </c:pt>
                <c:pt idx="52">
                  <c:v>1.6084401254329002</c:v>
                </c:pt>
                <c:pt idx="53">
                  <c:v>1.5506544517316017</c:v>
                </c:pt>
                <c:pt idx="54">
                  <c:v>1.3918117569264077</c:v>
                </c:pt>
                <c:pt idx="55">
                  <c:v>1.4585615752628329</c:v>
                </c:pt>
                <c:pt idx="56">
                  <c:v>1.4508115752628323</c:v>
                </c:pt>
                <c:pt idx="57">
                  <c:v>1.5484094841991345</c:v>
                </c:pt>
                <c:pt idx="58">
                  <c:v>1.5650155718614718</c:v>
                </c:pt>
                <c:pt idx="59">
                  <c:v>1.6023863510822516</c:v>
                </c:pt>
                <c:pt idx="60">
                  <c:v>1.6085133397186149</c:v>
                </c:pt>
                <c:pt idx="61">
                  <c:v>1.5667941432900432</c:v>
                </c:pt>
                <c:pt idx="62">
                  <c:v>1.6028533047807265</c:v>
                </c:pt>
                <c:pt idx="63">
                  <c:v>1.5114230393939398</c:v>
                </c:pt>
                <c:pt idx="64">
                  <c:v>1.4875102147186148</c:v>
                </c:pt>
                <c:pt idx="65">
                  <c:v>1.450095117316017</c:v>
                </c:pt>
                <c:pt idx="66">
                  <c:v>1.5114091943104511</c:v>
                </c:pt>
                <c:pt idx="67">
                  <c:v>1.5787712536796541</c:v>
                </c:pt>
                <c:pt idx="68">
                  <c:v>1.7677682504329002</c:v>
                </c:pt>
                <c:pt idx="69">
                  <c:v>1.916844823562152</c:v>
                </c:pt>
                <c:pt idx="70">
                  <c:v>2.008880877983922</c:v>
                </c:pt>
                <c:pt idx="71">
                  <c:v>2.1247288371675941</c:v>
                </c:pt>
                <c:pt idx="72">
                  <c:v>2.2420253507730377</c:v>
                </c:pt>
                <c:pt idx="73">
                  <c:v>2.3960574891547046</c:v>
                </c:pt>
                <c:pt idx="74">
                  <c:v>2.3619715501223419</c:v>
                </c:pt>
                <c:pt idx="75">
                  <c:v>2.5433495004329005</c:v>
                </c:pt>
                <c:pt idx="76">
                  <c:v>2.4897029017934438</c:v>
                </c:pt>
                <c:pt idx="77">
                  <c:v>2.5461470653679648</c:v>
                </c:pt>
                <c:pt idx="78">
                  <c:v>2.4504727147186154</c:v>
                </c:pt>
                <c:pt idx="79">
                  <c:v>2.562815028383211</c:v>
                </c:pt>
                <c:pt idx="80">
                  <c:v>2.4224236075757575</c:v>
                </c:pt>
                <c:pt idx="81">
                  <c:v>2.1835608099567088</c:v>
                </c:pt>
                <c:pt idx="82">
                  <c:v>2.1451500956709957</c:v>
                </c:pt>
                <c:pt idx="83">
                  <c:v>2.1237659119975261</c:v>
                </c:pt>
                <c:pt idx="84">
                  <c:v>2.2419814200757577</c:v>
                </c:pt>
                <c:pt idx="85">
                  <c:v>2.2492213754329011</c:v>
                </c:pt>
                <c:pt idx="86">
                  <c:v>2.2587073332251082</c:v>
                </c:pt>
                <c:pt idx="87">
                  <c:v>2.152502402218615</c:v>
                </c:pt>
                <c:pt idx="88">
                  <c:v>2.1200514562152142</c:v>
                </c:pt>
                <c:pt idx="89">
                  <c:v>2.1181116177798396</c:v>
                </c:pt>
                <c:pt idx="90">
                  <c:v>2.4672568558750783</c:v>
                </c:pt>
                <c:pt idx="91">
                  <c:v>2.5637339336627152</c:v>
                </c:pt>
                <c:pt idx="92">
                  <c:v>2.4354806564479374</c:v>
                </c:pt>
                <c:pt idx="93">
                  <c:v>2.4161159212403551</c:v>
                </c:pt>
                <c:pt idx="94">
                  <c:v>2.4808651254329019</c:v>
                </c:pt>
                <c:pt idx="95">
                  <c:v>2.4570818782524504</c:v>
                </c:pt>
                <c:pt idx="96">
                  <c:v>2.4143878507730383</c:v>
                </c:pt>
                <c:pt idx="97">
                  <c:v>2.3858332410344048</c:v>
                </c:pt>
                <c:pt idx="98">
                  <c:v>2.4655980548546701</c:v>
                </c:pt>
                <c:pt idx="99">
                  <c:v>2.2664415922696355</c:v>
                </c:pt>
                <c:pt idx="100">
                  <c:v>2.4266193867965367</c:v>
                </c:pt>
                <c:pt idx="101">
                  <c:v>2.4572593218614722</c:v>
                </c:pt>
                <c:pt idx="102">
                  <c:v>2.2649960101731601</c:v>
                </c:pt>
                <c:pt idx="103">
                  <c:v>2.0649861887445895</c:v>
                </c:pt>
                <c:pt idx="104">
                  <c:v>1.757125393290043</c:v>
                </c:pt>
                <c:pt idx="105">
                  <c:v>1.5525727147186146</c:v>
                </c:pt>
                <c:pt idx="106">
                  <c:v>1.5217433914103444</c:v>
                </c:pt>
                <c:pt idx="107">
                  <c:v>1.5198859800247368</c:v>
                </c:pt>
                <c:pt idx="108">
                  <c:v>1.6255532844465059</c:v>
                </c:pt>
                <c:pt idx="109">
                  <c:v>1.6813073951697426</c:v>
                </c:pt>
                <c:pt idx="110">
                  <c:v>1.6613857249226962</c:v>
                </c:pt>
                <c:pt idx="111">
                  <c:v>1.7082307079158938</c:v>
                </c:pt>
                <c:pt idx="112">
                  <c:v>1.7334439732220162</c:v>
                </c:pt>
                <c:pt idx="113">
                  <c:v>1.7591603847866426</c:v>
                </c:pt>
                <c:pt idx="114">
                  <c:v>1.6342037212121214</c:v>
                </c:pt>
                <c:pt idx="115">
                  <c:v>1.6074338541743973</c:v>
                </c:pt>
                <c:pt idx="116">
                  <c:v>1.5012381058750766</c:v>
                </c:pt>
                <c:pt idx="117">
                  <c:v>1.4952620004329003</c:v>
                </c:pt>
                <c:pt idx="118">
                  <c:v>1.5546137861471863</c:v>
                </c:pt>
                <c:pt idx="119">
                  <c:v>1.5773960990723555</c:v>
                </c:pt>
                <c:pt idx="120">
                  <c:v>1.4465990540043294</c:v>
                </c:pt>
                <c:pt idx="121">
                  <c:v>1.4305017560719984</c:v>
                </c:pt>
                <c:pt idx="122">
                  <c:v>1.4310909777056273</c:v>
                </c:pt>
                <c:pt idx="123">
                  <c:v>1.380751711317254</c:v>
                </c:pt>
              </c:numCache>
            </c:numRef>
          </c:val>
          <c:smooth val="0"/>
        </c:ser>
        <c:dLbls>
          <c:showLegendKey val="0"/>
          <c:showVal val="0"/>
          <c:showCatName val="0"/>
          <c:showSerName val="0"/>
          <c:showPercent val="0"/>
          <c:showBubbleSize val="0"/>
        </c:dLbls>
        <c:marker val="1"/>
        <c:smooth val="0"/>
        <c:axId val="353421952"/>
        <c:axId val="353423744"/>
      </c:lineChart>
      <c:dateAx>
        <c:axId val="353421952"/>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200" b="0" i="0" u="none" strike="noStrike" baseline="0">
                <a:solidFill>
                  <a:srgbClr val="000000"/>
                </a:solidFill>
                <a:latin typeface="Helvetica"/>
                <a:ea typeface="Helvetica"/>
                <a:cs typeface="Helvetica"/>
              </a:defRPr>
            </a:pPr>
            <a:endParaRPr lang="en-US"/>
          </a:p>
        </c:txPr>
        <c:crossAx val="353423744"/>
        <c:crosses val="autoZero"/>
        <c:auto val="1"/>
        <c:lblOffset val="100"/>
        <c:baseTimeUnit val="months"/>
        <c:majorUnit val="3"/>
        <c:majorTimeUnit val="months"/>
        <c:minorUnit val="1"/>
        <c:minorTimeUnit val="months"/>
      </c:dateAx>
      <c:valAx>
        <c:axId val="353423744"/>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Helvetica"/>
                    <a:ea typeface="Helvetica"/>
                    <a:cs typeface="Helvetica"/>
                  </a:defRPr>
                </a:pPr>
                <a:r>
                  <a:rPr lang="en-US"/>
                  <a:t>$ per gallon</a:t>
                </a:r>
              </a:p>
            </c:rich>
          </c:tx>
          <c:layout>
            <c:manualLayout>
              <c:xMode val="edge"/>
              <c:yMode val="edge"/>
              <c:x val="6.2199816296337864E-3"/>
              <c:y val="0.29087874842416445"/>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3421952"/>
        <c:crosses val="autoZero"/>
        <c:crossBetween val="between"/>
      </c:valAx>
      <c:spPr>
        <a:solidFill>
          <a:srgbClr val="FFFFFF"/>
        </a:solidFill>
        <a:ln w="12700">
          <a:solidFill>
            <a:srgbClr val="808080"/>
          </a:solidFill>
          <a:prstDash val="solid"/>
        </a:ln>
      </c:spPr>
    </c:plotArea>
    <c:legend>
      <c:legendPos val="r"/>
      <c:layout>
        <c:manualLayout>
          <c:xMode val="edge"/>
          <c:yMode val="edge"/>
          <c:x val="0.3096084494335804"/>
          <c:y val="0.87140554281108562"/>
          <c:w val="0.45996440449396186"/>
          <c:h val="8.3633000599334567E-2"/>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Helvetica"/>
                <a:ea typeface="Helvetica"/>
                <a:cs typeface="Helvetica"/>
              </a:defRPr>
            </a:pPr>
            <a:r>
              <a:rPr lang="en-US" sz="1400" b="1" i="0" u="none" strike="noStrike" baseline="0">
                <a:solidFill>
                  <a:srgbClr val="000000"/>
                </a:solidFill>
                <a:latin typeface="Helvetica"/>
                <a:cs typeface="Helvetica"/>
              </a:rPr>
              <a:t>Corn Sale Price and Corn Breakeven Sale Price</a:t>
            </a:r>
            <a:endParaRPr lang="en-US" sz="1200" b="0" i="0" u="none" strike="noStrike" baseline="0">
              <a:solidFill>
                <a:srgbClr val="000000"/>
              </a:solidFill>
              <a:latin typeface="Helvetica"/>
              <a:cs typeface="Helvetica"/>
            </a:endParaRPr>
          </a:p>
          <a:p>
            <a:pPr>
              <a:defRPr sz="1200" b="0" i="0" u="none" strike="noStrike" baseline="0">
                <a:solidFill>
                  <a:srgbClr val="000000"/>
                </a:solidFill>
                <a:latin typeface="Helvetica"/>
                <a:ea typeface="Helvetica"/>
                <a:cs typeface="Helvetica"/>
              </a:defRPr>
            </a:pPr>
            <a:r>
              <a:rPr lang="en-US" sz="1200" b="0" i="0" u="none" strike="noStrike" baseline="0">
                <a:solidFill>
                  <a:srgbClr val="000000"/>
                </a:solidFill>
                <a:latin typeface="Helvetica"/>
                <a:cs typeface="Helvetica"/>
              </a:rPr>
              <a:t>(Corn Breakeven = Total Revenue less All Costs-except Corn) </a:t>
            </a:r>
            <a:endParaRPr lang="en-US"/>
          </a:p>
        </c:rich>
      </c:tx>
      <c:layout>
        <c:manualLayout>
          <c:xMode val="edge"/>
          <c:yMode val="edge"/>
          <c:x val="0.2967867050901819"/>
          <c:y val="2.1078342070994516E-2"/>
        </c:manualLayout>
      </c:layout>
      <c:overlay val="0"/>
      <c:spPr>
        <a:noFill/>
        <a:ln w="25400">
          <a:noFill/>
        </a:ln>
      </c:spPr>
    </c:title>
    <c:autoTitleDeleted val="0"/>
    <c:plotArea>
      <c:layout>
        <c:manualLayout>
          <c:layoutTarget val="inner"/>
          <c:xMode val="edge"/>
          <c:yMode val="edge"/>
          <c:x val="0.16814946619217175"/>
          <c:y val="0.22253237123750472"/>
          <c:w val="0.81761565836299122"/>
          <c:h val="0.41516275522349333"/>
        </c:manualLayout>
      </c:layout>
      <c:lineChart>
        <c:grouping val="standard"/>
        <c:varyColors val="0"/>
        <c:ser>
          <c:idx val="0"/>
          <c:order val="1"/>
          <c:tx>
            <c:v>Corn Breakeven Sale Price</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mooth val="0"/>
        </c:ser>
        <c:dLbls>
          <c:showLegendKey val="0"/>
          <c:showVal val="0"/>
          <c:showCatName val="0"/>
          <c:showSerName val="0"/>
          <c:showPercent val="0"/>
          <c:showBubbleSize val="0"/>
        </c:dLbls>
        <c:marker val="1"/>
        <c:smooth val="0"/>
        <c:axId val="357334400"/>
        <c:axId val="357336192"/>
      </c:lineChart>
      <c:lineChart>
        <c:grouping val="standard"/>
        <c:varyColors val="0"/>
        <c:ser>
          <c:idx val="1"/>
          <c:order val="0"/>
          <c:tx>
            <c:v>Corn Sale Price</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[0]!BL</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dLbls>
          <c:showLegendKey val="0"/>
          <c:showVal val="0"/>
          <c:showCatName val="0"/>
          <c:showSerName val="0"/>
          <c:showPercent val="0"/>
          <c:showBubbleSize val="0"/>
        </c:dLbls>
        <c:marker val="1"/>
        <c:smooth val="0"/>
        <c:axId val="357338112"/>
        <c:axId val="357344000"/>
      </c:lineChart>
      <c:dateAx>
        <c:axId val="357334400"/>
        <c:scaling>
          <c:orientation val="minMax"/>
        </c:scaling>
        <c:delete val="0"/>
        <c:axPos val="b"/>
        <c:numFmt formatCode="mmm\-yy" sourceLinked="0"/>
        <c:majorTickMark val="out"/>
        <c:minorTickMark val="out"/>
        <c:tickLblPos val="nextTo"/>
        <c:spPr>
          <a:ln w="3175">
            <a:solidFill>
              <a:srgbClr val="000000"/>
            </a:solidFill>
            <a:prstDash val="solid"/>
          </a:ln>
        </c:spPr>
        <c:txPr>
          <a:bodyPr rot="-2700000" vert="horz"/>
          <a:lstStyle/>
          <a:p>
            <a:pPr>
              <a:defRPr sz="1200" b="0" i="0" u="none" strike="noStrike" baseline="0">
                <a:solidFill>
                  <a:srgbClr val="000000"/>
                </a:solidFill>
                <a:latin typeface="Helvetica"/>
                <a:ea typeface="Helvetica"/>
                <a:cs typeface="Helvetica"/>
              </a:defRPr>
            </a:pPr>
            <a:endParaRPr lang="en-US"/>
          </a:p>
        </c:txPr>
        <c:crossAx val="357336192"/>
        <c:crosses val="autoZero"/>
        <c:auto val="1"/>
        <c:lblOffset val="100"/>
        <c:baseTimeUnit val="months"/>
        <c:majorUnit val="3"/>
        <c:majorTimeUnit val="months"/>
        <c:minorUnit val="1"/>
        <c:minorTimeUnit val="months"/>
      </c:dateAx>
      <c:valAx>
        <c:axId val="357336192"/>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Helvetica"/>
                    <a:ea typeface="Helvetica"/>
                    <a:cs typeface="Helvetica"/>
                  </a:defRPr>
                </a:pPr>
                <a:r>
                  <a:rPr lang="en-US"/>
                  <a:t>$ per bushel</a:t>
                </a:r>
              </a:p>
            </c:rich>
          </c:tx>
          <c:layout>
            <c:manualLayout>
              <c:xMode val="edge"/>
              <c:yMode val="edge"/>
              <c:x val="6.2199816296337864E-3"/>
              <c:y val="0.2924468149707521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Helvetica"/>
                <a:ea typeface="Helvetica"/>
                <a:cs typeface="Helvetica"/>
              </a:defRPr>
            </a:pPr>
            <a:endParaRPr lang="en-US"/>
          </a:p>
        </c:txPr>
        <c:crossAx val="357334400"/>
        <c:crosses val="autoZero"/>
        <c:crossBetween val="between"/>
      </c:valAx>
      <c:dateAx>
        <c:axId val="357338112"/>
        <c:scaling>
          <c:orientation val="minMax"/>
        </c:scaling>
        <c:delete val="1"/>
        <c:axPos val="b"/>
        <c:numFmt formatCode="mmm\-yy" sourceLinked="1"/>
        <c:majorTickMark val="out"/>
        <c:minorTickMark val="none"/>
        <c:tickLblPos val="none"/>
        <c:crossAx val="357344000"/>
        <c:crosses val="autoZero"/>
        <c:auto val="1"/>
        <c:lblOffset val="100"/>
        <c:baseTimeUnit val="months"/>
      </c:dateAx>
      <c:valAx>
        <c:axId val="357344000"/>
        <c:scaling>
          <c:orientation val="minMax"/>
        </c:scaling>
        <c:delete val="1"/>
        <c:axPos val="r"/>
        <c:numFmt formatCode="_(&quot;$&quot;* #,##0.00_);_(&quot;$&quot;* \(#,##0.00\);_(&quot;$&quot;* &quot;-&quot;??_);_(@_)" sourceLinked="1"/>
        <c:majorTickMark val="out"/>
        <c:minorTickMark val="none"/>
        <c:tickLblPos val="none"/>
        <c:crossAx val="357338112"/>
        <c:crosses val="max"/>
        <c:crossBetween val="between"/>
      </c:valAx>
      <c:spPr>
        <a:solidFill>
          <a:srgbClr val="FFFFFF"/>
        </a:solidFill>
        <a:ln w="12700">
          <a:solidFill>
            <a:srgbClr val="808080"/>
          </a:solidFill>
          <a:prstDash val="solid"/>
        </a:ln>
      </c:spPr>
    </c:plotArea>
    <c:legend>
      <c:legendPos val="r"/>
      <c:layout>
        <c:manualLayout>
          <c:xMode val="edge"/>
          <c:yMode val="edge"/>
          <c:x val="0.31227752808726256"/>
          <c:y val="0.87005377541174955"/>
          <c:w val="0.45106763146147244"/>
          <c:h val="9.8107065023042436E-2"/>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2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rgbClr val="000000"/>
                </a:solidFill>
                <a:latin typeface="Helvetica"/>
                <a:ea typeface="Helvetica"/>
                <a:cs typeface="Helvetica"/>
              </a:defRPr>
            </a:pPr>
            <a:r>
              <a:rPr lang="en-US"/>
              <a:t>Cost of Ethanol Production</a:t>
            </a:r>
          </a:p>
          <a:p>
            <a:pPr marL="0" marR="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rgbClr val="000000"/>
                </a:solidFill>
                <a:latin typeface="Helvetica"/>
                <a:ea typeface="Helvetica"/>
                <a:cs typeface="Helvetica"/>
              </a:defRPr>
            </a:pPr>
            <a:r>
              <a:rPr lang="en-US" sz="1600" b="0" i="0" baseline="0">
                <a:effectLst/>
              </a:rPr>
              <a:t>(corn cost at corn market price)</a:t>
            </a:r>
            <a:endParaRPr lang="en-US" sz="1800">
              <a:effectLst/>
            </a:endParaRPr>
          </a:p>
        </c:rich>
      </c:tx>
      <c:layout>
        <c:manualLayout>
          <c:xMode val="edge"/>
          <c:yMode val="edge"/>
          <c:x val="0.34058588869164413"/>
          <c:y val="8.3036837887659042E-3"/>
        </c:manualLayout>
      </c:layout>
      <c:overlay val="0"/>
      <c:spPr>
        <a:noFill/>
        <a:ln w="25400">
          <a:noFill/>
        </a:ln>
      </c:spPr>
    </c:title>
    <c:autoTitleDeleted val="0"/>
    <c:plotArea>
      <c:layout>
        <c:manualLayout>
          <c:layoutTarget val="inner"/>
          <c:xMode val="edge"/>
          <c:yMode val="edge"/>
          <c:x val="0.16220507498895667"/>
          <c:y val="0.12645277138522823"/>
          <c:w val="0.8057743950750591"/>
          <c:h val="0.60387096108399285"/>
        </c:manualLayout>
      </c:layout>
      <c:areaChart>
        <c:grouping val="stacked"/>
        <c:varyColors val="0"/>
        <c:ser>
          <c:idx val="1"/>
          <c:order val="0"/>
          <c:tx>
            <c:v>Corn</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[0]!T</c:f>
              <c:numCache>
                <c:formatCode>_("$"* #,##0.00_);_("$"* \(#,##0.00\);_("$"* "-"??_);_(@_)</c:formatCode>
                <c:ptCount val="124"/>
                <c:pt idx="0">
                  <c:v>0.6232497384497161</c:v>
                </c:pt>
                <c:pt idx="1">
                  <c:v>0.63418927554585935</c:v>
                </c:pt>
                <c:pt idx="2">
                  <c:v>0.66609625874294387</c:v>
                </c:pt>
                <c:pt idx="3">
                  <c:v>0.65363734149455843</c:v>
                </c:pt>
                <c:pt idx="4">
                  <c:v>0.65211796134231648</c:v>
                </c:pt>
                <c:pt idx="5">
                  <c:v>0.667554863689096</c:v>
                </c:pt>
                <c:pt idx="6">
                  <c:v>0.71350091949289762</c:v>
                </c:pt>
                <c:pt idx="7">
                  <c:v>0.62355361448016455</c:v>
                </c:pt>
                <c:pt idx="8">
                  <c:v>0.56302150921483873</c:v>
                </c:pt>
                <c:pt idx="9">
                  <c:v>0.53026367313249845</c:v>
                </c:pt>
                <c:pt idx="10">
                  <c:v>0.5466729787767135</c:v>
                </c:pt>
                <c:pt idx="11">
                  <c:v>0.61188477491094495</c:v>
                </c:pt>
                <c:pt idx="12">
                  <c:v>0.63662028378944668</c:v>
                </c:pt>
                <c:pt idx="13">
                  <c:v>0.67430091156505134</c:v>
                </c:pt>
                <c:pt idx="14">
                  <c:v>0.67217377935191225</c:v>
                </c:pt>
                <c:pt idx="15">
                  <c:v>0.70955053109706812</c:v>
                </c:pt>
                <c:pt idx="16">
                  <c:v>0.71684355582783055</c:v>
                </c:pt>
                <c:pt idx="17">
                  <c:v>0.69308045024676368</c:v>
                </c:pt>
                <c:pt idx="18">
                  <c:v>0.71046215918841349</c:v>
                </c:pt>
                <c:pt idx="19">
                  <c:v>0.68262711479933791</c:v>
                </c:pt>
                <c:pt idx="20">
                  <c:v>0.73082185322845805</c:v>
                </c:pt>
                <c:pt idx="21">
                  <c:v>0.94875202922077972</c:v>
                </c:pt>
                <c:pt idx="22">
                  <c:v>1.1705357142857142</c:v>
                </c:pt>
                <c:pt idx="23">
                  <c:v>1.2237500000000001</c:v>
                </c:pt>
                <c:pt idx="24">
                  <c:v>1.2609375</c:v>
                </c:pt>
                <c:pt idx="25">
                  <c:v>1.3706349206349207</c:v>
                </c:pt>
                <c:pt idx="26">
                  <c:v>1.339417517006803</c:v>
                </c:pt>
                <c:pt idx="27">
                  <c:v>1.1890306122448977</c:v>
                </c:pt>
                <c:pt idx="28">
                  <c:v>1.2292207792207792</c:v>
                </c:pt>
                <c:pt idx="29">
                  <c:v>1.3033163265306127</c:v>
                </c:pt>
                <c:pt idx="30">
                  <c:v>1.0762012755102044</c:v>
                </c:pt>
                <c:pt idx="31">
                  <c:v>1.0957705745341615</c:v>
                </c:pt>
                <c:pt idx="32">
                  <c:v>1.1292763157894741</c:v>
                </c:pt>
                <c:pt idx="33">
                  <c:v>1.1409268245341613</c:v>
                </c:pt>
                <c:pt idx="34">
                  <c:v>1.2843962585034014</c:v>
                </c:pt>
                <c:pt idx="35">
                  <c:v>1.4363721804511276</c:v>
                </c:pt>
                <c:pt idx="36">
                  <c:v>1.6284090909090907</c:v>
                </c:pt>
                <c:pt idx="37">
                  <c:v>1.7522108843537416</c:v>
                </c:pt>
                <c:pt idx="38">
                  <c:v>1.8478358843537417</c:v>
                </c:pt>
                <c:pt idx="39">
                  <c:v>1.9965097402597412</c:v>
                </c:pt>
                <c:pt idx="40">
                  <c:v>2.0064370748299321</c:v>
                </c:pt>
                <c:pt idx="41">
                  <c:v>2.3033269557823131</c:v>
                </c:pt>
                <c:pt idx="42">
                  <c:v>2.1158279220779224</c:v>
                </c:pt>
                <c:pt idx="43">
                  <c:v>1.8071003401360544</c:v>
                </c:pt>
                <c:pt idx="44">
                  <c:v>1.8250956632653064</c:v>
                </c:pt>
                <c:pt idx="45">
                  <c:v>1.4112732919254651</c:v>
                </c:pt>
                <c:pt idx="46">
                  <c:v>1.2736372180451134</c:v>
                </c:pt>
                <c:pt idx="47">
                  <c:v>1.2018069727891156</c:v>
                </c:pt>
                <c:pt idx="48">
                  <c:v>1.3099638605442183</c:v>
                </c:pt>
                <c:pt idx="49">
                  <c:v>1.233883928571428</c:v>
                </c:pt>
                <c:pt idx="50">
                  <c:v>1.2936282467532467</c:v>
                </c:pt>
                <c:pt idx="51">
                  <c:v>1.3418019480519474</c:v>
                </c:pt>
                <c:pt idx="52">
                  <c:v>1.4212946428571427</c:v>
                </c:pt>
                <c:pt idx="53">
                  <c:v>1.3977678571428571</c:v>
                </c:pt>
                <c:pt idx="54">
                  <c:v>1.0982954545454553</c:v>
                </c:pt>
                <c:pt idx="55">
                  <c:v>1.1230442176870752</c:v>
                </c:pt>
                <c:pt idx="56">
                  <c:v>1.1232993197278911</c:v>
                </c:pt>
                <c:pt idx="57">
                  <c:v>1.2892451298701302</c:v>
                </c:pt>
                <c:pt idx="58">
                  <c:v>1.3031696428571427</c:v>
                </c:pt>
                <c:pt idx="59">
                  <c:v>1.3053165584415589</c:v>
                </c:pt>
                <c:pt idx="60">
                  <c:v>1.2866071428571431</c:v>
                </c:pt>
                <c:pt idx="61">
                  <c:v>1.233482142857143</c:v>
                </c:pt>
                <c:pt idx="62">
                  <c:v>1.2438955745341616</c:v>
                </c:pt>
                <c:pt idx="63">
                  <c:v>1.2038453733766237</c:v>
                </c:pt>
                <c:pt idx="64">
                  <c:v>1.2370982142857145</c:v>
                </c:pt>
                <c:pt idx="65">
                  <c:v>1.1583096590909088</c:v>
                </c:pt>
                <c:pt idx="66">
                  <c:v>1.2182504251700677</c:v>
                </c:pt>
                <c:pt idx="67">
                  <c:v>1.2943181818181821</c:v>
                </c:pt>
                <c:pt idx="68">
                  <c:v>1.5414317602040815</c:v>
                </c:pt>
                <c:pt idx="69">
                  <c:v>1.7695014880952378</c:v>
                </c:pt>
                <c:pt idx="70">
                  <c:v>1.87138605442177</c:v>
                </c:pt>
                <c:pt idx="71">
                  <c:v>1.9992772108843535</c:v>
                </c:pt>
                <c:pt idx="72">
                  <c:v>2.1586309523809533</c:v>
                </c:pt>
                <c:pt idx="73">
                  <c:v>2.3509398496240603</c:v>
                </c:pt>
                <c:pt idx="74">
                  <c:v>2.3365489130434791</c:v>
                </c:pt>
                <c:pt idx="75">
                  <c:v>2.5755000000000003</c:v>
                </c:pt>
                <c:pt idx="76">
                  <c:v>2.4920068027210878</c:v>
                </c:pt>
                <c:pt idx="77">
                  <c:v>2.5377333603896095</c:v>
                </c:pt>
                <c:pt idx="78">
                  <c:v>2.4294732142857147</c:v>
                </c:pt>
                <c:pt idx="79">
                  <c:v>2.5503202639751557</c:v>
                </c:pt>
                <c:pt idx="80">
                  <c:v>2.4279910714285715</c:v>
                </c:pt>
                <c:pt idx="81">
                  <c:v>2.1958078231292508</c:v>
                </c:pt>
                <c:pt idx="82">
                  <c:v>2.1913477891156465</c:v>
                </c:pt>
                <c:pt idx="83">
                  <c:v>2.1033163265306127</c:v>
                </c:pt>
                <c:pt idx="84">
                  <c:v>2.211540178571429</c:v>
                </c:pt>
                <c:pt idx="85">
                  <c:v>2.250129464285715</c:v>
                </c:pt>
                <c:pt idx="86">
                  <c:v>2.2856331168831168</c:v>
                </c:pt>
                <c:pt idx="87">
                  <c:v>2.2412946428571425</c:v>
                </c:pt>
                <c:pt idx="88">
                  <c:v>2.24357993197279</c:v>
                </c:pt>
                <c:pt idx="89">
                  <c:v>2.2359111394557827</c:v>
                </c:pt>
                <c:pt idx="90">
                  <c:v>2.7172406462585039</c:v>
                </c:pt>
                <c:pt idx="91">
                  <c:v>2.9103552018633549</c:v>
                </c:pt>
                <c:pt idx="92">
                  <c:v>2.7239189379699247</c:v>
                </c:pt>
                <c:pt idx="93">
                  <c:v>2.6805900621118024</c:v>
                </c:pt>
                <c:pt idx="94">
                  <c:v>2.6789620535714298</c:v>
                </c:pt>
                <c:pt idx="95">
                  <c:v>2.6272673872180459</c:v>
                </c:pt>
                <c:pt idx="96">
                  <c:v>2.5952380952380967</c:v>
                </c:pt>
                <c:pt idx="97">
                  <c:v>2.5925751879699255</c:v>
                </c:pt>
                <c:pt idx="98">
                  <c:v>2.6578603316326541</c:v>
                </c:pt>
                <c:pt idx="99">
                  <c:v>2.4055272108843542</c:v>
                </c:pt>
                <c:pt idx="100">
                  <c:v>2.5107142857142861</c:v>
                </c:pt>
                <c:pt idx="101">
                  <c:v>2.5607142857142859</c:v>
                </c:pt>
                <c:pt idx="102">
                  <c:v>2.3952414772727275</c:v>
                </c:pt>
                <c:pt idx="103">
                  <c:v>2.1693486201298708</c:v>
                </c:pt>
                <c:pt idx="104">
                  <c:v>1.8386562499999999</c:v>
                </c:pt>
                <c:pt idx="105">
                  <c:v>1.5816071428571428</c:v>
                </c:pt>
                <c:pt idx="106">
                  <c:v>1.5483787593984966</c:v>
                </c:pt>
                <c:pt idx="107">
                  <c:v>1.5519557823129251</c:v>
                </c:pt>
                <c:pt idx="108">
                  <c:v>1.5239793792517007</c:v>
                </c:pt>
                <c:pt idx="109">
                  <c:v>1.5874412593984966</c:v>
                </c:pt>
                <c:pt idx="110">
                  <c:v>1.6674319727891158</c:v>
                </c:pt>
                <c:pt idx="111">
                  <c:v>1.7353613945578235</c:v>
                </c:pt>
                <c:pt idx="112">
                  <c:v>1.706590136054422</c:v>
                </c:pt>
                <c:pt idx="113">
                  <c:v>1.590495323129252</c:v>
                </c:pt>
                <c:pt idx="114">
                  <c:v>1.3566558441558443</c:v>
                </c:pt>
                <c:pt idx="115">
                  <c:v>1.2641581632653065</c:v>
                </c:pt>
                <c:pt idx="116">
                  <c:v>1.1935841836734689</c:v>
                </c:pt>
                <c:pt idx="117">
                  <c:v>1.1657467532467531</c:v>
                </c:pt>
                <c:pt idx="118">
                  <c:v>1.2540178571428573</c:v>
                </c:pt>
                <c:pt idx="119">
                  <c:v>1.3481398809523804</c:v>
                </c:pt>
                <c:pt idx="120">
                  <c:v>1.3331696428571433</c:v>
                </c:pt>
                <c:pt idx="121">
                  <c:v>1.3368890977443613</c:v>
                </c:pt>
                <c:pt idx="122">
                  <c:v>1.3481432629870127</c:v>
                </c:pt>
                <c:pt idx="123">
                  <c:v>1.3160182823129252</c:v>
                </c:pt>
              </c:numCache>
            </c:numRef>
          </c:val>
        </c:ser>
        <c:ser>
          <c:idx val="2"/>
          <c:order val="1"/>
          <c:tx>
            <c:v>Natural Gas</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[0]!V</c:f>
              <c:numCache>
                <c:formatCode>_("$"* #,##0.00_);_("$"* \(#,##0.00\);_("$"* "-"??_);_(@_)</c:formatCode>
                <c:ptCount val="124"/>
                <c:pt idx="0">
                  <c:v>0.24510000000000001</c:v>
                </c:pt>
                <c:pt idx="1">
                  <c:v>0.23399999999999999</c:v>
                </c:pt>
                <c:pt idx="2">
                  <c:v>0.2427</c:v>
                </c:pt>
                <c:pt idx="3">
                  <c:v>0.2298</c:v>
                </c:pt>
                <c:pt idx="4">
                  <c:v>0.24329999999999996</c:v>
                </c:pt>
                <c:pt idx="5">
                  <c:v>0.22950000000000001</c:v>
                </c:pt>
                <c:pt idx="6">
                  <c:v>0.23760000000000001</c:v>
                </c:pt>
                <c:pt idx="7">
                  <c:v>0.2772</c:v>
                </c:pt>
                <c:pt idx="8">
                  <c:v>0.30809999999999998</c:v>
                </c:pt>
                <c:pt idx="9">
                  <c:v>0.34589999999999999</c:v>
                </c:pt>
                <c:pt idx="10">
                  <c:v>0.3654</c:v>
                </c:pt>
                <c:pt idx="11">
                  <c:v>0.36149999999999999</c:v>
                </c:pt>
                <c:pt idx="12">
                  <c:v>0.32850000000000001</c:v>
                </c:pt>
                <c:pt idx="13">
                  <c:v>0.30630000000000002</c:v>
                </c:pt>
                <c:pt idx="14">
                  <c:v>0.27600000000000002</c:v>
                </c:pt>
                <c:pt idx="15">
                  <c:v>0.2586</c:v>
                </c:pt>
                <c:pt idx="16">
                  <c:v>0.24</c:v>
                </c:pt>
                <c:pt idx="17">
                  <c:v>0.24839999999999998</c:v>
                </c:pt>
                <c:pt idx="18">
                  <c:v>0.2049</c:v>
                </c:pt>
                <c:pt idx="19">
                  <c:v>0.25349999999999995</c:v>
                </c:pt>
                <c:pt idx="20">
                  <c:v>0.2349</c:v>
                </c:pt>
                <c:pt idx="21">
                  <c:v>0.19169999999999998</c:v>
                </c:pt>
                <c:pt idx="22">
                  <c:v>0.21779999999999999</c:v>
                </c:pt>
                <c:pt idx="23">
                  <c:v>0.24929999999999999</c:v>
                </c:pt>
                <c:pt idx="24">
                  <c:v>0.2661</c:v>
                </c:pt>
                <c:pt idx="25">
                  <c:v>0.28170000000000001</c:v>
                </c:pt>
                <c:pt idx="26">
                  <c:v>0.27839999999999998</c:v>
                </c:pt>
                <c:pt idx="27">
                  <c:v>0.25740000000000002</c:v>
                </c:pt>
                <c:pt idx="28">
                  <c:v>0.24</c:v>
                </c:pt>
                <c:pt idx="29">
                  <c:v>0.25740000000000002</c:v>
                </c:pt>
                <c:pt idx="30">
                  <c:v>0.25829999999999997</c:v>
                </c:pt>
                <c:pt idx="31">
                  <c:v>0.2364</c:v>
                </c:pt>
                <c:pt idx="32">
                  <c:v>0.22440000000000002</c:v>
                </c:pt>
                <c:pt idx="33">
                  <c:v>0.22440000000000002</c:v>
                </c:pt>
                <c:pt idx="34">
                  <c:v>0.25589999999999996</c:v>
                </c:pt>
                <c:pt idx="35">
                  <c:v>0.26579999999999998</c:v>
                </c:pt>
                <c:pt idx="36">
                  <c:v>0.26219999999999999</c:v>
                </c:pt>
                <c:pt idx="37">
                  <c:v>0.29970000000000002</c:v>
                </c:pt>
                <c:pt idx="38">
                  <c:v>0.30180000000000001</c:v>
                </c:pt>
                <c:pt idx="39">
                  <c:v>0.32130000000000003</c:v>
                </c:pt>
                <c:pt idx="40">
                  <c:v>0.32669999999999999</c:v>
                </c:pt>
                <c:pt idx="41">
                  <c:v>0.35489999999999999</c:v>
                </c:pt>
                <c:pt idx="42">
                  <c:v>0.37260000000000004</c:v>
                </c:pt>
                <c:pt idx="43">
                  <c:v>0.35489999999999999</c:v>
                </c:pt>
                <c:pt idx="44">
                  <c:v>0.27900000000000003</c:v>
                </c:pt>
                <c:pt idx="45">
                  <c:v>0.219</c:v>
                </c:pt>
                <c:pt idx="46">
                  <c:v>0.21329999999999999</c:v>
                </c:pt>
                <c:pt idx="47">
                  <c:v>0.23760000000000001</c:v>
                </c:pt>
                <c:pt idx="48">
                  <c:v>0.24659999999999999</c:v>
                </c:pt>
                <c:pt idx="49">
                  <c:v>0.23519999999999999</c:v>
                </c:pt>
                <c:pt idx="50">
                  <c:v>0.21840000000000001</c:v>
                </c:pt>
                <c:pt idx="51">
                  <c:v>0.16800000000000001</c:v>
                </c:pt>
                <c:pt idx="52">
                  <c:v>0.1452</c:v>
                </c:pt>
                <c:pt idx="53">
                  <c:v>0.1371</c:v>
                </c:pt>
                <c:pt idx="54">
                  <c:v>0.13650000000000001</c:v>
                </c:pt>
                <c:pt idx="55">
                  <c:v>0.14190000000000003</c:v>
                </c:pt>
                <c:pt idx="56">
                  <c:v>0.1404</c:v>
                </c:pt>
                <c:pt idx="57">
                  <c:v>0.1452</c:v>
                </c:pt>
                <c:pt idx="58">
                  <c:v>0.18480000000000002</c:v>
                </c:pt>
                <c:pt idx="59">
                  <c:v>0.20369999999999999</c:v>
                </c:pt>
                <c:pt idx="60">
                  <c:v>0.1983</c:v>
                </c:pt>
                <c:pt idx="61">
                  <c:v>0.21240000000000001</c:v>
                </c:pt>
                <c:pt idx="62">
                  <c:v>0.21179999999999999</c:v>
                </c:pt>
                <c:pt idx="63">
                  <c:v>0.18630000000000002</c:v>
                </c:pt>
                <c:pt idx="64">
                  <c:v>0.16350000000000001</c:v>
                </c:pt>
                <c:pt idx="65">
                  <c:v>0.16830000000000001</c:v>
                </c:pt>
                <c:pt idx="66">
                  <c:v>0.17070000000000002</c:v>
                </c:pt>
                <c:pt idx="67">
                  <c:v>0.17279999999999998</c:v>
                </c:pt>
                <c:pt idx="68">
                  <c:v>0.16769999999999999</c:v>
                </c:pt>
                <c:pt idx="69">
                  <c:v>0.14549999999999999</c:v>
                </c:pt>
                <c:pt idx="70">
                  <c:v>0.16739999999999999</c:v>
                </c:pt>
                <c:pt idx="71">
                  <c:v>0.18209999999999998</c:v>
                </c:pt>
                <c:pt idx="72">
                  <c:v>0.1953</c:v>
                </c:pt>
                <c:pt idx="73">
                  <c:v>0.19169999999999998</c:v>
                </c:pt>
                <c:pt idx="74">
                  <c:v>0.18539999999999998</c:v>
                </c:pt>
                <c:pt idx="75">
                  <c:v>0.17100000000000001</c:v>
                </c:pt>
                <c:pt idx="76">
                  <c:v>0.1641</c:v>
                </c:pt>
                <c:pt idx="77">
                  <c:v>0.1638</c:v>
                </c:pt>
                <c:pt idx="78">
                  <c:v>0.16889999999999999</c:v>
                </c:pt>
                <c:pt idx="79">
                  <c:v>0.16320000000000001</c:v>
                </c:pt>
                <c:pt idx="80">
                  <c:v>0.16289999999999999</c:v>
                </c:pt>
                <c:pt idx="81">
                  <c:v>0.156</c:v>
                </c:pt>
                <c:pt idx="82">
                  <c:v>0.17249999999999999</c:v>
                </c:pt>
                <c:pt idx="83">
                  <c:v>0.16470000000000001</c:v>
                </c:pt>
                <c:pt idx="84">
                  <c:v>0.16470000000000001</c:v>
                </c:pt>
                <c:pt idx="85">
                  <c:v>0.15720000000000001</c:v>
                </c:pt>
                <c:pt idx="86">
                  <c:v>0.1578</c:v>
                </c:pt>
                <c:pt idx="87">
                  <c:v>0.111</c:v>
                </c:pt>
                <c:pt idx="88">
                  <c:v>9.9000000000000005E-2</c:v>
                </c:pt>
                <c:pt idx="89">
                  <c:v>0.105</c:v>
                </c:pt>
                <c:pt idx="90">
                  <c:v>0.1263</c:v>
                </c:pt>
                <c:pt idx="91">
                  <c:v>0.1278</c:v>
                </c:pt>
                <c:pt idx="92">
                  <c:v>0.13020000000000001</c:v>
                </c:pt>
                <c:pt idx="93">
                  <c:v>0.1263</c:v>
                </c:pt>
                <c:pt idx="94">
                  <c:v>0.16200000000000001</c:v>
                </c:pt>
                <c:pt idx="95">
                  <c:v>0.17249999999999999</c:v>
                </c:pt>
                <c:pt idx="96">
                  <c:v>0.1686</c:v>
                </c:pt>
                <c:pt idx="97">
                  <c:v>0.1668</c:v>
                </c:pt>
                <c:pt idx="98">
                  <c:v>0.17429999999999998</c:v>
                </c:pt>
                <c:pt idx="99">
                  <c:v>0.15629999999999999</c:v>
                </c:pt>
                <c:pt idx="100">
                  <c:v>0.1605</c:v>
                </c:pt>
                <c:pt idx="101">
                  <c:v>0.16169999999999998</c:v>
                </c:pt>
                <c:pt idx="102">
                  <c:v>0.14549999999999999</c:v>
                </c:pt>
                <c:pt idx="103">
                  <c:v>0.1452</c:v>
                </c:pt>
                <c:pt idx="104">
                  <c:v>0.14970000000000003</c:v>
                </c:pt>
                <c:pt idx="105">
                  <c:v>0.1515</c:v>
                </c:pt>
                <c:pt idx="106">
                  <c:v>0.16739999999999999</c:v>
                </c:pt>
                <c:pt idx="107">
                  <c:v>0.1794</c:v>
                </c:pt>
                <c:pt idx="108">
                  <c:v>0.1794</c:v>
                </c:pt>
                <c:pt idx="109">
                  <c:v>0.27479999999999999</c:v>
                </c:pt>
                <c:pt idx="110">
                  <c:v>0.27809999999999996</c:v>
                </c:pt>
                <c:pt idx="111">
                  <c:v>0.24779999999999999</c:v>
                </c:pt>
                <c:pt idx="112">
                  <c:v>0.24359999999999996</c:v>
                </c:pt>
                <c:pt idx="113">
                  <c:v>0.24359999999999996</c:v>
                </c:pt>
                <c:pt idx="114">
                  <c:v>0.23820000000000002</c:v>
                </c:pt>
                <c:pt idx="115">
                  <c:v>0.23820000000000002</c:v>
                </c:pt>
                <c:pt idx="116">
                  <c:v>0.24450000000000002</c:v>
                </c:pt>
                <c:pt idx="117">
                  <c:v>0.20909999999999998</c:v>
                </c:pt>
                <c:pt idx="118">
                  <c:v>0.1968</c:v>
                </c:pt>
                <c:pt idx="119">
                  <c:v>0.21630000000000002</c:v>
                </c:pt>
                <c:pt idx="120">
                  <c:v>0.2046</c:v>
                </c:pt>
                <c:pt idx="121">
                  <c:v>0.18</c:v>
                </c:pt>
                <c:pt idx="122">
                  <c:v>0.18</c:v>
                </c:pt>
                <c:pt idx="123">
                  <c:v>0.18</c:v>
                </c:pt>
              </c:numCache>
            </c:numRef>
          </c:val>
        </c:ser>
        <c:ser>
          <c:idx val="3"/>
          <c:order val="2"/>
          <c:tx>
            <c:v>Other Variable</c:v>
          </c:tx>
          <c:spPr>
            <a:solidFill>
              <a:srgbClr val="84B0F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[0]!X</c:f>
              <c:numCache>
                <c:formatCode>_("$"* #,##0.00_);_("$"* \(#,##0.00\);_("$"* "-"??_);_(@_)</c:formatCode>
                <c:ptCount val="124"/>
                <c:pt idx="0">
                  <c:v>0.21914999999999998</c:v>
                </c:pt>
                <c:pt idx="1">
                  <c:v>0.21914999999999998</c:v>
                </c:pt>
                <c:pt idx="2">
                  <c:v>0.21914999999999998</c:v>
                </c:pt>
                <c:pt idx="3">
                  <c:v>0.21914999999999998</c:v>
                </c:pt>
                <c:pt idx="4">
                  <c:v>0.21914999999999998</c:v>
                </c:pt>
                <c:pt idx="5">
                  <c:v>0.21914999999999998</c:v>
                </c:pt>
                <c:pt idx="6">
                  <c:v>0.21914999999999998</c:v>
                </c:pt>
                <c:pt idx="7">
                  <c:v>0.21914999999999998</c:v>
                </c:pt>
                <c:pt idx="8">
                  <c:v>0.21914999999999998</c:v>
                </c:pt>
                <c:pt idx="9">
                  <c:v>0.21914999999999998</c:v>
                </c:pt>
                <c:pt idx="10">
                  <c:v>0.21914999999999998</c:v>
                </c:pt>
                <c:pt idx="11">
                  <c:v>0.21914999999999998</c:v>
                </c:pt>
                <c:pt idx="12">
                  <c:v>0.21914999999999998</c:v>
                </c:pt>
                <c:pt idx="13">
                  <c:v>0.21914999999999998</c:v>
                </c:pt>
                <c:pt idx="14">
                  <c:v>0.21914999999999998</c:v>
                </c:pt>
                <c:pt idx="15">
                  <c:v>0.21914999999999998</c:v>
                </c:pt>
                <c:pt idx="16">
                  <c:v>0.21914999999999998</c:v>
                </c:pt>
                <c:pt idx="17">
                  <c:v>0.21914999999999998</c:v>
                </c:pt>
                <c:pt idx="18">
                  <c:v>0.21914999999999998</c:v>
                </c:pt>
                <c:pt idx="19">
                  <c:v>0.21914999999999998</c:v>
                </c:pt>
                <c:pt idx="20">
                  <c:v>0.21914999999999998</c:v>
                </c:pt>
                <c:pt idx="21">
                  <c:v>0.21914999999999998</c:v>
                </c:pt>
                <c:pt idx="22">
                  <c:v>0.21914999999999998</c:v>
                </c:pt>
                <c:pt idx="23">
                  <c:v>0.21914999999999998</c:v>
                </c:pt>
                <c:pt idx="24">
                  <c:v>0.21914999999999998</c:v>
                </c:pt>
                <c:pt idx="25">
                  <c:v>0.21914999999999998</c:v>
                </c:pt>
                <c:pt idx="26">
                  <c:v>0.21914999999999998</c:v>
                </c:pt>
                <c:pt idx="27">
                  <c:v>0.21914999999999998</c:v>
                </c:pt>
                <c:pt idx="28">
                  <c:v>0.21914999999999998</c:v>
                </c:pt>
                <c:pt idx="29">
                  <c:v>0.21914999999999998</c:v>
                </c:pt>
                <c:pt idx="30">
                  <c:v>0.21914999999999998</c:v>
                </c:pt>
                <c:pt idx="31">
                  <c:v>0.21914999999999998</c:v>
                </c:pt>
                <c:pt idx="32">
                  <c:v>0.21914999999999998</c:v>
                </c:pt>
                <c:pt idx="33">
                  <c:v>0.21914999999999998</c:v>
                </c:pt>
                <c:pt idx="34">
                  <c:v>0.21914999999999998</c:v>
                </c:pt>
                <c:pt idx="35">
                  <c:v>0.21914999999999998</c:v>
                </c:pt>
                <c:pt idx="36">
                  <c:v>0.21914999999999998</c:v>
                </c:pt>
                <c:pt idx="37">
                  <c:v>0.21914999999999998</c:v>
                </c:pt>
                <c:pt idx="38">
                  <c:v>0.21914999999999998</c:v>
                </c:pt>
                <c:pt idx="39">
                  <c:v>0.21914999999999998</c:v>
                </c:pt>
                <c:pt idx="40">
                  <c:v>0.21914999999999998</c:v>
                </c:pt>
                <c:pt idx="41">
                  <c:v>0.21914999999999998</c:v>
                </c:pt>
                <c:pt idx="42">
                  <c:v>0.21914999999999998</c:v>
                </c:pt>
                <c:pt idx="43">
                  <c:v>0.21914999999999998</c:v>
                </c:pt>
                <c:pt idx="44">
                  <c:v>0.21914999999999998</c:v>
                </c:pt>
                <c:pt idx="45">
                  <c:v>0.21914999999999998</c:v>
                </c:pt>
                <c:pt idx="46">
                  <c:v>0.21914999999999998</c:v>
                </c:pt>
                <c:pt idx="47">
                  <c:v>0.21914999999999998</c:v>
                </c:pt>
                <c:pt idx="48">
                  <c:v>0.21914999999999998</c:v>
                </c:pt>
                <c:pt idx="49">
                  <c:v>0.21914999999999998</c:v>
                </c:pt>
                <c:pt idx="50">
                  <c:v>0.21914999999999998</c:v>
                </c:pt>
                <c:pt idx="51">
                  <c:v>0.21914999999999998</c:v>
                </c:pt>
                <c:pt idx="52">
                  <c:v>0.21914999999999998</c:v>
                </c:pt>
                <c:pt idx="53">
                  <c:v>0.21914999999999998</c:v>
                </c:pt>
                <c:pt idx="54">
                  <c:v>0.21914999999999998</c:v>
                </c:pt>
                <c:pt idx="55">
                  <c:v>0.21914999999999998</c:v>
                </c:pt>
                <c:pt idx="56">
                  <c:v>0.21914999999999998</c:v>
                </c:pt>
                <c:pt idx="57">
                  <c:v>0.21914999999999998</c:v>
                </c:pt>
                <c:pt idx="58">
                  <c:v>0.21914999999999998</c:v>
                </c:pt>
                <c:pt idx="59">
                  <c:v>0.21914999999999998</c:v>
                </c:pt>
                <c:pt idx="60">
                  <c:v>0.21914999999999998</c:v>
                </c:pt>
                <c:pt idx="61">
                  <c:v>0.21914999999999998</c:v>
                </c:pt>
                <c:pt idx="62">
                  <c:v>0.21914999999999998</c:v>
                </c:pt>
                <c:pt idx="63">
                  <c:v>0.21914999999999998</c:v>
                </c:pt>
                <c:pt idx="64">
                  <c:v>0.21914999999999998</c:v>
                </c:pt>
                <c:pt idx="65">
                  <c:v>0.21914999999999998</c:v>
                </c:pt>
                <c:pt idx="66">
                  <c:v>0.21914999999999998</c:v>
                </c:pt>
                <c:pt idx="67">
                  <c:v>0.21914999999999998</c:v>
                </c:pt>
                <c:pt idx="68">
                  <c:v>0.21914999999999998</c:v>
                </c:pt>
                <c:pt idx="69">
                  <c:v>0.21914999999999998</c:v>
                </c:pt>
                <c:pt idx="70">
                  <c:v>0.21914999999999998</c:v>
                </c:pt>
                <c:pt idx="71">
                  <c:v>0.21914999999999998</c:v>
                </c:pt>
                <c:pt idx="72">
                  <c:v>0.21914999999999998</c:v>
                </c:pt>
                <c:pt idx="73">
                  <c:v>0.21914999999999998</c:v>
                </c:pt>
                <c:pt idx="74">
                  <c:v>0.21914999999999998</c:v>
                </c:pt>
                <c:pt idx="75">
                  <c:v>0.21914999999999998</c:v>
                </c:pt>
                <c:pt idx="76">
                  <c:v>0.21914999999999998</c:v>
                </c:pt>
                <c:pt idx="77">
                  <c:v>0.21914999999999998</c:v>
                </c:pt>
                <c:pt idx="78">
                  <c:v>0.21914999999999998</c:v>
                </c:pt>
                <c:pt idx="79">
                  <c:v>0.21914999999999998</c:v>
                </c:pt>
                <c:pt idx="80">
                  <c:v>0.21914999999999998</c:v>
                </c:pt>
                <c:pt idx="81">
                  <c:v>0.21914999999999998</c:v>
                </c:pt>
                <c:pt idx="82">
                  <c:v>0.21914999999999998</c:v>
                </c:pt>
                <c:pt idx="83">
                  <c:v>0.21914999999999998</c:v>
                </c:pt>
                <c:pt idx="84">
                  <c:v>0.21914999999999998</c:v>
                </c:pt>
                <c:pt idx="85">
                  <c:v>0.21914999999999998</c:v>
                </c:pt>
                <c:pt idx="86">
                  <c:v>0.21914999999999998</c:v>
                </c:pt>
                <c:pt idx="87">
                  <c:v>0.21914999999999998</c:v>
                </c:pt>
                <c:pt idx="88">
                  <c:v>0.21914999999999998</c:v>
                </c:pt>
                <c:pt idx="89">
                  <c:v>0.21914999999999998</c:v>
                </c:pt>
                <c:pt idx="90">
                  <c:v>0.21914999999999998</c:v>
                </c:pt>
                <c:pt idx="91">
                  <c:v>0.21914999999999998</c:v>
                </c:pt>
                <c:pt idx="92">
                  <c:v>0.21914999999999998</c:v>
                </c:pt>
                <c:pt idx="93">
                  <c:v>0.21914999999999998</c:v>
                </c:pt>
                <c:pt idx="94">
                  <c:v>0.21914999999999998</c:v>
                </c:pt>
                <c:pt idx="95">
                  <c:v>0.21914999999999998</c:v>
                </c:pt>
                <c:pt idx="96">
                  <c:v>0.21914999999999998</c:v>
                </c:pt>
                <c:pt idx="97">
                  <c:v>0.21914999999999998</c:v>
                </c:pt>
                <c:pt idx="98">
                  <c:v>0.21914999999999998</c:v>
                </c:pt>
                <c:pt idx="99">
                  <c:v>0.21914999999999998</c:v>
                </c:pt>
                <c:pt idx="100">
                  <c:v>0.21914999999999998</c:v>
                </c:pt>
                <c:pt idx="101">
                  <c:v>0.21914999999999998</c:v>
                </c:pt>
                <c:pt idx="102">
                  <c:v>0.21914999999999998</c:v>
                </c:pt>
                <c:pt idx="103">
                  <c:v>0.21914999999999998</c:v>
                </c:pt>
                <c:pt idx="104">
                  <c:v>0.21914999999999998</c:v>
                </c:pt>
                <c:pt idx="105">
                  <c:v>0.21914999999999998</c:v>
                </c:pt>
                <c:pt idx="106">
                  <c:v>0.21914999999999998</c:v>
                </c:pt>
                <c:pt idx="107">
                  <c:v>0.21914999999999998</c:v>
                </c:pt>
                <c:pt idx="108">
                  <c:v>0.21914999999999998</c:v>
                </c:pt>
                <c:pt idx="109">
                  <c:v>0.21914999999999998</c:v>
                </c:pt>
                <c:pt idx="110">
                  <c:v>0.21914999999999998</c:v>
                </c:pt>
                <c:pt idx="111">
                  <c:v>0.21914999999999998</c:v>
                </c:pt>
                <c:pt idx="112">
                  <c:v>0.21914999999999998</c:v>
                </c:pt>
                <c:pt idx="113">
                  <c:v>0.21914999999999998</c:v>
                </c:pt>
                <c:pt idx="114">
                  <c:v>0.21914999999999998</c:v>
                </c:pt>
                <c:pt idx="115">
                  <c:v>0.21914999999999998</c:v>
                </c:pt>
                <c:pt idx="116">
                  <c:v>0.21914999999999998</c:v>
                </c:pt>
                <c:pt idx="117">
                  <c:v>0.21914999999999998</c:v>
                </c:pt>
                <c:pt idx="118">
                  <c:v>0.21914999999999998</c:v>
                </c:pt>
                <c:pt idx="119">
                  <c:v>0.21914999999999998</c:v>
                </c:pt>
                <c:pt idx="120">
                  <c:v>0.21914999999999998</c:v>
                </c:pt>
                <c:pt idx="121">
                  <c:v>0.21914999999999998</c:v>
                </c:pt>
                <c:pt idx="122">
                  <c:v>0.21914999999999998</c:v>
                </c:pt>
                <c:pt idx="123">
                  <c:v>0.21914999999999998</c:v>
                </c:pt>
              </c:numCache>
            </c:numRef>
          </c:val>
        </c:ser>
        <c:ser>
          <c:idx val="5"/>
          <c:order val="3"/>
          <c:tx>
            <c:v>Fixed Costs</c:v>
          </c:tx>
          <c:spPr>
            <a:solidFill>
              <a:srgbClr val="FFFFCC"/>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[0]!AB</c:f>
              <c:numCache>
                <c:formatCode>_("$"* #,##0.00_);_("$"* \(#,##0.00\);_("$"* "-"??_);_(@_)</c:formatCode>
                <c:ptCount val="124"/>
                <c:pt idx="0">
                  <c:v>0.2135298575757576</c:v>
                </c:pt>
                <c:pt idx="1">
                  <c:v>0.2135298575757576</c:v>
                </c:pt>
                <c:pt idx="2">
                  <c:v>0.2135298575757576</c:v>
                </c:pt>
                <c:pt idx="3">
                  <c:v>0.2135298575757576</c:v>
                </c:pt>
                <c:pt idx="4">
                  <c:v>0.2135298575757576</c:v>
                </c:pt>
                <c:pt idx="5">
                  <c:v>0.2135298575757576</c:v>
                </c:pt>
                <c:pt idx="6">
                  <c:v>0.2135298575757576</c:v>
                </c:pt>
                <c:pt idx="7">
                  <c:v>0.2135298575757576</c:v>
                </c:pt>
                <c:pt idx="8">
                  <c:v>0.2135298575757576</c:v>
                </c:pt>
                <c:pt idx="9">
                  <c:v>0.2135298575757576</c:v>
                </c:pt>
                <c:pt idx="10">
                  <c:v>0.2135298575757576</c:v>
                </c:pt>
                <c:pt idx="11">
                  <c:v>0.2135298575757576</c:v>
                </c:pt>
                <c:pt idx="12">
                  <c:v>0.2135298575757576</c:v>
                </c:pt>
                <c:pt idx="13">
                  <c:v>0.2135298575757576</c:v>
                </c:pt>
                <c:pt idx="14">
                  <c:v>0.2135298575757576</c:v>
                </c:pt>
                <c:pt idx="15">
                  <c:v>0.2135298575757576</c:v>
                </c:pt>
                <c:pt idx="16">
                  <c:v>0.2135298575757576</c:v>
                </c:pt>
                <c:pt idx="17">
                  <c:v>0.2135298575757576</c:v>
                </c:pt>
                <c:pt idx="18">
                  <c:v>0.2135298575757576</c:v>
                </c:pt>
                <c:pt idx="19">
                  <c:v>0.2135298575757576</c:v>
                </c:pt>
                <c:pt idx="20">
                  <c:v>0.2135298575757576</c:v>
                </c:pt>
                <c:pt idx="21">
                  <c:v>0.2135298575757576</c:v>
                </c:pt>
                <c:pt idx="22">
                  <c:v>0.2135298575757576</c:v>
                </c:pt>
                <c:pt idx="23">
                  <c:v>0.2135298575757576</c:v>
                </c:pt>
                <c:pt idx="24">
                  <c:v>0.2135298575757576</c:v>
                </c:pt>
                <c:pt idx="25">
                  <c:v>0.2135298575757576</c:v>
                </c:pt>
                <c:pt idx="26">
                  <c:v>0.2135298575757576</c:v>
                </c:pt>
                <c:pt idx="27">
                  <c:v>0.2135298575757576</c:v>
                </c:pt>
                <c:pt idx="28">
                  <c:v>0.2135298575757576</c:v>
                </c:pt>
                <c:pt idx="29">
                  <c:v>0.2135298575757576</c:v>
                </c:pt>
                <c:pt idx="30">
                  <c:v>0.2135298575757576</c:v>
                </c:pt>
                <c:pt idx="31">
                  <c:v>0.2135298575757576</c:v>
                </c:pt>
                <c:pt idx="32">
                  <c:v>0.2135298575757576</c:v>
                </c:pt>
                <c:pt idx="33">
                  <c:v>0.2135298575757576</c:v>
                </c:pt>
                <c:pt idx="34">
                  <c:v>0.2135298575757576</c:v>
                </c:pt>
                <c:pt idx="35">
                  <c:v>0.2135298575757576</c:v>
                </c:pt>
                <c:pt idx="36">
                  <c:v>0.2135298575757576</c:v>
                </c:pt>
                <c:pt idx="37">
                  <c:v>0.2135298575757576</c:v>
                </c:pt>
                <c:pt idx="38">
                  <c:v>0.2135298575757576</c:v>
                </c:pt>
                <c:pt idx="39">
                  <c:v>0.2135298575757576</c:v>
                </c:pt>
                <c:pt idx="40">
                  <c:v>0.2135298575757576</c:v>
                </c:pt>
                <c:pt idx="41">
                  <c:v>0.2135298575757576</c:v>
                </c:pt>
                <c:pt idx="42">
                  <c:v>0.2135298575757576</c:v>
                </c:pt>
                <c:pt idx="43">
                  <c:v>0.2135298575757576</c:v>
                </c:pt>
                <c:pt idx="44">
                  <c:v>0.2135298575757576</c:v>
                </c:pt>
                <c:pt idx="45">
                  <c:v>0.2135298575757576</c:v>
                </c:pt>
                <c:pt idx="46">
                  <c:v>0.2135298575757576</c:v>
                </c:pt>
                <c:pt idx="47">
                  <c:v>0.2135298575757576</c:v>
                </c:pt>
                <c:pt idx="48">
                  <c:v>0.2135298575757576</c:v>
                </c:pt>
                <c:pt idx="49">
                  <c:v>0.2135298575757576</c:v>
                </c:pt>
                <c:pt idx="50">
                  <c:v>0.2135298575757576</c:v>
                </c:pt>
                <c:pt idx="51">
                  <c:v>0.2135298575757576</c:v>
                </c:pt>
                <c:pt idx="52">
                  <c:v>0.2135298575757576</c:v>
                </c:pt>
                <c:pt idx="53">
                  <c:v>0.2135298575757576</c:v>
                </c:pt>
                <c:pt idx="54">
                  <c:v>0.2135298575757576</c:v>
                </c:pt>
                <c:pt idx="55">
                  <c:v>0.2135298575757576</c:v>
                </c:pt>
                <c:pt idx="56">
                  <c:v>0.2135298575757576</c:v>
                </c:pt>
                <c:pt idx="57">
                  <c:v>0.2135298575757576</c:v>
                </c:pt>
                <c:pt idx="58">
                  <c:v>0.2135298575757576</c:v>
                </c:pt>
                <c:pt idx="59">
                  <c:v>0.2135298575757576</c:v>
                </c:pt>
                <c:pt idx="60">
                  <c:v>0.2135298575757576</c:v>
                </c:pt>
                <c:pt idx="61">
                  <c:v>0.2135298575757576</c:v>
                </c:pt>
                <c:pt idx="62">
                  <c:v>0.2135298575757576</c:v>
                </c:pt>
                <c:pt idx="63">
                  <c:v>0.2135298575757576</c:v>
                </c:pt>
                <c:pt idx="64">
                  <c:v>0.2135298575757576</c:v>
                </c:pt>
                <c:pt idx="65">
                  <c:v>0.2135298575757576</c:v>
                </c:pt>
                <c:pt idx="66">
                  <c:v>0.2135298575757576</c:v>
                </c:pt>
                <c:pt idx="67">
                  <c:v>0.2135298575757576</c:v>
                </c:pt>
                <c:pt idx="68">
                  <c:v>0.2135298575757576</c:v>
                </c:pt>
                <c:pt idx="69">
                  <c:v>0.2135298575757576</c:v>
                </c:pt>
                <c:pt idx="70">
                  <c:v>0.2135298575757576</c:v>
                </c:pt>
                <c:pt idx="71">
                  <c:v>0.2135298575757576</c:v>
                </c:pt>
                <c:pt idx="72">
                  <c:v>0.2135298575757576</c:v>
                </c:pt>
                <c:pt idx="73">
                  <c:v>0.2135298575757576</c:v>
                </c:pt>
                <c:pt idx="74">
                  <c:v>0.2135298575757576</c:v>
                </c:pt>
                <c:pt idx="75">
                  <c:v>0.2135298575757576</c:v>
                </c:pt>
                <c:pt idx="76">
                  <c:v>0.2135298575757576</c:v>
                </c:pt>
                <c:pt idx="77">
                  <c:v>0.2135298575757576</c:v>
                </c:pt>
                <c:pt idx="78">
                  <c:v>0.2135298575757576</c:v>
                </c:pt>
                <c:pt idx="79">
                  <c:v>0.2135298575757576</c:v>
                </c:pt>
                <c:pt idx="80">
                  <c:v>0.2135298575757576</c:v>
                </c:pt>
                <c:pt idx="81">
                  <c:v>0.2135298575757576</c:v>
                </c:pt>
                <c:pt idx="82">
                  <c:v>0.2135298575757576</c:v>
                </c:pt>
                <c:pt idx="83">
                  <c:v>0.2135298575757576</c:v>
                </c:pt>
                <c:pt idx="84">
                  <c:v>0.2135298575757576</c:v>
                </c:pt>
                <c:pt idx="85">
                  <c:v>0.2135298575757576</c:v>
                </c:pt>
                <c:pt idx="86">
                  <c:v>0.2135298575757576</c:v>
                </c:pt>
                <c:pt idx="87">
                  <c:v>0.2135298575757576</c:v>
                </c:pt>
                <c:pt idx="88">
                  <c:v>0.2135298575757576</c:v>
                </c:pt>
                <c:pt idx="89">
                  <c:v>0.2135298575757576</c:v>
                </c:pt>
                <c:pt idx="90">
                  <c:v>0.2135298575757576</c:v>
                </c:pt>
                <c:pt idx="91">
                  <c:v>0.2135298575757576</c:v>
                </c:pt>
                <c:pt idx="92">
                  <c:v>0.2135298575757576</c:v>
                </c:pt>
                <c:pt idx="93">
                  <c:v>0.2135298575757576</c:v>
                </c:pt>
                <c:pt idx="94">
                  <c:v>0.2135298575757576</c:v>
                </c:pt>
                <c:pt idx="95">
                  <c:v>0.2135298575757576</c:v>
                </c:pt>
                <c:pt idx="96">
                  <c:v>0.2135298575757576</c:v>
                </c:pt>
                <c:pt idx="97">
                  <c:v>0.2135298575757576</c:v>
                </c:pt>
                <c:pt idx="98">
                  <c:v>0.2135298575757576</c:v>
                </c:pt>
                <c:pt idx="99">
                  <c:v>0.2135298575757576</c:v>
                </c:pt>
                <c:pt idx="100">
                  <c:v>0.2135298575757576</c:v>
                </c:pt>
                <c:pt idx="101">
                  <c:v>0.2135298575757576</c:v>
                </c:pt>
                <c:pt idx="102">
                  <c:v>0.2135298575757576</c:v>
                </c:pt>
                <c:pt idx="103">
                  <c:v>0.2135298575757576</c:v>
                </c:pt>
                <c:pt idx="104">
                  <c:v>0.2135298575757576</c:v>
                </c:pt>
                <c:pt idx="105">
                  <c:v>0.2135298575757576</c:v>
                </c:pt>
                <c:pt idx="106">
                  <c:v>0.2135298575757576</c:v>
                </c:pt>
                <c:pt idx="107">
                  <c:v>0.2135298575757576</c:v>
                </c:pt>
                <c:pt idx="108">
                  <c:v>0.2135298575757576</c:v>
                </c:pt>
                <c:pt idx="109">
                  <c:v>0.2135298575757576</c:v>
                </c:pt>
                <c:pt idx="110">
                  <c:v>0.2135298575757576</c:v>
                </c:pt>
                <c:pt idx="111">
                  <c:v>0.2135298575757576</c:v>
                </c:pt>
                <c:pt idx="112">
                  <c:v>0.2135298575757576</c:v>
                </c:pt>
                <c:pt idx="113">
                  <c:v>0.2135298575757576</c:v>
                </c:pt>
                <c:pt idx="114">
                  <c:v>0.2135298575757576</c:v>
                </c:pt>
                <c:pt idx="115">
                  <c:v>0.2135298575757576</c:v>
                </c:pt>
                <c:pt idx="116">
                  <c:v>0.2135298575757576</c:v>
                </c:pt>
                <c:pt idx="117">
                  <c:v>0.2135298575757576</c:v>
                </c:pt>
                <c:pt idx="118">
                  <c:v>0.2135298575757576</c:v>
                </c:pt>
                <c:pt idx="119">
                  <c:v>0.2135298575757576</c:v>
                </c:pt>
                <c:pt idx="120">
                  <c:v>0.2135298575757576</c:v>
                </c:pt>
                <c:pt idx="121">
                  <c:v>0.2135298575757576</c:v>
                </c:pt>
                <c:pt idx="122">
                  <c:v>0.2135298575757576</c:v>
                </c:pt>
                <c:pt idx="123">
                  <c:v>0.2135298575757576</c:v>
                </c:pt>
              </c:numCache>
            </c:numRef>
          </c:val>
        </c:ser>
        <c:dLbls>
          <c:showLegendKey val="0"/>
          <c:showVal val="0"/>
          <c:showCatName val="0"/>
          <c:showSerName val="0"/>
          <c:showPercent val="0"/>
          <c:showBubbleSize val="0"/>
        </c:dLbls>
        <c:axId val="357645696"/>
        <c:axId val="357655680"/>
      </c:areaChart>
      <c:dateAx>
        <c:axId val="35764569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655680"/>
        <c:crosses val="autoZero"/>
        <c:auto val="1"/>
        <c:lblOffset val="100"/>
        <c:baseTimeUnit val="months"/>
        <c:majorUnit val="3"/>
        <c:majorTimeUnit val="months"/>
        <c:minorUnit val="1"/>
        <c:minorTimeUnit val="months"/>
      </c:dateAx>
      <c:valAx>
        <c:axId val="357655680"/>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5.5494734281209676E-3"/>
              <c:y val="0.35725972337570044"/>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645696"/>
        <c:crosses val="autoZero"/>
        <c:crossBetween val="midCat"/>
      </c:valAx>
      <c:spPr>
        <a:solidFill>
          <a:srgbClr val="FFFFFF"/>
        </a:solidFill>
        <a:ln w="12700">
          <a:solidFill>
            <a:srgbClr val="808080"/>
          </a:solidFill>
          <a:prstDash val="solid"/>
        </a:ln>
      </c:spPr>
    </c:plotArea>
    <c:legend>
      <c:legendPos val="b"/>
      <c:layout>
        <c:manualLayout>
          <c:xMode val="edge"/>
          <c:yMode val="edge"/>
          <c:x val="0.15658401991194948"/>
          <c:y val="0.88350784422975159"/>
          <c:w val="0.82473367299675771"/>
          <c:h val="5.6282742694546362E-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rgbClr val="000000"/>
                </a:solidFill>
                <a:latin typeface="Helvetica"/>
                <a:ea typeface="Helvetica"/>
                <a:cs typeface="Helvetica"/>
              </a:defRPr>
            </a:pPr>
            <a:r>
              <a:rPr lang="en-US"/>
              <a:t>Ethanol Production Revenue, 
Costs, and Profit</a:t>
            </a:r>
          </a:p>
          <a:p>
            <a:pPr marL="0" marR="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rgbClr val="000000"/>
                </a:solidFill>
                <a:latin typeface="Helvetica"/>
                <a:ea typeface="Helvetica"/>
                <a:cs typeface="Helvetica"/>
              </a:defRPr>
            </a:pPr>
            <a:r>
              <a:rPr lang="en-US" sz="1800" b="0" i="0" baseline="0">
                <a:effectLst/>
              </a:rPr>
              <a:t>(corn cost at corn market price)</a:t>
            </a:r>
            <a:endParaRPr lang="en-US">
              <a:effectLst/>
            </a:endParaRPr>
          </a:p>
        </c:rich>
      </c:tx>
      <c:layout>
        <c:manualLayout>
          <c:xMode val="edge"/>
          <c:yMode val="edge"/>
          <c:x val="0.28625818467527331"/>
          <c:y val="1.5247479050987627E-2"/>
        </c:manualLayout>
      </c:layout>
      <c:overlay val="0"/>
      <c:spPr>
        <a:noFill/>
        <a:ln w="25400">
          <a:noFill/>
        </a:ln>
      </c:spPr>
    </c:title>
    <c:autoTitleDeleted val="0"/>
    <c:plotArea>
      <c:layout>
        <c:manualLayout>
          <c:layoutTarget val="inner"/>
          <c:xMode val="edge"/>
          <c:yMode val="edge"/>
          <c:x val="0.11843276936776494"/>
          <c:y val="0.16775884665792978"/>
          <c:w val="0.85574354407836162"/>
          <c:h val="0.6671035386631764"/>
        </c:manualLayout>
      </c:layout>
      <c:lineChart>
        <c:grouping val="standard"/>
        <c:varyColors val="0"/>
        <c:ser>
          <c:idx val="1"/>
          <c:order val="0"/>
          <c:tx>
            <c:v>Total Cost per Gallon</c:v>
          </c:tx>
          <c:spPr>
            <a:ln w="25400">
              <a:solidFill>
                <a:srgbClr val="FFC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[0]!AD</c:f>
              <c:numCache>
                <c:formatCode>_("$"* #,##0.00_);_("$"* \(#,##0.00\);_("$"* "-"??_);_(@_)</c:formatCode>
                <c:ptCount val="124"/>
                <c:pt idx="0">
                  <c:v>1.3010295960254736</c:v>
                </c:pt>
                <c:pt idx="1">
                  <c:v>1.3008691331216169</c:v>
                </c:pt>
                <c:pt idx="2">
                  <c:v>1.3414761163187015</c:v>
                </c:pt>
                <c:pt idx="3">
                  <c:v>1.316117199070316</c:v>
                </c:pt>
                <c:pt idx="4">
                  <c:v>1.3280978189180741</c:v>
                </c:pt>
                <c:pt idx="5">
                  <c:v>1.3297347212648536</c:v>
                </c:pt>
                <c:pt idx="6">
                  <c:v>1.3837807770686552</c:v>
                </c:pt>
                <c:pt idx="7">
                  <c:v>1.3334334720559222</c:v>
                </c:pt>
                <c:pt idx="8">
                  <c:v>1.3038013667905963</c:v>
                </c:pt>
                <c:pt idx="9">
                  <c:v>1.308843530708256</c:v>
                </c:pt>
                <c:pt idx="10">
                  <c:v>1.344752836352471</c:v>
                </c:pt>
                <c:pt idx="11">
                  <c:v>1.4060646324867025</c:v>
                </c:pt>
                <c:pt idx="12">
                  <c:v>1.3978001413652044</c:v>
                </c:pt>
                <c:pt idx="13">
                  <c:v>1.4132807691408089</c:v>
                </c:pt>
                <c:pt idx="14">
                  <c:v>1.3808536369276698</c:v>
                </c:pt>
                <c:pt idx="15">
                  <c:v>1.4008303886728257</c:v>
                </c:pt>
                <c:pt idx="16">
                  <c:v>1.3895234134035881</c:v>
                </c:pt>
                <c:pt idx="17">
                  <c:v>1.3741603078225213</c:v>
                </c:pt>
                <c:pt idx="18">
                  <c:v>1.3480420167641711</c:v>
                </c:pt>
                <c:pt idx="19">
                  <c:v>1.3688069723750955</c:v>
                </c:pt>
                <c:pt idx="20">
                  <c:v>1.3984017108042157</c:v>
                </c:pt>
                <c:pt idx="21">
                  <c:v>1.5731318867965374</c:v>
                </c:pt>
                <c:pt idx="22">
                  <c:v>1.8210155718614718</c:v>
                </c:pt>
                <c:pt idx="23">
                  <c:v>1.9057298575757577</c:v>
                </c:pt>
                <c:pt idx="24">
                  <c:v>1.9597173575757576</c:v>
                </c:pt>
                <c:pt idx="25">
                  <c:v>2.0850147782106783</c:v>
                </c:pt>
                <c:pt idx="26">
                  <c:v>2.0504973745825605</c:v>
                </c:pt>
                <c:pt idx="27">
                  <c:v>1.8791104698206553</c:v>
                </c:pt>
                <c:pt idx="28">
                  <c:v>1.9019006367965368</c:v>
                </c:pt>
                <c:pt idx="29">
                  <c:v>1.9933961841063703</c:v>
                </c:pt>
                <c:pt idx="30">
                  <c:v>1.7671811330859619</c:v>
                </c:pt>
                <c:pt idx="31">
                  <c:v>1.764850432109919</c:v>
                </c:pt>
                <c:pt idx="32">
                  <c:v>1.7863561733652316</c:v>
                </c:pt>
                <c:pt idx="33">
                  <c:v>1.7980066821099188</c:v>
                </c:pt>
                <c:pt idx="34">
                  <c:v>1.972976116079159</c:v>
                </c:pt>
                <c:pt idx="35">
                  <c:v>2.1348520380268852</c:v>
                </c:pt>
                <c:pt idx="36">
                  <c:v>2.3232889484848487</c:v>
                </c:pt>
                <c:pt idx="37">
                  <c:v>2.484590741929499</c:v>
                </c:pt>
                <c:pt idx="38">
                  <c:v>2.5823157419294995</c:v>
                </c:pt>
                <c:pt idx="39">
                  <c:v>2.7504895978354984</c:v>
                </c:pt>
                <c:pt idx="40">
                  <c:v>2.7658169324056896</c:v>
                </c:pt>
                <c:pt idx="41">
                  <c:v>3.0909068133580702</c:v>
                </c:pt>
                <c:pt idx="42">
                  <c:v>2.9211077796536795</c:v>
                </c:pt>
                <c:pt idx="43">
                  <c:v>2.5946801977118117</c:v>
                </c:pt>
                <c:pt idx="44">
                  <c:v>2.5367755208410641</c:v>
                </c:pt>
                <c:pt idx="45">
                  <c:v>2.0629531495012228</c:v>
                </c:pt>
                <c:pt idx="46">
                  <c:v>1.919617075620871</c:v>
                </c:pt>
                <c:pt idx="47">
                  <c:v>1.8720868303648732</c:v>
                </c:pt>
                <c:pt idx="48">
                  <c:v>1.9892437181199758</c:v>
                </c:pt>
                <c:pt idx="49">
                  <c:v>1.9017637861471857</c:v>
                </c:pt>
                <c:pt idx="50">
                  <c:v>1.9447081043290042</c:v>
                </c:pt>
                <c:pt idx="51">
                  <c:v>1.9424818056277049</c:v>
                </c:pt>
                <c:pt idx="52">
                  <c:v>1.9991745004329002</c:v>
                </c:pt>
                <c:pt idx="53">
                  <c:v>1.9675477147186147</c:v>
                </c:pt>
                <c:pt idx="54">
                  <c:v>1.6674753121212129</c:v>
                </c:pt>
                <c:pt idx="55">
                  <c:v>1.6976240752628329</c:v>
                </c:pt>
                <c:pt idx="56">
                  <c:v>1.6963791773036487</c:v>
                </c:pt>
                <c:pt idx="57">
                  <c:v>1.8671249874458877</c:v>
                </c:pt>
                <c:pt idx="58">
                  <c:v>1.9206495004329003</c:v>
                </c:pt>
                <c:pt idx="59">
                  <c:v>1.9416964160173165</c:v>
                </c:pt>
                <c:pt idx="60">
                  <c:v>1.9175870004329005</c:v>
                </c:pt>
                <c:pt idx="61">
                  <c:v>1.8785620004329004</c:v>
                </c:pt>
                <c:pt idx="62">
                  <c:v>1.8883754321099191</c:v>
                </c:pt>
                <c:pt idx="63">
                  <c:v>1.8228252309523814</c:v>
                </c:pt>
                <c:pt idx="64">
                  <c:v>1.8332780718614721</c:v>
                </c:pt>
                <c:pt idx="65">
                  <c:v>1.7592895166666664</c:v>
                </c:pt>
                <c:pt idx="66">
                  <c:v>1.8216302827458253</c:v>
                </c:pt>
                <c:pt idx="67">
                  <c:v>1.8997980393939398</c:v>
                </c:pt>
                <c:pt idx="68">
                  <c:v>2.141811617779839</c:v>
                </c:pt>
                <c:pt idx="69">
                  <c:v>2.3476813456709955</c:v>
                </c:pt>
                <c:pt idx="70">
                  <c:v>2.4714659119975275</c:v>
                </c:pt>
                <c:pt idx="71">
                  <c:v>2.6140570684601112</c:v>
                </c:pt>
                <c:pt idx="72">
                  <c:v>2.7866108099567111</c:v>
                </c:pt>
                <c:pt idx="73">
                  <c:v>2.9753197071998176</c:v>
                </c:pt>
                <c:pt idx="74">
                  <c:v>2.9546287706192365</c:v>
                </c:pt>
                <c:pt idx="75">
                  <c:v>3.1791798575757575</c:v>
                </c:pt>
                <c:pt idx="76">
                  <c:v>3.0887866602968455</c:v>
                </c:pt>
                <c:pt idx="77">
                  <c:v>3.1342132179653674</c:v>
                </c:pt>
                <c:pt idx="78">
                  <c:v>3.0310530718614723</c:v>
                </c:pt>
                <c:pt idx="79">
                  <c:v>3.1462001215509128</c:v>
                </c:pt>
                <c:pt idx="80">
                  <c:v>3.0235709290043289</c:v>
                </c:pt>
                <c:pt idx="81">
                  <c:v>2.7844876807050083</c:v>
                </c:pt>
                <c:pt idx="82">
                  <c:v>2.7965276466914037</c:v>
                </c:pt>
                <c:pt idx="83">
                  <c:v>2.7006961841063699</c:v>
                </c:pt>
                <c:pt idx="84">
                  <c:v>2.8089200361471862</c:v>
                </c:pt>
                <c:pt idx="85">
                  <c:v>2.8400093218614728</c:v>
                </c:pt>
                <c:pt idx="86">
                  <c:v>2.8761129744588745</c:v>
                </c:pt>
                <c:pt idx="87">
                  <c:v>2.7849745004329005</c:v>
                </c:pt>
                <c:pt idx="88">
                  <c:v>2.7752597895485476</c:v>
                </c:pt>
                <c:pt idx="89">
                  <c:v>2.7735909970315404</c:v>
                </c:pt>
                <c:pt idx="90">
                  <c:v>3.2762205038342618</c:v>
                </c:pt>
                <c:pt idx="91">
                  <c:v>3.4708350594391124</c:v>
                </c:pt>
                <c:pt idx="92">
                  <c:v>3.2867987955456819</c:v>
                </c:pt>
                <c:pt idx="93">
                  <c:v>3.2395699196875603</c:v>
                </c:pt>
                <c:pt idx="94">
                  <c:v>3.2736419111471875</c:v>
                </c:pt>
                <c:pt idx="95">
                  <c:v>3.2324472447938035</c:v>
                </c:pt>
                <c:pt idx="96">
                  <c:v>3.1965179528138545</c:v>
                </c:pt>
                <c:pt idx="97">
                  <c:v>3.1920550455456826</c:v>
                </c:pt>
                <c:pt idx="98">
                  <c:v>3.264840189208412</c:v>
                </c:pt>
                <c:pt idx="99">
                  <c:v>2.9945070684601118</c:v>
                </c:pt>
                <c:pt idx="100">
                  <c:v>3.1038941432900433</c:v>
                </c:pt>
                <c:pt idx="101">
                  <c:v>3.1550941432900439</c:v>
                </c:pt>
                <c:pt idx="102">
                  <c:v>2.973421334848485</c:v>
                </c:pt>
                <c:pt idx="103">
                  <c:v>2.7472284777056286</c:v>
                </c:pt>
                <c:pt idx="104">
                  <c:v>2.4210361075757572</c:v>
                </c:pt>
                <c:pt idx="105">
                  <c:v>2.1657870004329003</c:v>
                </c:pt>
                <c:pt idx="106">
                  <c:v>2.1484586169742541</c:v>
                </c:pt>
                <c:pt idx="107">
                  <c:v>2.1640356398886826</c:v>
                </c:pt>
                <c:pt idx="108">
                  <c:v>2.1360592368274585</c:v>
                </c:pt>
                <c:pt idx="109">
                  <c:v>2.2949211169742538</c:v>
                </c:pt>
                <c:pt idx="110">
                  <c:v>2.3782118303648732</c:v>
                </c:pt>
                <c:pt idx="111">
                  <c:v>2.415841252133581</c:v>
                </c:pt>
                <c:pt idx="112">
                  <c:v>2.3828699936301794</c:v>
                </c:pt>
                <c:pt idx="113">
                  <c:v>2.2667751807050101</c:v>
                </c:pt>
                <c:pt idx="114">
                  <c:v>2.027535701731602</c:v>
                </c:pt>
                <c:pt idx="115">
                  <c:v>1.935038020841064</c:v>
                </c:pt>
                <c:pt idx="116">
                  <c:v>1.8707640412492264</c:v>
                </c:pt>
                <c:pt idx="117">
                  <c:v>1.8075266108225108</c:v>
                </c:pt>
                <c:pt idx="118">
                  <c:v>1.8834977147186149</c:v>
                </c:pt>
                <c:pt idx="119">
                  <c:v>1.9971197385281378</c:v>
                </c:pt>
                <c:pt idx="120">
                  <c:v>1.970449500432901</c:v>
                </c:pt>
                <c:pt idx="121">
                  <c:v>1.9495689553201188</c:v>
                </c:pt>
                <c:pt idx="122">
                  <c:v>1.9608231205627702</c:v>
                </c:pt>
                <c:pt idx="123">
                  <c:v>1.9286981398886827</c:v>
                </c:pt>
              </c:numCache>
            </c:numRef>
          </c:val>
          <c:smooth val="0"/>
        </c:ser>
        <c:ser>
          <c:idx val="0"/>
          <c:order val="1"/>
          <c:tx>
            <c:v>Revenue per Gallon</c:v>
          </c:tx>
          <c:spPr>
            <a:ln w="25400">
              <a:solidFill>
                <a:srgbClr val="FF0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[0]!Q</c:f>
              <c:numCache>
                <c:formatCode>_("$"* #,##0.00_);_("$"* \(#,##0.00\);_("$"* "-"??_);_(@_)</c:formatCode>
                <c:ptCount val="124"/>
                <c:pt idx="0">
                  <c:v>1.7220215814481947</c:v>
                </c:pt>
                <c:pt idx="1">
                  <c:v>1.5869288154298067</c:v>
                </c:pt>
                <c:pt idx="2">
                  <c:v>1.3681906100372099</c:v>
                </c:pt>
                <c:pt idx="3">
                  <c:v>1.2727624139032794</c:v>
                </c:pt>
                <c:pt idx="4">
                  <c:v>1.2785953727519392</c:v>
                </c:pt>
                <c:pt idx="5">
                  <c:v>1.4723682444441302</c:v>
                </c:pt>
                <c:pt idx="6">
                  <c:v>1.8011170430923076</c:v>
                </c:pt>
                <c:pt idx="7">
                  <c:v>2.0565449194138314</c:v>
                </c:pt>
                <c:pt idx="8">
                  <c:v>2.6408384334459347</c:v>
                </c:pt>
                <c:pt idx="9">
                  <c:v>2.4030262727327916</c:v>
                </c:pt>
                <c:pt idx="10">
                  <c:v>2.0683276761735527</c:v>
                </c:pt>
                <c:pt idx="11">
                  <c:v>2.0082473006052157</c:v>
                </c:pt>
                <c:pt idx="12">
                  <c:v>2.1443898193309345</c:v>
                </c:pt>
                <c:pt idx="13">
                  <c:v>2.496645711967354</c:v>
                </c:pt>
                <c:pt idx="14">
                  <c:v>2.4085671339254491</c:v>
                </c:pt>
                <c:pt idx="15">
                  <c:v>2.4262412690650303</c:v>
                </c:pt>
                <c:pt idx="16">
                  <c:v>2.9313224823906188</c:v>
                </c:pt>
                <c:pt idx="17">
                  <c:v>3.3952808861195853</c:v>
                </c:pt>
                <c:pt idx="18">
                  <c:v>3.0033604235987088</c:v>
                </c:pt>
                <c:pt idx="19">
                  <c:v>2.6290556766862134</c:v>
                </c:pt>
                <c:pt idx="20">
                  <c:v>2.2709668252011341</c:v>
                </c:pt>
                <c:pt idx="21">
                  <c:v>2.1416670048701296</c:v>
                </c:pt>
                <c:pt idx="22">
                  <c:v>2.3627253401360546</c:v>
                </c:pt>
                <c:pt idx="23">
                  <c:v>2.6128035714285716</c:v>
                </c:pt>
                <c:pt idx="24">
                  <c:v>2.5388370535714286</c:v>
                </c:pt>
                <c:pt idx="25">
                  <c:v>2.2872222222222223</c:v>
                </c:pt>
                <c:pt idx="26">
                  <c:v>2.5824744897959184</c:v>
                </c:pt>
                <c:pt idx="27">
                  <c:v>2.5013010204081634</c:v>
                </c:pt>
                <c:pt idx="28">
                  <c:v>2.4801603084415582</c:v>
                </c:pt>
                <c:pt idx="29">
                  <c:v>2.3833801020408161</c:v>
                </c:pt>
                <c:pt idx="30">
                  <c:v>2.2549957482993195</c:v>
                </c:pt>
                <c:pt idx="31">
                  <c:v>2.140539596273292</c:v>
                </c:pt>
                <c:pt idx="32">
                  <c:v>1.8803336466165428</c:v>
                </c:pt>
                <c:pt idx="33">
                  <c:v>1.8715100931677024</c:v>
                </c:pt>
                <c:pt idx="34">
                  <c:v>2.1506012291280143</c:v>
                </c:pt>
                <c:pt idx="35">
                  <c:v>2.3927396616541357</c:v>
                </c:pt>
                <c:pt idx="36">
                  <c:v>2.7229058441558442</c:v>
                </c:pt>
                <c:pt idx="37">
                  <c:v>2.6208758503401355</c:v>
                </c:pt>
                <c:pt idx="38">
                  <c:v>2.8048703231292516</c:v>
                </c:pt>
                <c:pt idx="39">
                  <c:v>2.9703327922077927</c:v>
                </c:pt>
                <c:pt idx="40">
                  <c:v>3.0120790816326544</c:v>
                </c:pt>
                <c:pt idx="41">
                  <c:v>3.0883737244897973</c:v>
                </c:pt>
                <c:pt idx="42">
                  <c:v>3.2065016233766226</c:v>
                </c:pt>
                <c:pt idx="43">
                  <c:v>2.6933333333333329</c:v>
                </c:pt>
                <c:pt idx="44">
                  <c:v>2.5784332482993197</c:v>
                </c:pt>
                <c:pt idx="45">
                  <c:v>2.243125</c:v>
                </c:pt>
                <c:pt idx="46">
                  <c:v>2.0117044172932332</c:v>
                </c:pt>
                <c:pt idx="47">
                  <c:v>1.8459181740878168</c:v>
                </c:pt>
                <c:pt idx="48">
                  <c:v>1.8962872990105135</c:v>
                </c:pt>
                <c:pt idx="49">
                  <c:v>1.8669843750000006</c:v>
                </c:pt>
                <c:pt idx="50">
                  <c:v>1.8282102272727268</c:v>
                </c:pt>
                <c:pt idx="51">
                  <c:v>1.862295048701299</c:v>
                </c:pt>
                <c:pt idx="52">
                  <c:v>1.9507343750000001</c:v>
                </c:pt>
                <c:pt idx="53">
                  <c:v>2.0893932629870129</c:v>
                </c:pt>
                <c:pt idx="54">
                  <c:v>1.8641418160643706</c:v>
                </c:pt>
                <c:pt idx="55">
                  <c:v>1.7735863095238098</c:v>
                </c:pt>
                <c:pt idx="56">
                  <c:v>1.7846585111317257</c:v>
                </c:pt>
                <c:pt idx="57">
                  <c:v>2.1166700487012986</c:v>
                </c:pt>
                <c:pt idx="58">
                  <c:v>2.3388839285714296</c:v>
                </c:pt>
                <c:pt idx="59">
                  <c:v>2.2969187605872396</c:v>
                </c:pt>
                <c:pt idx="60">
                  <c:v>2.1248236607142865</c:v>
                </c:pt>
                <c:pt idx="61">
                  <c:v>1.9980178571428571</c:v>
                </c:pt>
                <c:pt idx="62">
                  <c:v>1.8005221273291925</c:v>
                </c:pt>
                <c:pt idx="63">
                  <c:v>1.7514021915584415</c:v>
                </c:pt>
                <c:pt idx="64">
                  <c:v>1.8537678571428566</c:v>
                </c:pt>
                <c:pt idx="65">
                  <c:v>1.8319216720779226</c:v>
                </c:pt>
                <c:pt idx="66">
                  <c:v>1.8181756338899195</c:v>
                </c:pt>
                <c:pt idx="67">
                  <c:v>2.0142086038961047</c:v>
                </c:pt>
                <c:pt idx="68">
                  <c:v>2.3808615491651199</c:v>
                </c:pt>
                <c:pt idx="69">
                  <c:v>2.5427412840136059</c:v>
                </c:pt>
                <c:pt idx="70">
                  <c:v>2.7925850340136056</c:v>
                </c:pt>
                <c:pt idx="71">
                  <c:v>2.5898044217687084</c:v>
                </c:pt>
                <c:pt idx="72">
                  <c:v>2.8141092687074827</c:v>
                </c:pt>
                <c:pt idx="73">
                  <c:v>2.8715122180451131</c:v>
                </c:pt>
                <c:pt idx="74">
                  <c:v>3.0272224378881996</c:v>
                </c:pt>
                <c:pt idx="75">
                  <c:v>3.2008303571428556</c:v>
                </c:pt>
                <c:pt idx="76">
                  <c:v>3.1450361394557813</c:v>
                </c:pt>
                <c:pt idx="77">
                  <c:v>3.1882934253246762</c:v>
                </c:pt>
                <c:pt idx="78">
                  <c:v>3.2955803571428577</c:v>
                </c:pt>
                <c:pt idx="79">
                  <c:v>3.4138198757763991</c:v>
                </c:pt>
                <c:pt idx="80">
                  <c:v>3.3470997023809521</c:v>
                </c:pt>
                <c:pt idx="81">
                  <c:v>3.1968792517006821</c:v>
                </c:pt>
                <c:pt idx="82">
                  <c:v>3.4734230055658641</c:v>
                </c:pt>
                <c:pt idx="83">
                  <c:v>2.8898848175633889</c:v>
                </c:pt>
                <c:pt idx="84">
                  <c:v>2.6983022524350653</c:v>
                </c:pt>
                <c:pt idx="85">
                  <c:v>2.6803117559523821</c:v>
                </c:pt>
                <c:pt idx="86">
                  <c:v>2.798087459415584</c:v>
                </c:pt>
                <c:pt idx="87">
                  <c:v>2.7839006696428585</c:v>
                </c:pt>
                <c:pt idx="88">
                  <c:v>2.7620265151515144</c:v>
                </c:pt>
                <c:pt idx="89">
                  <c:v>2.6573841411564629</c:v>
                </c:pt>
                <c:pt idx="90">
                  <c:v>3.1948727388682756</c:v>
                </c:pt>
                <c:pt idx="91">
                  <c:v>3.4388402562111793</c:v>
                </c:pt>
                <c:pt idx="92">
                  <c:v>3.2555681390977438</c:v>
                </c:pt>
                <c:pt idx="93">
                  <c:v>3.1197583462732927</c:v>
                </c:pt>
                <c:pt idx="94">
                  <c:v>3.0964131493506484</c:v>
                </c:pt>
                <c:pt idx="95">
                  <c:v>3.0282225093984962</c:v>
                </c:pt>
                <c:pt idx="96">
                  <c:v>2.9788692324755992</c:v>
                </c:pt>
                <c:pt idx="97">
                  <c:v>3.1349718045112764</c:v>
                </c:pt>
                <c:pt idx="98">
                  <c:v>3.3183046343537415</c:v>
                </c:pt>
                <c:pt idx="99">
                  <c:v>3.2064745670995674</c:v>
                </c:pt>
                <c:pt idx="100">
                  <c:v>3.2272747564935065</c:v>
                </c:pt>
                <c:pt idx="101">
                  <c:v>3.2678348214285711</c:v>
                </c:pt>
                <c:pt idx="102">
                  <c:v>3.1405992377188028</c:v>
                </c:pt>
                <c:pt idx="103">
                  <c:v>2.9688331980519482</c:v>
                </c:pt>
                <c:pt idx="104">
                  <c:v>3.0222440476190475</c:v>
                </c:pt>
                <c:pt idx="105">
                  <c:v>2.6670604395604398</c:v>
                </c:pt>
                <c:pt idx="106">
                  <c:v>2.5879057017543863</c:v>
                </c:pt>
                <c:pt idx="107">
                  <c:v>2.9471042053184919</c:v>
                </c:pt>
                <c:pt idx="108">
                  <c:v>2.580960497835497</c:v>
                </c:pt>
                <c:pt idx="109">
                  <c:v>2.5581137218045114</c:v>
                </c:pt>
                <c:pt idx="110">
                  <c:v>3.1946832482993197</c:v>
                </c:pt>
                <c:pt idx="111">
                  <c:v>3.4939741805813229</c:v>
                </c:pt>
                <c:pt idx="112">
                  <c:v>2.8891987476808896</c:v>
                </c:pt>
                <c:pt idx="113">
                  <c:v>2.7314243197278913</c:v>
                </c:pt>
                <c:pt idx="114">
                  <c:v>2.4894683441558438</c:v>
                </c:pt>
                <c:pt idx="115">
                  <c:v>2.4240327380952382</c:v>
                </c:pt>
                <c:pt idx="116">
                  <c:v>2.2092986626468765</c:v>
                </c:pt>
                <c:pt idx="117">
                  <c:v>1.872916784302654</c:v>
                </c:pt>
                <c:pt idx="118">
                  <c:v>2.3327728174603171</c:v>
                </c:pt>
                <c:pt idx="119">
                  <c:v>2.4349617346938768</c:v>
                </c:pt>
                <c:pt idx="120">
                  <c:v>1.9056004464285725</c:v>
                </c:pt>
                <c:pt idx="121">
                  <c:v>1.8322250939849627</c:v>
                </c:pt>
                <c:pt idx="122">
                  <c:v>1.9160957792207793</c:v>
                </c:pt>
                <c:pt idx="123">
                  <c:v>2.0272321428571423</c:v>
                </c:pt>
              </c:numCache>
            </c:numRef>
          </c:val>
          <c:smooth val="0"/>
        </c:ser>
        <c:ser>
          <c:idx val="2"/>
          <c:order val="2"/>
          <c:tx>
            <c:v>Net Return/Gal.</c:v>
          </c:tx>
          <c:spPr>
            <a:ln w="25400">
              <a:solidFill>
                <a:srgbClr val="0070C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[0]!AM</c:f>
              <c:numCache>
                <c:formatCode>_("$"* #,##0.00_);_("$"* \(#,##0.00\);_("$"* "-"??_);_(@_)</c:formatCode>
                <c:ptCount val="124"/>
                <c:pt idx="0">
                  <c:v>0.42099198542272109</c:v>
                </c:pt>
                <c:pt idx="1">
                  <c:v>0.28605968230818979</c:v>
                </c:pt>
                <c:pt idx="2">
                  <c:v>2.6714493718508425E-2</c:v>
                </c:pt>
                <c:pt idx="3">
                  <c:v>-4.3354785167036614E-2</c:v>
                </c:pt>
                <c:pt idx="4">
                  <c:v>-4.9502446166134861E-2</c:v>
                </c:pt>
                <c:pt idx="5">
                  <c:v>0.14263352317927658</c:v>
                </c:pt>
                <c:pt idx="6">
                  <c:v>0.41733626602365237</c:v>
                </c:pt>
                <c:pt idx="7">
                  <c:v>0.72311144735790922</c:v>
                </c:pt>
                <c:pt idx="8">
                  <c:v>1.3370370666553384</c:v>
                </c:pt>
                <c:pt idx="9">
                  <c:v>1.0941827420245356</c:v>
                </c:pt>
                <c:pt idx="10">
                  <c:v>0.72357483982108173</c:v>
                </c:pt>
                <c:pt idx="11">
                  <c:v>0.60218266811851318</c:v>
                </c:pt>
                <c:pt idx="12">
                  <c:v>0.74658967796573017</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0.87256511439691842</c:v>
                </c:pt>
                <c:pt idx="21">
                  <c:v>0.56853511807359225</c:v>
                </c:pt>
                <c:pt idx="22">
                  <c:v>0.54170976827458284</c:v>
                </c:pt>
                <c:pt idx="23">
                  <c:v>0.70707371385281381</c:v>
                </c:pt>
                <c:pt idx="24">
                  <c:v>0.57911969599567104</c:v>
                </c:pt>
                <c:pt idx="25">
                  <c:v>0.202207444011544</c:v>
                </c:pt>
                <c:pt idx="26">
                  <c:v>0.53197711521335789</c:v>
                </c:pt>
                <c:pt idx="27">
                  <c:v>0.62219055058750805</c:v>
                </c:pt>
                <c:pt idx="28">
                  <c:v>0.57825967164502146</c:v>
                </c:pt>
                <c:pt idx="29">
                  <c:v>0.38998391793444576</c:v>
                </c:pt>
                <c:pt idx="30">
                  <c:v>0.48781461521335756</c:v>
                </c:pt>
                <c:pt idx="31">
                  <c:v>0.37568916416337306</c:v>
                </c:pt>
                <c:pt idx="32">
                  <c:v>9.3977473251311228E-2</c:v>
                </c:pt>
                <c:pt idx="33">
                  <c:v>7.3503411057783685E-2</c:v>
                </c:pt>
                <c:pt idx="34">
                  <c:v>0.17762511304885531</c:v>
                </c:pt>
                <c:pt idx="35">
                  <c:v>0.25788762362725048</c:v>
                </c:pt>
                <c:pt idx="36">
                  <c:v>0.39961689567099556</c:v>
                </c:pt>
                <c:pt idx="37">
                  <c:v>0.13628510841063646</c:v>
                </c:pt>
                <c:pt idx="38">
                  <c:v>0.22255458119975202</c:v>
                </c:pt>
                <c:pt idx="39">
                  <c:v>0.21984319437229427</c:v>
                </c:pt>
                <c:pt idx="40">
                  <c:v>0.24626214922696477</c:v>
                </c:pt>
                <c:pt idx="41">
                  <c:v>-2.5330888682728592E-3</c:v>
                </c:pt>
                <c:pt idx="42">
                  <c:v>0.28539384372294307</c:v>
                </c:pt>
                <c:pt idx="43">
                  <c:v>9.8653135621521226E-2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0.20723666028138599</c:v>
                </c:pt>
                <c:pt idx="61">
                  <c:v>0.11945585670995662</c:v>
                </c:pt>
                <c:pt idx="62">
                  <c:v>-8.7853304780726615E-2</c:v>
                </c:pt>
                <c:pt idx="63">
                  <c:v>-7.1423039393939902E-2</c:v>
                </c:pt>
                <c:pt idx="64">
                  <c:v>2.0489785281384565E-2</c:v>
                </c:pt>
                <c:pt idx="65">
                  <c:v>7.2632155411256116E-2</c:v>
                </c:pt>
                <c:pt idx="66">
                  <c:v>-3.4546488559057398E-3</c:v>
                </c:pt>
                <c:pt idx="67">
                  <c:v>0.11441056450216491</c:v>
                </c:pt>
                <c:pt idx="68">
                  <c:v>0.23904993138528097</c:v>
                </c:pt>
                <c:pt idx="69">
                  <c:v>0.19505993834261037</c:v>
                </c:pt>
                <c:pt idx="70">
                  <c:v>0.32111912201607806</c:v>
                </c:pt>
                <c:pt idx="71">
                  <c:v>-2.4252646691402813E-2</c:v>
                </c:pt>
                <c:pt idx="72">
                  <c:v>2.7498458750771615E-2</c:v>
                </c:pt>
                <c:pt idx="73">
                  <c:v>-0.1038074891547045</c:v>
                </c:pt>
                <c:pt idx="74">
                  <c:v>7.2593667268963102E-2</c:v>
                </c:pt>
                <c:pt idx="75">
                  <c:v>2.165049956709808E-2</c:v>
                </c:pt>
                <c:pt idx="76">
                  <c:v>5.6249479158935856E-2</c:v>
                </c:pt>
                <c:pt idx="77">
                  <c:v>5.4080207359308741E-2</c:v>
                </c:pt>
                <c:pt idx="78">
                  <c:v>0.26452728528138536</c:v>
                </c:pt>
                <c:pt idx="79">
                  <c:v>0.26761975422548634</c:v>
                </c:pt>
                <c:pt idx="80">
                  <c:v>0.32352877337662322</c:v>
                </c:pt>
                <c:pt idx="81">
                  <c:v>0.41239157099567381</c:v>
                </c:pt>
                <c:pt idx="82">
                  <c:v>0.6768953588744604</c:v>
                </c:pt>
                <c:pt idx="83">
                  <c:v>0.18918863345701897</c:v>
                </c:pt>
                <c:pt idx="84">
                  <c:v>-0.11061778371212094</c:v>
                </c:pt>
                <c:pt idx="85">
                  <c:v>-0.15969756590909068</c:v>
                </c:pt>
                <c:pt idx="86">
                  <c:v>-7.8025515043290472E-2</c:v>
                </c:pt>
                <c:pt idx="87">
                  <c:v>-1.0738307900419741E-3</c:v>
                </c:pt>
                <c:pt idx="88">
                  <c:v>-1.3233274397033146E-2</c:v>
                </c:pt>
                <c:pt idx="89">
                  <c:v>-0.11620685587507751</c:v>
                </c:pt>
                <c:pt idx="90">
                  <c:v>-8.1347764965986169E-2</c:v>
                </c:pt>
                <c:pt idx="91">
                  <c:v>-3.1994803227933133E-2</c:v>
                </c:pt>
                <c:pt idx="92">
                  <c:v>-3.1230656447938099E-2</c:v>
                </c:pt>
                <c:pt idx="93">
                  <c:v>-0.11981157341426751</c:v>
                </c:pt>
                <c:pt idx="94">
                  <c:v>-0.17722876179653912</c:v>
                </c:pt>
                <c:pt idx="95">
                  <c:v>-0.20422473539530728</c:v>
                </c:pt>
                <c:pt idx="96">
                  <c:v>-0.21764872033825533</c:v>
                </c:pt>
                <c:pt idx="97">
                  <c:v>-5.7083241034406207E-2</c:v>
                </c:pt>
                <c:pt idx="98">
                  <c:v>5.3464445145329442E-2</c:v>
                </c:pt>
                <c:pt idx="99">
                  <c:v>0.21196749863945552</c:v>
                </c:pt>
                <c:pt idx="100">
                  <c:v>0.12338061320346316</c:v>
                </c:pt>
                <c:pt idx="101">
                  <c:v>0.11274067813852717</c:v>
                </c:pt>
                <c:pt idx="102">
                  <c:v>0.16717790287031775</c:v>
                </c:pt>
                <c:pt idx="103">
                  <c:v>0.22160472034631962</c:v>
                </c:pt>
                <c:pt idx="104">
                  <c:v>0.60120794004329037</c:v>
                </c:pt>
                <c:pt idx="105">
                  <c:v>0.50127343912753952</c:v>
                </c:pt>
                <c:pt idx="106">
                  <c:v>0.43944708478013217</c:v>
                </c:pt>
                <c:pt idx="107">
                  <c:v>0.78306856542980929</c:v>
                </c:pt>
                <c:pt idx="108">
                  <c:v>0.44490126100803851</c:v>
                </c:pt>
                <c:pt idx="109">
                  <c:v>0.26319260483025753</c:v>
                </c:pt>
                <c:pt idx="110">
                  <c:v>0.81647141793444655</c:v>
                </c:pt>
                <c:pt idx="111">
                  <c:v>1.0781329284477419</c:v>
                </c:pt>
                <c:pt idx="112">
                  <c:v>0.50632875405071021</c:v>
                </c:pt>
                <c:pt idx="113">
                  <c:v>0.4646491390228813</c:v>
                </c:pt>
                <c:pt idx="114">
                  <c:v>0.46193264242424181</c:v>
                </c:pt>
                <c:pt idx="115">
                  <c:v>0.4889947172541742</c:v>
                </c:pt>
                <c:pt idx="116">
                  <c:v>0.33853462139765012</c:v>
                </c:pt>
                <c:pt idx="117">
                  <c:v>6.5390173480143199E-2</c:v>
                </c:pt>
                <c:pt idx="118">
                  <c:v>0.44927510274170213</c:v>
                </c:pt>
                <c:pt idx="119">
                  <c:v>0.43784199616573893</c:v>
                </c:pt>
                <c:pt idx="120">
                  <c:v>-6.4849054004328499E-2</c:v>
                </c:pt>
                <c:pt idx="121">
                  <c:v>-0.11734386133515606</c:v>
                </c:pt>
                <c:pt idx="122">
                  <c:v>-4.4727341341990856E-2</c:v>
                </c:pt>
                <c:pt idx="123">
                  <c:v>9.85340029684596E-2</c:v>
                </c:pt>
              </c:numCache>
            </c:numRef>
          </c:val>
          <c:smooth val="0"/>
        </c:ser>
        <c:dLbls>
          <c:showLegendKey val="0"/>
          <c:showVal val="0"/>
          <c:showCatName val="0"/>
          <c:showSerName val="0"/>
          <c:showPercent val="0"/>
          <c:showBubbleSize val="0"/>
        </c:dLbls>
        <c:marker val="1"/>
        <c:smooth val="0"/>
        <c:axId val="357834752"/>
        <c:axId val="357836288"/>
      </c:lineChart>
      <c:dateAx>
        <c:axId val="357834752"/>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836288"/>
        <c:crosses val="autoZero"/>
        <c:auto val="1"/>
        <c:lblOffset val="100"/>
        <c:baseTimeUnit val="months"/>
        <c:majorUnit val="3"/>
        <c:majorTimeUnit val="months"/>
        <c:minorUnit val="1"/>
        <c:minorTimeUnit val="months"/>
      </c:dateAx>
      <c:valAx>
        <c:axId val="357836288"/>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6.6593698609250778E-3"/>
              <c:y val="0.41109298837645436"/>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834752"/>
        <c:crosses val="autoZero"/>
        <c:crossBetween val="midCat"/>
      </c:valAx>
      <c:spPr>
        <a:solidFill>
          <a:srgbClr val="FFFFFF"/>
        </a:solidFill>
        <a:ln w="12700">
          <a:solidFill>
            <a:srgbClr val="808080"/>
          </a:solidFill>
          <a:prstDash val="solid"/>
        </a:ln>
      </c:spPr>
    </c:plotArea>
    <c:legend>
      <c:legendPos val="r"/>
      <c:layout>
        <c:manualLayout>
          <c:xMode val="edge"/>
          <c:yMode val="edge"/>
          <c:x val="0.18699916141187842"/>
          <c:y val="0.89777175580325186"/>
          <c:w val="0.70970616743446491"/>
          <c:h val="5.1113951665132773E-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Ethanol Production Grind Margin and 
Return Over Variable and Total Cost</a:t>
            </a:r>
          </a:p>
        </c:rich>
      </c:tx>
      <c:layout>
        <c:manualLayout>
          <c:xMode val="edge"/>
          <c:yMode val="edge"/>
          <c:x val="0.28079921259842427"/>
          <c:y val="9.7879942426551524E-3"/>
        </c:manualLayout>
      </c:layout>
      <c:overlay val="0"/>
      <c:spPr>
        <a:noFill/>
        <a:ln w="25400">
          <a:noFill/>
        </a:ln>
      </c:spPr>
    </c:title>
    <c:autoTitleDeleted val="0"/>
    <c:plotArea>
      <c:layout>
        <c:manualLayout>
          <c:layoutTarget val="inner"/>
          <c:xMode val="edge"/>
          <c:yMode val="edge"/>
          <c:x val="0.13645234278974341"/>
          <c:y val="0.15294165152432976"/>
          <c:w val="0.83824675419465766"/>
          <c:h val="0.70199603936578536"/>
        </c:manualLayout>
      </c:layout>
      <c:lineChart>
        <c:grouping val="standard"/>
        <c:varyColors val="0"/>
        <c:ser>
          <c:idx val="1"/>
          <c:order val="0"/>
          <c:tx>
            <c:v>Return Over Total Cost</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[0]!AM</c:f>
              <c:numCache>
                <c:formatCode>_("$"* #,##0.00_);_("$"* \(#,##0.00\);_("$"* "-"??_);_(@_)</c:formatCode>
                <c:ptCount val="124"/>
                <c:pt idx="0">
                  <c:v>0.42099198542272109</c:v>
                </c:pt>
                <c:pt idx="1">
                  <c:v>0.28605968230818979</c:v>
                </c:pt>
                <c:pt idx="2">
                  <c:v>2.6714493718508425E-2</c:v>
                </c:pt>
                <c:pt idx="3">
                  <c:v>-4.3354785167036614E-2</c:v>
                </c:pt>
                <c:pt idx="4">
                  <c:v>-4.9502446166134861E-2</c:v>
                </c:pt>
                <c:pt idx="5">
                  <c:v>0.14263352317927658</c:v>
                </c:pt>
                <c:pt idx="6">
                  <c:v>0.41733626602365237</c:v>
                </c:pt>
                <c:pt idx="7">
                  <c:v>0.72311144735790922</c:v>
                </c:pt>
                <c:pt idx="8">
                  <c:v>1.3370370666553384</c:v>
                </c:pt>
                <c:pt idx="9">
                  <c:v>1.0941827420245356</c:v>
                </c:pt>
                <c:pt idx="10">
                  <c:v>0.72357483982108173</c:v>
                </c:pt>
                <c:pt idx="11">
                  <c:v>0.60218266811851318</c:v>
                </c:pt>
                <c:pt idx="12">
                  <c:v>0.74658967796573017</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0.87256511439691842</c:v>
                </c:pt>
                <c:pt idx="21">
                  <c:v>0.56853511807359225</c:v>
                </c:pt>
                <c:pt idx="22">
                  <c:v>0.54170976827458284</c:v>
                </c:pt>
                <c:pt idx="23">
                  <c:v>0.70707371385281381</c:v>
                </c:pt>
                <c:pt idx="24">
                  <c:v>0.57911969599567104</c:v>
                </c:pt>
                <c:pt idx="25">
                  <c:v>0.202207444011544</c:v>
                </c:pt>
                <c:pt idx="26">
                  <c:v>0.53197711521335789</c:v>
                </c:pt>
                <c:pt idx="27">
                  <c:v>0.62219055058750805</c:v>
                </c:pt>
                <c:pt idx="28">
                  <c:v>0.57825967164502146</c:v>
                </c:pt>
                <c:pt idx="29">
                  <c:v>0.38998391793444576</c:v>
                </c:pt>
                <c:pt idx="30">
                  <c:v>0.48781461521335756</c:v>
                </c:pt>
                <c:pt idx="31">
                  <c:v>0.37568916416337306</c:v>
                </c:pt>
                <c:pt idx="32">
                  <c:v>9.3977473251311228E-2</c:v>
                </c:pt>
                <c:pt idx="33">
                  <c:v>7.3503411057783685E-2</c:v>
                </c:pt>
                <c:pt idx="34">
                  <c:v>0.17762511304885531</c:v>
                </c:pt>
                <c:pt idx="35">
                  <c:v>0.25788762362725048</c:v>
                </c:pt>
                <c:pt idx="36">
                  <c:v>0.39961689567099556</c:v>
                </c:pt>
                <c:pt idx="37">
                  <c:v>0.13628510841063646</c:v>
                </c:pt>
                <c:pt idx="38">
                  <c:v>0.22255458119975202</c:v>
                </c:pt>
                <c:pt idx="39">
                  <c:v>0.21984319437229427</c:v>
                </c:pt>
                <c:pt idx="40">
                  <c:v>0.24626214922696477</c:v>
                </c:pt>
                <c:pt idx="41">
                  <c:v>-2.5330888682728592E-3</c:v>
                </c:pt>
                <c:pt idx="42">
                  <c:v>0.28539384372294307</c:v>
                </c:pt>
                <c:pt idx="43">
                  <c:v>9.8653135621521226E-2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0.20723666028138599</c:v>
                </c:pt>
                <c:pt idx="61">
                  <c:v>0.11945585670995662</c:v>
                </c:pt>
                <c:pt idx="62">
                  <c:v>-8.7853304780726615E-2</c:v>
                </c:pt>
                <c:pt idx="63">
                  <c:v>-7.1423039393939902E-2</c:v>
                </c:pt>
                <c:pt idx="64">
                  <c:v>2.0489785281384565E-2</c:v>
                </c:pt>
                <c:pt idx="65">
                  <c:v>7.2632155411256116E-2</c:v>
                </c:pt>
                <c:pt idx="66">
                  <c:v>-3.4546488559057398E-3</c:v>
                </c:pt>
                <c:pt idx="67">
                  <c:v>0.11441056450216491</c:v>
                </c:pt>
                <c:pt idx="68">
                  <c:v>0.23904993138528097</c:v>
                </c:pt>
                <c:pt idx="69">
                  <c:v>0.19505993834261037</c:v>
                </c:pt>
                <c:pt idx="70">
                  <c:v>0.32111912201607806</c:v>
                </c:pt>
                <c:pt idx="71">
                  <c:v>-2.4252646691402813E-2</c:v>
                </c:pt>
                <c:pt idx="72">
                  <c:v>2.7498458750771615E-2</c:v>
                </c:pt>
                <c:pt idx="73">
                  <c:v>-0.1038074891547045</c:v>
                </c:pt>
                <c:pt idx="74">
                  <c:v>7.2593667268963102E-2</c:v>
                </c:pt>
                <c:pt idx="75">
                  <c:v>2.165049956709808E-2</c:v>
                </c:pt>
                <c:pt idx="76">
                  <c:v>5.6249479158935856E-2</c:v>
                </c:pt>
                <c:pt idx="77">
                  <c:v>5.4080207359308741E-2</c:v>
                </c:pt>
                <c:pt idx="78">
                  <c:v>0.26452728528138536</c:v>
                </c:pt>
                <c:pt idx="79">
                  <c:v>0.26761975422548634</c:v>
                </c:pt>
                <c:pt idx="80">
                  <c:v>0.32352877337662322</c:v>
                </c:pt>
                <c:pt idx="81">
                  <c:v>0.41239157099567381</c:v>
                </c:pt>
                <c:pt idx="82">
                  <c:v>0.6768953588744604</c:v>
                </c:pt>
                <c:pt idx="83">
                  <c:v>0.18918863345701897</c:v>
                </c:pt>
                <c:pt idx="84">
                  <c:v>-0.11061778371212094</c:v>
                </c:pt>
                <c:pt idx="85">
                  <c:v>-0.15969756590909068</c:v>
                </c:pt>
                <c:pt idx="86">
                  <c:v>-7.8025515043290472E-2</c:v>
                </c:pt>
                <c:pt idx="87">
                  <c:v>-1.0738307900419741E-3</c:v>
                </c:pt>
                <c:pt idx="88">
                  <c:v>-1.3233274397033146E-2</c:v>
                </c:pt>
                <c:pt idx="89">
                  <c:v>-0.11620685587507751</c:v>
                </c:pt>
                <c:pt idx="90">
                  <c:v>-8.1347764965986169E-2</c:v>
                </c:pt>
                <c:pt idx="91">
                  <c:v>-3.1994803227933133E-2</c:v>
                </c:pt>
                <c:pt idx="92">
                  <c:v>-3.1230656447938099E-2</c:v>
                </c:pt>
                <c:pt idx="93">
                  <c:v>-0.11981157341426751</c:v>
                </c:pt>
                <c:pt idx="94">
                  <c:v>-0.17722876179653912</c:v>
                </c:pt>
                <c:pt idx="95">
                  <c:v>-0.20422473539530728</c:v>
                </c:pt>
                <c:pt idx="96">
                  <c:v>-0.21764872033825533</c:v>
                </c:pt>
                <c:pt idx="97">
                  <c:v>-5.7083241034406207E-2</c:v>
                </c:pt>
                <c:pt idx="98">
                  <c:v>5.3464445145329442E-2</c:v>
                </c:pt>
                <c:pt idx="99">
                  <c:v>0.21196749863945552</c:v>
                </c:pt>
                <c:pt idx="100">
                  <c:v>0.12338061320346316</c:v>
                </c:pt>
                <c:pt idx="101">
                  <c:v>0.11274067813852717</c:v>
                </c:pt>
                <c:pt idx="102">
                  <c:v>0.16717790287031775</c:v>
                </c:pt>
                <c:pt idx="103">
                  <c:v>0.22160472034631962</c:v>
                </c:pt>
                <c:pt idx="104">
                  <c:v>0.60120794004329037</c:v>
                </c:pt>
                <c:pt idx="105">
                  <c:v>0.50127343912753952</c:v>
                </c:pt>
                <c:pt idx="106">
                  <c:v>0.43944708478013217</c:v>
                </c:pt>
                <c:pt idx="107">
                  <c:v>0.78306856542980929</c:v>
                </c:pt>
                <c:pt idx="108">
                  <c:v>0.44490126100803851</c:v>
                </c:pt>
                <c:pt idx="109">
                  <c:v>0.26319260483025753</c:v>
                </c:pt>
                <c:pt idx="110">
                  <c:v>0.81647141793444655</c:v>
                </c:pt>
                <c:pt idx="111">
                  <c:v>1.0781329284477419</c:v>
                </c:pt>
                <c:pt idx="112">
                  <c:v>0.50632875405071021</c:v>
                </c:pt>
                <c:pt idx="113">
                  <c:v>0.4646491390228813</c:v>
                </c:pt>
                <c:pt idx="114">
                  <c:v>0.46193264242424181</c:v>
                </c:pt>
                <c:pt idx="115">
                  <c:v>0.4889947172541742</c:v>
                </c:pt>
                <c:pt idx="116">
                  <c:v>0.33853462139765012</c:v>
                </c:pt>
                <c:pt idx="117">
                  <c:v>6.5390173480143199E-2</c:v>
                </c:pt>
                <c:pt idx="118">
                  <c:v>0.44927510274170213</c:v>
                </c:pt>
                <c:pt idx="119">
                  <c:v>0.43784199616573893</c:v>
                </c:pt>
                <c:pt idx="120">
                  <c:v>-6.4849054004328499E-2</c:v>
                </c:pt>
                <c:pt idx="121">
                  <c:v>-0.11734386133515606</c:v>
                </c:pt>
                <c:pt idx="122">
                  <c:v>-4.4727341341990856E-2</c:v>
                </c:pt>
                <c:pt idx="123">
                  <c:v>9.85340029684596E-2</c:v>
                </c:pt>
              </c:numCache>
            </c:numRef>
          </c:val>
          <c:smooth val="0"/>
        </c:ser>
        <c:ser>
          <c:idx val="2"/>
          <c:order val="1"/>
          <c:tx>
            <c:v>Return Over Variable Cost</c:v>
          </c:tx>
          <c:spPr>
            <a:ln w="25400">
              <a:solidFill>
                <a:srgbClr val="84B0F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[0]!AK</c:f>
              <c:numCache>
                <c:formatCode>_("$"* #,##0.00_);_("$"* \(#,##0.00\);_("$"* "-"??_);_(@_)</c:formatCode>
                <c:ptCount val="124"/>
                <c:pt idx="0">
                  <c:v>0.63452184299847869</c:v>
                </c:pt>
                <c:pt idx="1">
                  <c:v>0.49958953988394739</c:v>
                </c:pt>
                <c:pt idx="2">
                  <c:v>0.24024435129426602</c:v>
                </c:pt>
                <c:pt idx="3">
                  <c:v>0.17017507240872098</c:v>
                </c:pt>
                <c:pt idx="4">
                  <c:v>0.16402741140962274</c:v>
                </c:pt>
                <c:pt idx="5">
                  <c:v>0.35616338075503418</c:v>
                </c:pt>
                <c:pt idx="6">
                  <c:v>0.63086612359940997</c:v>
                </c:pt>
                <c:pt idx="7">
                  <c:v>0.93664130493366682</c:v>
                </c:pt>
                <c:pt idx="8">
                  <c:v>1.550566924231096</c:v>
                </c:pt>
                <c:pt idx="9">
                  <c:v>1.3077125996002932</c:v>
                </c:pt>
                <c:pt idx="10">
                  <c:v>0.93710469739683933</c:v>
                </c:pt>
                <c:pt idx="11">
                  <c:v>0.81571252569427077</c:v>
                </c:pt>
                <c:pt idx="12">
                  <c:v>0.96011953554148777</c:v>
                </c:pt>
                <c:pt idx="13">
                  <c:v>1.2968948004023026</c:v>
                </c:pt>
                <c:pt idx="14">
                  <c:v>1.2412433545735369</c:v>
                </c:pt>
                <c:pt idx="15">
                  <c:v>1.2389407379679622</c:v>
                </c:pt>
                <c:pt idx="16">
                  <c:v>1.7553289265627883</c:v>
                </c:pt>
                <c:pt idx="17">
                  <c:v>2.2346504358728216</c:v>
                </c:pt>
                <c:pt idx="18">
                  <c:v>1.8688482644102953</c:v>
                </c:pt>
                <c:pt idx="19">
                  <c:v>1.4737785618868755</c:v>
                </c:pt>
                <c:pt idx="20">
                  <c:v>1.086094971972676</c:v>
                </c:pt>
                <c:pt idx="21">
                  <c:v>0.78206497564934985</c:v>
                </c:pt>
                <c:pt idx="22">
                  <c:v>0.75523962585034043</c:v>
                </c:pt>
                <c:pt idx="23">
                  <c:v>0.92060357142857141</c:v>
                </c:pt>
                <c:pt idx="24">
                  <c:v>0.79264955357142863</c:v>
                </c:pt>
                <c:pt idx="25">
                  <c:v>0.4157373015873016</c:v>
                </c:pt>
                <c:pt idx="26">
                  <c:v>0.74550697278911549</c:v>
                </c:pt>
                <c:pt idx="27">
                  <c:v>0.83572040816326565</c:v>
                </c:pt>
                <c:pt idx="28">
                  <c:v>0.79178952922077905</c:v>
                </c:pt>
                <c:pt idx="29">
                  <c:v>0.60351377551020335</c:v>
                </c:pt>
                <c:pt idx="30">
                  <c:v>0.70134447278911516</c:v>
                </c:pt>
                <c:pt idx="31">
                  <c:v>0.58921902173913066</c:v>
                </c:pt>
                <c:pt idx="32">
                  <c:v>0.30750733082706883</c:v>
                </c:pt>
                <c:pt idx="33">
                  <c:v>0.28703326863354128</c:v>
                </c:pt>
                <c:pt idx="34">
                  <c:v>0.39115497062461291</c:v>
                </c:pt>
                <c:pt idx="35">
                  <c:v>0.47141748120300808</c:v>
                </c:pt>
                <c:pt idx="36">
                  <c:v>0.61314675324675338</c:v>
                </c:pt>
                <c:pt idx="37">
                  <c:v>0.34981496598639383</c:v>
                </c:pt>
                <c:pt idx="38">
                  <c:v>0.43608443877550984</c:v>
                </c:pt>
                <c:pt idx="39">
                  <c:v>0.43337305194805165</c:v>
                </c:pt>
                <c:pt idx="40">
                  <c:v>0.45979200680272214</c:v>
                </c:pt>
                <c:pt idx="41">
                  <c:v>0.21099676870748452</c:v>
                </c:pt>
                <c:pt idx="42">
                  <c:v>0.49892370129870045</c:v>
                </c:pt>
                <c:pt idx="43">
                  <c:v>0.3121829931972786</c:v>
                </c:pt>
                <c:pt idx="44">
                  <c:v>0.25518758503401351</c:v>
                </c:pt>
                <c:pt idx="45">
                  <c:v>0.39370170807453486</c:v>
                </c:pt>
                <c:pt idx="46">
                  <c:v>0.30561719924811981</c:v>
                </c:pt>
                <c:pt idx="47">
                  <c:v>0.18736120129870115</c:v>
                </c:pt>
                <c:pt idx="48">
                  <c:v>0.12057343846629531</c:v>
                </c:pt>
                <c:pt idx="49">
                  <c:v>0.17875044642857252</c:v>
                </c:pt>
                <c:pt idx="50">
                  <c:v>9.7031980519480143E-2</c:v>
                </c:pt>
                <c:pt idx="51">
                  <c:v>0.13334310064935173</c:v>
                </c:pt>
                <c:pt idx="52">
                  <c:v>0.16508973214285749</c:v>
                </c:pt>
                <c:pt idx="53">
                  <c:v>0.33537540584415582</c:v>
                </c:pt>
                <c:pt idx="54">
                  <c:v>0.41019636151891525</c:v>
                </c:pt>
                <c:pt idx="55">
                  <c:v>0.28949209183673452</c:v>
                </c:pt>
                <c:pt idx="56">
                  <c:v>0.30180919140383455</c:v>
                </c:pt>
                <c:pt idx="57">
                  <c:v>0.46307491883116847</c:v>
                </c:pt>
                <c:pt idx="58">
                  <c:v>0.63176428571428689</c:v>
                </c:pt>
                <c:pt idx="59">
                  <c:v>0.56875220214568079</c:v>
                </c:pt>
                <c:pt idx="60">
                  <c:v>0.42076651785714358</c:v>
                </c:pt>
                <c:pt idx="61">
                  <c:v>0.33298571428571422</c:v>
                </c:pt>
                <c:pt idx="62">
                  <c:v>0.12567655279503098</c:v>
                </c:pt>
                <c:pt idx="63">
                  <c:v>0.1421068181818177</c:v>
                </c:pt>
                <c:pt idx="64">
                  <c:v>0.23401964285714216</c:v>
                </c:pt>
                <c:pt idx="65">
                  <c:v>0.28616201298701371</c:v>
                </c:pt>
                <c:pt idx="66">
                  <c:v>0.21007520871985186</c:v>
                </c:pt>
                <c:pt idx="67">
                  <c:v>0.32794042207792251</c:v>
                </c:pt>
                <c:pt idx="68">
                  <c:v>0.45257978896103856</c:v>
                </c:pt>
                <c:pt idx="69">
                  <c:v>0.40858979591836819</c:v>
                </c:pt>
                <c:pt idx="70">
                  <c:v>0.53464897959183544</c:v>
                </c:pt>
                <c:pt idx="71">
                  <c:v>0.18927721088435501</c:v>
                </c:pt>
                <c:pt idx="72">
                  <c:v>0.24102831632652943</c:v>
                </c:pt>
                <c:pt idx="73">
                  <c:v>0.10972236842105287</c:v>
                </c:pt>
                <c:pt idx="74">
                  <c:v>0.28612352484472048</c:v>
                </c:pt>
                <c:pt idx="75">
                  <c:v>0.23518035714285546</c:v>
                </c:pt>
                <c:pt idx="76">
                  <c:v>0.26977933673469368</c:v>
                </c:pt>
                <c:pt idx="77">
                  <c:v>0.26761006493506656</c:v>
                </c:pt>
                <c:pt idx="78">
                  <c:v>0.47805714285714318</c:v>
                </c:pt>
                <c:pt idx="79">
                  <c:v>0.48114961180124372</c:v>
                </c:pt>
                <c:pt idx="80">
                  <c:v>0.5370586309523806</c:v>
                </c:pt>
                <c:pt idx="81">
                  <c:v>0.62592142857143118</c:v>
                </c:pt>
                <c:pt idx="82">
                  <c:v>0.89042521645021777</c:v>
                </c:pt>
                <c:pt idx="83">
                  <c:v>0.40271849103277635</c:v>
                </c:pt>
                <c:pt idx="84">
                  <c:v>0.10291207386363643</c:v>
                </c:pt>
                <c:pt idx="85">
                  <c:v>5.3832291666667142E-2</c:v>
                </c:pt>
                <c:pt idx="86">
                  <c:v>0.13550434253246735</c:v>
                </c:pt>
                <c:pt idx="87">
                  <c:v>0.21245602678571585</c:v>
                </c:pt>
                <c:pt idx="88">
                  <c:v>0.20029658317872423</c:v>
                </c:pt>
                <c:pt idx="89">
                  <c:v>9.7323001700680312E-2</c:v>
                </c:pt>
                <c:pt idx="90">
                  <c:v>0.13218209260977165</c:v>
                </c:pt>
                <c:pt idx="91">
                  <c:v>0.18153505434782424</c:v>
                </c:pt>
                <c:pt idx="92">
                  <c:v>0.18229920112781928</c:v>
                </c:pt>
                <c:pt idx="93">
                  <c:v>9.3718284161490306E-2</c:v>
                </c:pt>
                <c:pt idx="94">
                  <c:v>3.6301095779218695E-2</c:v>
                </c:pt>
                <c:pt idx="95">
                  <c:v>9.3051221804505424E-3</c:v>
                </c:pt>
                <c:pt idx="96">
                  <c:v>-4.1188627624975105E-3</c:v>
                </c:pt>
                <c:pt idx="97">
                  <c:v>0.15644661654135117</c:v>
                </c:pt>
                <c:pt idx="98">
                  <c:v>0.26699430272108726</c:v>
                </c:pt>
                <c:pt idx="99">
                  <c:v>0.42549735621521334</c:v>
                </c:pt>
                <c:pt idx="100">
                  <c:v>0.33691047077922054</c:v>
                </c:pt>
                <c:pt idx="101">
                  <c:v>0.32627053571428499</c:v>
                </c:pt>
                <c:pt idx="102">
                  <c:v>0.38070776044607513</c:v>
                </c:pt>
                <c:pt idx="103">
                  <c:v>0.43513457792207744</c:v>
                </c:pt>
                <c:pt idx="104">
                  <c:v>0.81473779761904774</c:v>
                </c:pt>
                <c:pt idx="105">
                  <c:v>0.71480329670329712</c:v>
                </c:pt>
                <c:pt idx="106">
                  <c:v>0.65297694235588977</c:v>
                </c:pt>
                <c:pt idx="107">
                  <c:v>0.99659842300556689</c:v>
                </c:pt>
                <c:pt idx="108">
                  <c:v>0.65843111858379633</c:v>
                </c:pt>
                <c:pt idx="109">
                  <c:v>0.4767224624060149</c:v>
                </c:pt>
                <c:pt idx="110">
                  <c:v>1.0300012755102039</c:v>
                </c:pt>
                <c:pt idx="111">
                  <c:v>1.2916627860234993</c:v>
                </c:pt>
                <c:pt idx="112">
                  <c:v>0.71985861162646758</c:v>
                </c:pt>
                <c:pt idx="113">
                  <c:v>0.67817899659863912</c:v>
                </c:pt>
                <c:pt idx="114">
                  <c:v>0.67546249999999963</c:v>
                </c:pt>
                <c:pt idx="115">
                  <c:v>0.7025245748299318</c:v>
                </c:pt>
                <c:pt idx="116">
                  <c:v>0.55206447897340771</c:v>
                </c:pt>
                <c:pt idx="117">
                  <c:v>0.2789200310559008</c:v>
                </c:pt>
                <c:pt idx="118">
                  <c:v>0.66280496031745972</c:v>
                </c:pt>
                <c:pt idx="119">
                  <c:v>0.65137185374149653</c:v>
                </c:pt>
                <c:pt idx="120">
                  <c:v>0.1486808035714291</c:v>
                </c:pt>
                <c:pt idx="121">
                  <c:v>9.6185996240601535E-2</c:v>
                </c:pt>
                <c:pt idx="122">
                  <c:v>0.16880251623376674</c:v>
                </c:pt>
                <c:pt idx="123">
                  <c:v>0.3120638605442172</c:v>
                </c:pt>
              </c:numCache>
            </c:numRef>
          </c:val>
          <c:smooth val="0"/>
        </c:ser>
        <c:ser>
          <c:idx val="0"/>
          <c:order val="2"/>
          <c:tx>
            <c:v>Return Over Grind Margin</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[0]!AI</c:f>
              <c:numCache>
                <c:formatCode>_("$"* #,##0.00_);_("$"* \(#,##0.00\);_("$"* "-"??_);_(@_)</c:formatCode>
                <c:ptCount val="124"/>
                <c:pt idx="0">
                  <c:v>0.81517184299847878</c:v>
                </c:pt>
                <c:pt idx="1">
                  <c:v>0.68023953988394736</c:v>
                </c:pt>
                <c:pt idx="2">
                  <c:v>0.420894351294266</c:v>
                </c:pt>
                <c:pt idx="3">
                  <c:v>0.35082507240872096</c:v>
                </c:pt>
                <c:pt idx="4">
                  <c:v>0.34467741140962282</c:v>
                </c:pt>
                <c:pt idx="5">
                  <c:v>0.53681338075503415</c:v>
                </c:pt>
                <c:pt idx="6">
                  <c:v>0.81151612359940994</c:v>
                </c:pt>
                <c:pt idx="7">
                  <c:v>1.117291304933667</c:v>
                </c:pt>
                <c:pt idx="8">
                  <c:v>1.731216924231096</c:v>
                </c:pt>
                <c:pt idx="9">
                  <c:v>1.4883625996002934</c:v>
                </c:pt>
                <c:pt idx="10">
                  <c:v>1.1177546973968393</c:v>
                </c:pt>
                <c:pt idx="11">
                  <c:v>0.99636252569427075</c:v>
                </c:pt>
                <c:pt idx="12">
                  <c:v>1.1407695355414877</c:v>
                </c:pt>
                <c:pt idx="13">
                  <c:v>1.4775448004023026</c:v>
                </c:pt>
                <c:pt idx="14">
                  <c:v>1.4218933545735368</c:v>
                </c:pt>
                <c:pt idx="15">
                  <c:v>1.4195907379679622</c:v>
                </c:pt>
                <c:pt idx="16">
                  <c:v>1.935978926562788</c:v>
                </c:pt>
                <c:pt idx="17">
                  <c:v>2.4153004358728216</c:v>
                </c:pt>
                <c:pt idx="18">
                  <c:v>2.0494982644102957</c:v>
                </c:pt>
                <c:pt idx="19">
                  <c:v>1.6544285618868755</c:v>
                </c:pt>
                <c:pt idx="20">
                  <c:v>1.2667449719726762</c:v>
                </c:pt>
                <c:pt idx="21">
                  <c:v>0.96271497564934982</c:v>
                </c:pt>
                <c:pt idx="22">
                  <c:v>0.93588962585034041</c:v>
                </c:pt>
                <c:pt idx="23">
                  <c:v>1.1012535714285714</c:v>
                </c:pt>
                <c:pt idx="24">
                  <c:v>0.97329955357142861</c:v>
                </c:pt>
                <c:pt idx="25">
                  <c:v>0.59638730158730158</c:v>
                </c:pt>
                <c:pt idx="26">
                  <c:v>0.92615697278911546</c:v>
                </c:pt>
                <c:pt idx="27">
                  <c:v>1.0163704081632656</c:v>
                </c:pt>
                <c:pt idx="28">
                  <c:v>0.97243952922077903</c:v>
                </c:pt>
                <c:pt idx="29">
                  <c:v>0.78416377551020333</c:v>
                </c:pt>
                <c:pt idx="30">
                  <c:v>0.88199447278911514</c:v>
                </c:pt>
                <c:pt idx="31">
                  <c:v>0.76986902173913063</c:v>
                </c:pt>
                <c:pt idx="32">
                  <c:v>0.48815733082706869</c:v>
                </c:pt>
                <c:pt idx="33">
                  <c:v>0.46768326863354115</c:v>
                </c:pt>
                <c:pt idx="34">
                  <c:v>0.57180497062461288</c:v>
                </c:pt>
                <c:pt idx="35">
                  <c:v>0.65206748120300806</c:v>
                </c:pt>
                <c:pt idx="36">
                  <c:v>0.79379675324675358</c:v>
                </c:pt>
                <c:pt idx="37">
                  <c:v>0.53046496598639381</c:v>
                </c:pt>
                <c:pt idx="38">
                  <c:v>0.61673443877550982</c:v>
                </c:pt>
                <c:pt idx="39">
                  <c:v>0.61402305194805151</c:v>
                </c:pt>
                <c:pt idx="40">
                  <c:v>0.64044200680272234</c:v>
                </c:pt>
                <c:pt idx="41">
                  <c:v>0.39164676870748427</c:v>
                </c:pt>
                <c:pt idx="42">
                  <c:v>0.67957370129870021</c:v>
                </c:pt>
                <c:pt idx="43">
                  <c:v>0.49283299319727858</c:v>
                </c:pt>
                <c:pt idx="44">
                  <c:v>0.43583758503401338</c:v>
                </c:pt>
                <c:pt idx="45">
                  <c:v>0.57435170807453495</c:v>
                </c:pt>
                <c:pt idx="46">
                  <c:v>0.48626719924811979</c:v>
                </c:pt>
                <c:pt idx="47">
                  <c:v>0.36801120129870113</c:v>
                </c:pt>
                <c:pt idx="48">
                  <c:v>0.30122343846629523</c:v>
                </c:pt>
                <c:pt idx="49">
                  <c:v>0.35940044642857261</c:v>
                </c:pt>
                <c:pt idx="50">
                  <c:v>0.27768198051948001</c:v>
                </c:pt>
                <c:pt idx="51">
                  <c:v>0.3139931006493516</c:v>
                </c:pt>
                <c:pt idx="52">
                  <c:v>0.34573973214285747</c:v>
                </c:pt>
                <c:pt idx="53">
                  <c:v>0.51602540584415579</c:v>
                </c:pt>
                <c:pt idx="54">
                  <c:v>0.59084636151891523</c:v>
                </c:pt>
                <c:pt idx="55">
                  <c:v>0.47014209183673461</c:v>
                </c:pt>
                <c:pt idx="56">
                  <c:v>0.48245919140383464</c:v>
                </c:pt>
                <c:pt idx="57">
                  <c:v>0.64372491883116845</c:v>
                </c:pt>
                <c:pt idx="58">
                  <c:v>0.81241428571428687</c:v>
                </c:pt>
                <c:pt idx="59">
                  <c:v>0.74940220214568076</c:v>
                </c:pt>
                <c:pt idx="60">
                  <c:v>0.60141651785714345</c:v>
                </c:pt>
                <c:pt idx="61">
                  <c:v>0.51363571428571408</c:v>
                </c:pt>
                <c:pt idx="62">
                  <c:v>0.30632655279503096</c:v>
                </c:pt>
                <c:pt idx="63">
                  <c:v>0.32275681818181778</c:v>
                </c:pt>
                <c:pt idx="64">
                  <c:v>0.41466964285714214</c:v>
                </c:pt>
                <c:pt idx="65">
                  <c:v>0.4668120129870138</c:v>
                </c:pt>
                <c:pt idx="66">
                  <c:v>0.39072520871985189</c:v>
                </c:pt>
                <c:pt idx="67">
                  <c:v>0.5085904220779226</c:v>
                </c:pt>
                <c:pt idx="68">
                  <c:v>0.63322978896103854</c:v>
                </c:pt>
                <c:pt idx="69">
                  <c:v>0.58923979591836817</c:v>
                </c:pt>
                <c:pt idx="70">
                  <c:v>0.71529897959183564</c:v>
                </c:pt>
                <c:pt idx="71">
                  <c:v>0.36992721088435493</c:v>
                </c:pt>
                <c:pt idx="72">
                  <c:v>0.42167831632652941</c:v>
                </c:pt>
                <c:pt idx="73">
                  <c:v>0.29037236842105285</c:v>
                </c:pt>
                <c:pt idx="74">
                  <c:v>0.46677352484472046</c:v>
                </c:pt>
                <c:pt idx="75">
                  <c:v>0.41583035714285521</c:v>
                </c:pt>
                <c:pt idx="76">
                  <c:v>0.45042933673469354</c:v>
                </c:pt>
                <c:pt idx="77">
                  <c:v>0.4482600649350667</c:v>
                </c:pt>
                <c:pt idx="78">
                  <c:v>0.65870714285714294</c:v>
                </c:pt>
                <c:pt idx="79">
                  <c:v>0.66179961180124347</c:v>
                </c:pt>
                <c:pt idx="80">
                  <c:v>0.71770863095238058</c:v>
                </c:pt>
                <c:pt idx="81">
                  <c:v>0.80657142857143127</c:v>
                </c:pt>
                <c:pt idx="82">
                  <c:v>1.0710752164502177</c:v>
                </c:pt>
                <c:pt idx="83">
                  <c:v>0.5833684910327761</c:v>
                </c:pt>
                <c:pt idx="84">
                  <c:v>0.28356207386363624</c:v>
                </c:pt>
                <c:pt idx="85">
                  <c:v>0.23448229166666709</c:v>
                </c:pt>
                <c:pt idx="86">
                  <c:v>0.31615434253246727</c:v>
                </c:pt>
                <c:pt idx="87">
                  <c:v>0.39310602678571605</c:v>
                </c:pt>
                <c:pt idx="88">
                  <c:v>0.38094658317872443</c:v>
                </c:pt>
                <c:pt idx="89">
                  <c:v>0.27797300170068029</c:v>
                </c:pt>
                <c:pt idx="90">
                  <c:v>0.31283209260977174</c:v>
                </c:pt>
                <c:pt idx="91">
                  <c:v>0.36218505434782433</c:v>
                </c:pt>
                <c:pt idx="92">
                  <c:v>0.36294920112781914</c:v>
                </c:pt>
                <c:pt idx="93">
                  <c:v>0.27436828416149039</c:v>
                </c:pt>
                <c:pt idx="94">
                  <c:v>0.21695109577921853</c:v>
                </c:pt>
                <c:pt idx="95">
                  <c:v>0.18995512218045038</c:v>
                </c:pt>
                <c:pt idx="96">
                  <c:v>0.17653113723750252</c:v>
                </c:pt>
                <c:pt idx="97">
                  <c:v>0.33709661654135098</c:v>
                </c:pt>
                <c:pt idx="98">
                  <c:v>0.44764430272108735</c:v>
                </c:pt>
                <c:pt idx="99">
                  <c:v>0.60614735621521321</c:v>
                </c:pt>
                <c:pt idx="100">
                  <c:v>0.51756047077922041</c:v>
                </c:pt>
                <c:pt idx="101">
                  <c:v>0.50692053571428519</c:v>
                </c:pt>
                <c:pt idx="102">
                  <c:v>0.56135776044607533</c:v>
                </c:pt>
                <c:pt idx="103">
                  <c:v>0.61578457792207741</c:v>
                </c:pt>
                <c:pt idx="104">
                  <c:v>0.99538779761904772</c:v>
                </c:pt>
                <c:pt idx="105">
                  <c:v>0.8954532967032971</c:v>
                </c:pt>
                <c:pt idx="106">
                  <c:v>0.83362694235588974</c:v>
                </c:pt>
                <c:pt idx="107">
                  <c:v>1.1772484230055669</c:v>
                </c:pt>
                <c:pt idx="108">
                  <c:v>0.8390811185837963</c:v>
                </c:pt>
                <c:pt idx="109">
                  <c:v>0.65737246240601488</c:v>
                </c:pt>
                <c:pt idx="110">
                  <c:v>1.2106512755102039</c:v>
                </c:pt>
                <c:pt idx="111">
                  <c:v>1.4723127860234995</c:v>
                </c:pt>
                <c:pt idx="112">
                  <c:v>0.90050861162646767</c:v>
                </c:pt>
                <c:pt idx="113">
                  <c:v>0.85882899659863943</c:v>
                </c:pt>
                <c:pt idx="114">
                  <c:v>0.85611249999999961</c:v>
                </c:pt>
                <c:pt idx="115">
                  <c:v>0.88317457482993178</c:v>
                </c:pt>
                <c:pt idx="116">
                  <c:v>0.73271447897340758</c:v>
                </c:pt>
                <c:pt idx="117">
                  <c:v>0.45957003105590088</c:v>
                </c:pt>
                <c:pt idx="118">
                  <c:v>0.84345496031745981</c:v>
                </c:pt>
                <c:pt idx="119">
                  <c:v>0.8320218537414964</c:v>
                </c:pt>
                <c:pt idx="120">
                  <c:v>0.32933080357142919</c:v>
                </c:pt>
                <c:pt idx="121">
                  <c:v>0.27683599624060146</c:v>
                </c:pt>
                <c:pt idx="122">
                  <c:v>0.34945251623376666</c:v>
                </c:pt>
                <c:pt idx="123">
                  <c:v>0.49271386054421717</c:v>
                </c:pt>
              </c:numCache>
            </c:numRef>
          </c:val>
          <c:smooth val="0"/>
        </c:ser>
        <c:dLbls>
          <c:showLegendKey val="0"/>
          <c:showVal val="0"/>
          <c:showCatName val="0"/>
          <c:showSerName val="0"/>
          <c:showPercent val="0"/>
          <c:showBubbleSize val="0"/>
        </c:dLbls>
        <c:marker val="1"/>
        <c:smooth val="0"/>
        <c:axId val="357433728"/>
        <c:axId val="357435264"/>
      </c:lineChart>
      <c:dateAx>
        <c:axId val="35743372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435264"/>
        <c:crosses val="autoZero"/>
        <c:auto val="1"/>
        <c:lblOffset val="100"/>
        <c:baseTimeUnit val="months"/>
        <c:majorUnit val="3"/>
        <c:majorTimeUnit val="months"/>
        <c:minorUnit val="1"/>
        <c:minorTimeUnit val="months"/>
      </c:dateAx>
      <c:valAx>
        <c:axId val="357435264"/>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8.8967629046369651E-3"/>
              <c:y val="0.41492151384302867"/>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433728"/>
        <c:crosses val="autoZero"/>
        <c:crossBetween val="midCat"/>
      </c:valAx>
      <c:spPr>
        <a:solidFill>
          <a:srgbClr val="FFFFFF"/>
        </a:solidFill>
        <a:ln w="12700">
          <a:solidFill>
            <a:srgbClr val="808080"/>
          </a:solidFill>
          <a:prstDash val="solid"/>
        </a:ln>
      </c:spPr>
    </c:plotArea>
    <c:legend>
      <c:legendPos val="r"/>
      <c:layout>
        <c:manualLayout>
          <c:xMode val="edge"/>
          <c:yMode val="edge"/>
          <c:x val="0.12854057305336833"/>
          <c:y val="0.90081280162560329"/>
          <c:w val="0.82368646106736443"/>
          <c:h val="4.456083312166647E-2"/>
        </c:manualLayout>
      </c:layout>
      <c:overlay val="0"/>
      <c:spPr>
        <a:solidFill>
          <a:srgbClr val="FFFFFF"/>
        </a:solidFill>
        <a:ln w="3175">
          <a:solidFill>
            <a:srgbClr val="000000"/>
          </a:solidFill>
          <a:prstDash val="solid"/>
        </a:ln>
      </c:spPr>
      <c:txPr>
        <a:bodyPr/>
        <a:lstStyle/>
        <a:p>
          <a:pPr>
            <a:defRPr sz="118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FFFFFF"/>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Times"/>
          <a:ea typeface="Times"/>
          <a:cs typeface="Times"/>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Helvetica"/>
                <a:ea typeface="Helvetica"/>
                <a:cs typeface="Helvetica"/>
              </a:defRPr>
            </a:pPr>
            <a:r>
              <a:rPr lang="en-US"/>
              <a:t>Allocation of Ethanol Supply Chain Profits between 
Ethanol Producer and Corn Farmer</a:t>
            </a:r>
          </a:p>
        </c:rich>
      </c:tx>
      <c:layout>
        <c:manualLayout>
          <c:xMode val="edge"/>
          <c:yMode val="edge"/>
          <c:x val="0.19171389954292653"/>
          <c:y val="2.19387850849278E-2"/>
        </c:manualLayout>
      </c:layout>
      <c:overlay val="0"/>
      <c:spPr>
        <a:noFill/>
        <a:ln w="25400">
          <a:noFill/>
        </a:ln>
      </c:spPr>
    </c:title>
    <c:autoTitleDeleted val="0"/>
    <c:plotArea>
      <c:layout>
        <c:manualLayout>
          <c:layoutTarget val="inner"/>
          <c:xMode val="edge"/>
          <c:yMode val="edge"/>
          <c:x val="0.12555654496883337"/>
          <c:y val="0.15616797900262491"/>
          <c:w val="0.84861976847729292"/>
          <c:h val="0.5065616797900242"/>
        </c:manualLayout>
      </c:layout>
      <c:areaChart>
        <c:grouping val="standard"/>
        <c:varyColors val="0"/>
        <c:ser>
          <c:idx val="5"/>
          <c:order val="1"/>
          <c:tx>
            <c:v>Ethanol Cost (not including corn)</c:v>
          </c:tx>
          <c:spPr>
            <a:solidFill>
              <a:srgbClr val="E5E4C9"/>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[0]!BN</c:f>
              <c:numCache>
                <c:formatCode>_("$"* #,##0.00_);_("$"* \(#,##0.00\);_("$"* "-"??_);_(@_)</c:formatCode>
                <c:ptCount val="124"/>
                <c:pt idx="0">
                  <c:v>4.8216604280549449</c:v>
                </c:pt>
                <c:pt idx="1">
                  <c:v>4.4434006832034587</c:v>
                </c:pt>
                <c:pt idx="2">
                  <c:v>3.8309337081041872</c:v>
                </c:pt>
                <c:pt idx="3">
                  <c:v>3.5637347589291819</c:v>
                </c:pt>
                <c:pt idx="4">
                  <c:v>3.5800670437054301</c:v>
                </c:pt>
                <c:pt idx="5">
                  <c:v>4.1226310844435643</c:v>
                </c:pt>
                <c:pt idx="6">
                  <c:v>5.043127720658461</c:v>
                </c:pt>
                <c:pt idx="7">
                  <c:v>5.7583257743587275</c:v>
                </c:pt>
                <c:pt idx="8">
                  <c:v>7.3943476136486161</c:v>
                </c:pt>
                <c:pt idx="9">
                  <c:v>6.7284735636518151</c:v>
                </c:pt>
                <c:pt idx="10">
                  <c:v>5.7913174932859466</c:v>
                </c:pt>
                <c:pt idx="11">
                  <c:v>5.6230924416946042</c:v>
                </c:pt>
                <c:pt idx="12">
                  <c:v>6.0042914941266172</c:v>
                </c:pt>
                <c:pt idx="13">
                  <c:v>6.9906079935085907</c:v>
                </c:pt>
                <c:pt idx="14">
                  <c:v>6.7439879749912572</c:v>
                </c:pt>
                <c:pt idx="15">
                  <c:v>6.7934755533820841</c:v>
                </c:pt>
                <c:pt idx="16">
                  <c:v>8.2077029506937329</c:v>
                </c:pt>
                <c:pt idx="17">
                  <c:v>9.5067864811348368</c:v>
                </c:pt>
                <c:pt idx="18">
                  <c:v>8.4094091860763829</c:v>
                </c:pt>
                <c:pt idx="19">
                  <c:v>7.3613558947213971</c:v>
                </c:pt>
                <c:pt idx="20">
                  <c:v>6.3587071105631754</c:v>
                </c:pt>
                <c:pt idx="21">
                  <c:v>5.9966676136363635</c:v>
                </c:pt>
                <c:pt idx="22">
                  <c:v>6.6156309523809522</c:v>
                </c:pt>
                <c:pt idx="23">
                  <c:v>7.3158499999999993</c:v>
                </c:pt>
                <c:pt idx="24">
                  <c:v>7.1087437499999995</c:v>
                </c:pt>
                <c:pt idx="25">
                  <c:v>6.4042222222222218</c:v>
                </c:pt>
                <c:pt idx="26">
                  <c:v>7.2309285714285707</c:v>
                </c:pt>
                <c:pt idx="27">
                  <c:v>7.0036428571428573</c:v>
                </c:pt>
                <c:pt idx="28">
                  <c:v>6.9444488636363637</c:v>
                </c:pt>
                <c:pt idx="29">
                  <c:v>6.6734642857142852</c:v>
                </c:pt>
                <c:pt idx="30">
                  <c:v>6.3139880952380949</c:v>
                </c:pt>
                <c:pt idx="31">
                  <c:v>5.9935108695652177</c:v>
                </c:pt>
                <c:pt idx="32">
                  <c:v>5.2649342105263202</c:v>
                </c:pt>
                <c:pt idx="33">
                  <c:v>5.2402282608695661</c:v>
                </c:pt>
                <c:pt idx="34">
                  <c:v>6.0216834415584399</c:v>
                </c:pt>
                <c:pt idx="35">
                  <c:v>6.6996710526315795</c:v>
                </c:pt>
                <c:pt idx="36">
                  <c:v>7.6241363636363637</c:v>
                </c:pt>
                <c:pt idx="37">
                  <c:v>7.3384523809523792</c:v>
                </c:pt>
                <c:pt idx="38">
                  <c:v>7.8536369047619043</c:v>
                </c:pt>
                <c:pt idx="39">
                  <c:v>8.3169318181818195</c:v>
                </c:pt>
                <c:pt idx="40">
                  <c:v>8.4338214285714326</c:v>
                </c:pt>
                <c:pt idx="41">
                  <c:v>8.6474464285714312</c:v>
                </c:pt>
                <c:pt idx="42">
                  <c:v>8.9782045454545418</c:v>
                </c:pt>
                <c:pt idx="43">
                  <c:v>7.5413333333333323</c:v>
                </c:pt>
                <c:pt idx="44">
                  <c:v>7.2196130952380946</c:v>
                </c:pt>
                <c:pt idx="45">
                  <c:v>6.2807499999999994</c:v>
                </c:pt>
                <c:pt idx="46">
                  <c:v>5.6327723684210529</c:v>
                </c:pt>
                <c:pt idx="47">
                  <c:v>5.1685708874458864</c:v>
                </c:pt>
                <c:pt idx="48">
                  <c:v>5.3096044372294378</c:v>
                </c:pt>
                <c:pt idx="49">
                  <c:v>5.227556250000001</c:v>
                </c:pt>
                <c:pt idx="50">
                  <c:v>5.1189886363636337</c:v>
                </c:pt>
                <c:pt idx="51">
                  <c:v>5.2144261363636373</c:v>
                </c:pt>
                <c:pt idx="52">
                  <c:v>5.4620562499999998</c:v>
                </c:pt>
                <c:pt idx="53">
                  <c:v>5.8503011363636359</c:v>
                </c:pt>
                <c:pt idx="54">
                  <c:v>5.2195970849802373</c:v>
                </c:pt>
                <c:pt idx="55">
                  <c:v>4.9660416666666674</c:v>
                </c:pt>
                <c:pt idx="56">
                  <c:v>4.9970438311688321</c:v>
                </c:pt>
                <c:pt idx="57">
                  <c:v>5.9266761363636355</c:v>
                </c:pt>
                <c:pt idx="58">
                  <c:v>6.5488750000000024</c:v>
                </c:pt>
                <c:pt idx="59">
                  <c:v>6.4313725296442703</c:v>
                </c:pt>
                <c:pt idx="60">
                  <c:v>5.9495062500000016</c:v>
                </c:pt>
                <c:pt idx="61">
                  <c:v>5.5944500000000001</c:v>
                </c:pt>
                <c:pt idx="62">
                  <c:v>5.0414619565217382</c:v>
                </c:pt>
                <c:pt idx="63">
                  <c:v>4.9039261363636362</c:v>
                </c:pt>
                <c:pt idx="64">
                  <c:v>5.1905499999999982</c:v>
                </c:pt>
                <c:pt idx="65">
                  <c:v>5.1293806818181826</c:v>
                </c:pt>
                <c:pt idx="66">
                  <c:v>5.0908917748917748</c:v>
                </c:pt>
                <c:pt idx="67">
                  <c:v>5.6397840909090924</c:v>
                </c:pt>
                <c:pt idx="68">
                  <c:v>6.6664123376623348</c:v>
                </c:pt>
                <c:pt idx="69">
                  <c:v>7.1196755952380961</c:v>
                </c:pt>
                <c:pt idx="70">
                  <c:v>7.8192380952380951</c:v>
                </c:pt>
                <c:pt idx="71">
                  <c:v>7.251452380952383</c:v>
                </c:pt>
                <c:pt idx="72">
                  <c:v>7.879505952380951</c:v>
                </c:pt>
                <c:pt idx="73">
                  <c:v>8.0402342105263163</c:v>
                </c:pt>
                <c:pt idx="74">
                  <c:v>8.4762228260869588</c:v>
                </c:pt>
                <c:pt idx="75">
                  <c:v>8.9623249999999963</c:v>
                </c:pt>
                <c:pt idx="76">
                  <c:v>8.8061011904761877</c:v>
                </c:pt>
                <c:pt idx="77">
                  <c:v>8.9272215909090917</c:v>
                </c:pt>
                <c:pt idx="78">
                  <c:v>9.2276249999999997</c:v>
                </c:pt>
                <c:pt idx="79">
                  <c:v>9.5586956521739168</c:v>
                </c:pt>
                <c:pt idx="80">
                  <c:v>9.3718791666666661</c:v>
                </c:pt>
                <c:pt idx="81">
                  <c:v>8.9512619047619086</c:v>
                </c:pt>
                <c:pt idx="82">
                  <c:v>9.7255844155844198</c:v>
                </c:pt>
                <c:pt idx="83">
                  <c:v>8.0916774891774885</c:v>
                </c:pt>
                <c:pt idx="84">
                  <c:v>7.5552463068181828</c:v>
                </c:pt>
                <c:pt idx="85">
                  <c:v>7.5048729166666686</c:v>
                </c:pt>
                <c:pt idx="86">
                  <c:v>7.8346448863636349</c:v>
                </c:pt>
                <c:pt idx="87">
                  <c:v>7.7949218750000027</c:v>
                </c:pt>
                <c:pt idx="88">
                  <c:v>7.7336742424242404</c:v>
                </c:pt>
                <c:pt idx="89">
                  <c:v>7.4406755952380967</c:v>
                </c:pt>
                <c:pt idx="90">
                  <c:v>8.9456436688311722</c:v>
                </c:pt>
                <c:pt idx="91">
                  <c:v>9.6287527173913023</c:v>
                </c:pt>
                <c:pt idx="92">
                  <c:v>9.1155907894736821</c:v>
                </c:pt>
                <c:pt idx="93">
                  <c:v>8.7353233695652186</c:v>
                </c:pt>
                <c:pt idx="94">
                  <c:v>8.6699568181818147</c:v>
                </c:pt>
                <c:pt idx="95">
                  <c:v>8.4790230263157902</c:v>
                </c:pt>
                <c:pt idx="96">
                  <c:v>8.3408338509316771</c:v>
                </c:pt>
                <c:pt idx="97">
                  <c:v>8.7779210526315747</c:v>
                </c:pt>
                <c:pt idx="98">
                  <c:v>9.2912529761904743</c:v>
                </c:pt>
                <c:pt idx="99">
                  <c:v>8.9781287878787879</c:v>
                </c:pt>
                <c:pt idx="100">
                  <c:v>9.0363693181818174</c:v>
                </c:pt>
                <c:pt idx="101">
                  <c:v>9.1499374999999983</c:v>
                </c:pt>
                <c:pt idx="102">
                  <c:v>8.7936778656126471</c:v>
                </c:pt>
                <c:pt idx="103">
                  <c:v>8.3127329545454547</c:v>
                </c:pt>
                <c:pt idx="104">
                  <c:v>8.4622833333333336</c:v>
                </c:pt>
                <c:pt idx="105">
                  <c:v>7.4677692307692318</c:v>
                </c:pt>
                <c:pt idx="106">
                  <c:v>7.2461359649122805</c:v>
                </c:pt>
                <c:pt idx="107">
                  <c:v>8.2518917748917762</c:v>
                </c:pt>
                <c:pt idx="108">
                  <c:v>7.2266893939393908</c:v>
                </c:pt>
                <c:pt idx="109">
                  <c:v>7.1627184210526318</c:v>
                </c:pt>
                <c:pt idx="110">
                  <c:v>8.9451130952380957</c:v>
                </c:pt>
                <c:pt idx="111">
                  <c:v>9.7831277056277024</c:v>
                </c:pt>
                <c:pt idx="112">
                  <c:v>8.0897564935064903</c:v>
                </c:pt>
                <c:pt idx="113">
                  <c:v>7.6479880952380954</c:v>
                </c:pt>
                <c:pt idx="114">
                  <c:v>6.970511363636362</c:v>
                </c:pt>
                <c:pt idx="115">
                  <c:v>6.7872916666666665</c:v>
                </c:pt>
                <c:pt idx="116">
                  <c:v>6.1860362554112536</c:v>
                </c:pt>
                <c:pt idx="117">
                  <c:v>5.2441669960474311</c:v>
                </c:pt>
                <c:pt idx="118">
                  <c:v>6.5317638888888876</c:v>
                </c:pt>
                <c:pt idx="119">
                  <c:v>6.817892857142855</c:v>
                </c:pt>
                <c:pt idx="120">
                  <c:v>5.3356812500000022</c:v>
                </c:pt>
                <c:pt idx="121">
                  <c:v>5.1302302631578955</c:v>
                </c:pt>
                <c:pt idx="122">
                  <c:v>5.3650681818181818</c:v>
                </c:pt>
                <c:pt idx="123">
                  <c:v>5.6762499999999978</c:v>
                </c:pt>
              </c:numCache>
            </c:numRef>
          </c:val>
        </c:ser>
        <c:ser>
          <c:idx val="4"/>
          <c:order val="2"/>
          <c:tx>
            <c:v>Ethanol breakeven corn purchase price</c:v>
          </c:tx>
          <c:spPr>
            <a:solidFill>
              <a:srgbClr val="FFFFFF"/>
            </a:solidFill>
            <a:ln w="25400">
              <a:solidFill>
                <a:srgbClr val="008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er>
        <c:ser>
          <c:idx val="1"/>
          <c:order val="3"/>
          <c:tx>
            <c:v>Cropland Cash Rent</c:v>
          </c:tx>
          <c:spPr>
            <a:solidFill>
              <a:srgbClr val="99CCFF"/>
            </a:solidFill>
            <a:ln w="25400">
              <a:noFill/>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[0]!BT</c:f>
              <c:numCache>
                <c:formatCode>_("$"* #,##0.00_);_("$"* \(#,##0.00\);_("$"* "-"??_);_(@_)</c:formatCode>
                <c:ptCount val="124"/>
                <c:pt idx="0">
                  <c:v>2.2000000000000002</c:v>
                </c:pt>
                <c:pt idx="1">
                  <c:v>2.21</c:v>
                </c:pt>
                <c:pt idx="2">
                  <c:v>2.21</c:v>
                </c:pt>
                <c:pt idx="3">
                  <c:v>2.2200000000000002</c:v>
                </c:pt>
                <c:pt idx="4">
                  <c:v>2.2200000000000002</c:v>
                </c:pt>
                <c:pt idx="5">
                  <c:v>2.23</c:v>
                </c:pt>
                <c:pt idx="6">
                  <c:v>2.2400000000000002</c:v>
                </c:pt>
                <c:pt idx="7">
                  <c:v>2.2400000000000002</c:v>
                </c:pt>
                <c:pt idx="8">
                  <c:v>2.5099999999999998</c:v>
                </c:pt>
                <c:pt idx="9">
                  <c:v>2.5099999999999998</c:v>
                </c:pt>
                <c:pt idx="10">
                  <c:v>2.52</c:v>
                </c:pt>
                <c:pt idx="11">
                  <c:v>2.5299999999999998</c:v>
                </c:pt>
                <c:pt idx="12">
                  <c:v>2.5299999999999998</c:v>
                </c:pt>
                <c:pt idx="13">
                  <c:v>2.54</c:v>
                </c:pt>
                <c:pt idx="14">
                  <c:v>2.5499999999999998</c:v>
                </c:pt>
                <c:pt idx="15">
                  <c:v>2.5499999999999998</c:v>
                </c:pt>
                <c:pt idx="16">
                  <c:v>2.56</c:v>
                </c:pt>
                <c:pt idx="17">
                  <c:v>2.57</c:v>
                </c:pt>
                <c:pt idx="18">
                  <c:v>2.58</c:v>
                </c:pt>
                <c:pt idx="19">
                  <c:v>2.58</c:v>
                </c:pt>
                <c:pt idx="20">
                  <c:v>2.69</c:v>
                </c:pt>
                <c:pt idx="21">
                  <c:v>2.7</c:v>
                </c:pt>
                <c:pt idx="22">
                  <c:v>2.71</c:v>
                </c:pt>
                <c:pt idx="23">
                  <c:v>2.72</c:v>
                </c:pt>
                <c:pt idx="24">
                  <c:v>2.73</c:v>
                </c:pt>
                <c:pt idx="25">
                  <c:v>2.74</c:v>
                </c:pt>
                <c:pt idx="26">
                  <c:v>2.74</c:v>
                </c:pt>
                <c:pt idx="27">
                  <c:v>2.75</c:v>
                </c:pt>
                <c:pt idx="28">
                  <c:v>2.76</c:v>
                </c:pt>
                <c:pt idx="29">
                  <c:v>2.77</c:v>
                </c:pt>
                <c:pt idx="30">
                  <c:v>2.78</c:v>
                </c:pt>
                <c:pt idx="31">
                  <c:v>2.79</c:v>
                </c:pt>
                <c:pt idx="32">
                  <c:v>2.87</c:v>
                </c:pt>
                <c:pt idx="33">
                  <c:v>2.88</c:v>
                </c:pt>
                <c:pt idx="34">
                  <c:v>2.89</c:v>
                </c:pt>
                <c:pt idx="35">
                  <c:v>2.9</c:v>
                </c:pt>
                <c:pt idx="36">
                  <c:v>2.91</c:v>
                </c:pt>
                <c:pt idx="37">
                  <c:v>2.92</c:v>
                </c:pt>
                <c:pt idx="38">
                  <c:v>2.93</c:v>
                </c:pt>
                <c:pt idx="39">
                  <c:v>2.93</c:v>
                </c:pt>
                <c:pt idx="40">
                  <c:v>2.94</c:v>
                </c:pt>
                <c:pt idx="41">
                  <c:v>2.95</c:v>
                </c:pt>
                <c:pt idx="42">
                  <c:v>2.96</c:v>
                </c:pt>
                <c:pt idx="43">
                  <c:v>2.97</c:v>
                </c:pt>
                <c:pt idx="44">
                  <c:v>3.33</c:v>
                </c:pt>
                <c:pt idx="45">
                  <c:v>3.34</c:v>
                </c:pt>
                <c:pt idx="46">
                  <c:v>3.35</c:v>
                </c:pt>
                <c:pt idx="47">
                  <c:v>3.36</c:v>
                </c:pt>
                <c:pt idx="48">
                  <c:v>3.37</c:v>
                </c:pt>
                <c:pt idx="49">
                  <c:v>3.37</c:v>
                </c:pt>
                <c:pt idx="50">
                  <c:v>3.38</c:v>
                </c:pt>
                <c:pt idx="51">
                  <c:v>3.39</c:v>
                </c:pt>
                <c:pt idx="52">
                  <c:v>3.4</c:v>
                </c:pt>
                <c:pt idx="53">
                  <c:v>3.41</c:v>
                </c:pt>
                <c:pt idx="54">
                  <c:v>3.42</c:v>
                </c:pt>
                <c:pt idx="55">
                  <c:v>3.43</c:v>
                </c:pt>
                <c:pt idx="56">
                  <c:v>3.88</c:v>
                </c:pt>
                <c:pt idx="57">
                  <c:v>3.89</c:v>
                </c:pt>
                <c:pt idx="58">
                  <c:v>3.9</c:v>
                </c:pt>
                <c:pt idx="59">
                  <c:v>3.91</c:v>
                </c:pt>
                <c:pt idx="60">
                  <c:v>3.92</c:v>
                </c:pt>
                <c:pt idx="61">
                  <c:v>3.93</c:v>
                </c:pt>
                <c:pt idx="62">
                  <c:v>3.94</c:v>
                </c:pt>
                <c:pt idx="63">
                  <c:v>3.95</c:v>
                </c:pt>
                <c:pt idx="64">
                  <c:v>3.96</c:v>
                </c:pt>
                <c:pt idx="65">
                  <c:v>3.97</c:v>
                </c:pt>
                <c:pt idx="66">
                  <c:v>3.98</c:v>
                </c:pt>
                <c:pt idx="67">
                  <c:v>3.99</c:v>
                </c:pt>
                <c:pt idx="68">
                  <c:v>3.57</c:v>
                </c:pt>
                <c:pt idx="69">
                  <c:v>3.58</c:v>
                </c:pt>
                <c:pt idx="70">
                  <c:v>3.59</c:v>
                </c:pt>
                <c:pt idx="71">
                  <c:v>3.6</c:v>
                </c:pt>
                <c:pt idx="72">
                  <c:v>3.61</c:v>
                </c:pt>
                <c:pt idx="73">
                  <c:v>3.62</c:v>
                </c:pt>
                <c:pt idx="74">
                  <c:v>3.63</c:v>
                </c:pt>
                <c:pt idx="75">
                  <c:v>3.64</c:v>
                </c:pt>
                <c:pt idx="76">
                  <c:v>3.65</c:v>
                </c:pt>
                <c:pt idx="77">
                  <c:v>3.66</c:v>
                </c:pt>
                <c:pt idx="78">
                  <c:v>3.67</c:v>
                </c:pt>
                <c:pt idx="79">
                  <c:v>3.68</c:v>
                </c:pt>
                <c:pt idx="80">
                  <c:v>3.83</c:v>
                </c:pt>
                <c:pt idx="81">
                  <c:v>3.84</c:v>
                </c:pt>
                <c:pt idx="82">
                  <c:v>3.85</c:v>
                </c:pt>
                <c:pt idx="83">
                  <c:v>3.86</c:v>
                </c:pt>
                <c:pt idx="84">
                  <c:v>3.87</c:v>
                </c:pt>
                <c:pt idx="85">
                  <c:v>3.88</c:v>
                </c:pt>
                <c:pt idx="86">
                  <c:v>3.89</c:v>
                </c:pt>
                <c:pt idx="87">
                  <c:v>3.9</c:v>
                </c:pt>
                <c:pt idx="88">
                  <c:v>3.91</c:v>
                </c:pt>
                <c:pt idx="89">
                  <c:v>3.92</c:v>
                </c:pt>
                <c:pt idx="90">
                  <c:v>3.93</c:v>
                </c:pt>
                <c:pt idx="91">
                  <c:v>3.94</c:v>
                </c:pt>
                <c:pt idx="92">
                  <c:v>5.28</c:v>
                </c:pt>
                <c:pt idx="93">
                  <c:v>5.29</c:v>
                </c:pt>
                <c:pt idx="94">
                  <c:v>5.31</c:v>
                </c:pt>
                <c:pt idx="95">
                  <c:v>5.32</c:v>
                </c:pt>
                <c:pt idx="96">
                  <c:v>5.33</c:v>
                </c:pt>
                <c:pt idx="97">
                  <c:v>5.35</c:v>
                </c:pt>
                <c:pt idx="98">
                  <c:v>5.36</c:v>
                </c:pt>
                <c:pt idx="99">
                  <c:v>5.37</c:v>
                </c:pt>
                <c:pt idx="100">
                  <c:v>5.39</c:v>
                </c:pt>
                <c:pt idx="101">
                  <c:v>5.4</c:v>
                </c:pt>
                <c:pt idx="102">
                  <c:v>5.41</c:v>
                </c:pt>
                <c:pt idx="103">
                  <c:v>5.42</c:v>
                </c:pt>
                <c:pt idx="104">
                  <c:v>4.5833976463255839</c:v>
                </c:pt>
                <c:pt idx="105">
                  <c:v>4.5943524572853152</c:v>
                </c:pt>
                <c:pt idx="106">
                  <c:v>4.6053072682450455</c:v>
                </c:pt>
                <c:pt idx="107">
                  <c:v>4.6162620792047759</c:v>
                </c:pt>
                <c:pt idx="108">
                  <c:v>4.6272168901645072</c:v>
                </c:pt>
                <c:pt idx="109">
                  <c:v>4.6381717011242376</c:v>
                </c:pt>
                <c:pt idx="110">
                  <c:v>4.649126512083968</c:v>
                </c:pt>
                <c:pt idx="111">
                  <c:v>4.6600813230436993</c:v>
                </c:pt>
                <c:pt idx="112">
                  <c:v>4.6710361340034297</c:v>
                </c:pt>
                <c:pt idx="113">
                  <c:v>4.68199094496316</c:v>
                </c:pt>
                <c:pt idx="114">
                  <c:v>4.6929457559228913</c:v>
                </c:pt>
                <c:pt idx="115">
                  <c:v>4.7039005668826217</c:v>
                </c:pt>
                <c:pt idx="116">
                  <c:v>4.1973248928341533</c:v>
                </c:pt>
                <c:pt idx="117">
                  <c:v>4.2073569485896538</c:v>
                </c:pt>
                <c:pt idx="118">
                  <c:v>4.2173890043451552</c:v>
                </c:pt>
                <c:pt idx="119">
                  <c:v>4.2274210601006557</c:v>
                </c:pt>
                <c:pt idx="120">
                  <c:v>4.237453115856157</c:v>
                </c:pt>
                <c:pt idx="121">
                  <c:v>4.2474851716116575</c:v>
                </c:pt>
                <c:pt idx="122">
                  <c:v>4.2575172273671589</c:v>
                </c:pt>
                <c:pt idx="123">
                  <c:v>4.2675492831226594</c:v>
                </c:pt>
              </c:numCache>
            </c:numRef>
          </c:val>
        </c:ser>
        <c:ser>
          <c:idx val="0"/>
          <c:order val="4"/>
          <c:tx>
            <c:v>Corn Production Input Costs</c:v>
          </c:tx>
          <c:spPr>
            <a:solidFill>
              <a:srgbClr val="008000"/>
            </a:solidFill>
            <a:ln w="25400">
              <a:noFill/>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[0]!BV</c:f>
              <c:numCache>
                <c:formatCode>_("$"* #,##0.00_);_("$"* \(#,##0.00\);_("$"* "-"??_);_(@_)</c:formatCode>
                <c:ptCount val="124"/>
                <c:pt idx="0">
                  <c:v>1.9428571428571431</c:v>
                </c:pt>
                <c:pt idx="1">
                  <c:v>1.49</c:v>
                </c:pt>
                <c:pt idx="2">
                  <c:v>1.49</c:v>
                </c:pt>
                <c:pt idx="3">
                  <c:v>1.5000000000000002</c:v>
                </c:pt>
                <c:pt idx="4">
                  <c:v>1.5000000000000002</c:v>
                </c:pt>
                <c:pt idx="5">
                  <c:v>1.51</c:v>
                </c:pt>
                <c:pt idx="6">
                  <c:v>1.5200000000000002</c:v>
                </c:pt>
                <c:pt idx="7">
                  <c:v>1.5200000000000002</c:v>
                </c:pt>
                <c:pt idx="8">
                  <c:v>1.7299999999999998</c:v>
                </c:pt>
                <c:pt idx="9">
                  <c:v>1.7299999999999998</c:v>
                </c:pt>
                <c:pt idx="10">
                  <c:v>1.74</c:v>
                </c:pt>
                <c:pt idx="11">
                  <c:v>1.7499999999999998</c:v>
                </c:pt>
                <c:pt idx="12">
                  <c:v>1.7499999999999998</c:v>
                </c:pt>
                <c:pt idx="13">
                  <c:v>1.76</c:v>
                </c:pt>
                <c:pt idx="14">
                  <c:v>1.7699999999999998</c:v>
                </c:pt>
                <c:pt idx="15">
                  <c:v>1.7699999999999998</c:v>
                </c:pt>
                <c:pt idx="16">
                  <c:v>1.78</c:v>
                </c:pt>
                <c:pt idx="17">
                  <c:v>1.7899999999999998</c:v>
                </c:pt>
                <c:pt idx="18">
                  <c:v>1.8</c:v>
                </c:pt>
                <c:pt idx="19">
                  <c:v>1.8</c:v>
                </c:pt>
                <c:pt idx="20">
                  <c:v>1.88</c:v>
                </c:pt>
                <c:pt idx="21">
                  <c:v>1.8900000000000001</c:v>
                </c:pt>
                <c:pt idx="22">
                  <c:v>1.9</c:v>
                </c:pt>
                <c:pt idx="23">
                  <c:v>1.9100000000000001</c:v>
                </c:pt>
                <c:pt idx="24">
                  <c:v>1.92</c:v>
                </c:pt>
                <c:pt idx="25">
                  <c:v>1.9300000000000002</c:v>
                </c:pt>
                <c:pt idx="26">
                  <c:v>1.9300000000000002</c:v>
                </c:pt>
                <c:pt idx="27">
                  <c:v>1.94</c:v>
                </c:pt>
                <c:pt idx="28">
                  <c:v>1.9499999999999997</c:v>
                </c:pt>
                <c:pt idx="29">
                  <c:v>1.96</c:v>
                </c:pt>
                <c:pt idx="30">
                  <c:v>1.9699999999999998</c:v>
                </c:pt>
                <c:pt idx="31">
                  <c:v>1.98</c:v>
                </c:pt>
                <c:pt idx="32">
                  <c:v>2</c:v>
                </c:pt>
                <c:pt idx="33">
                  <c:v>2.0099999999999998</c:v>
                </c:pt>
                <c:pt idx="34">
                  <c:v>2.02</c:v>
                </c:pt>
                <c:pt idx="35">
                  <c:v>2.0299999999999998</c:v>
                </c:pt>
                <c:pt idx="36">
                  <c:v>2.04</c:v>
                </c:pt>
                <c:pt idx="37">
                  <c:v>2.0499999999999998</c:v>
                </c:pt>
                <c:pt idx="38">
                  <c:v>2.06</c:v>
                </c:pt>
                <c:pt idx="39">
                  <c:v>2.06</c:v>
                </c:pt>
                <c:pt idx="40">
                  <c:v>2.0699999999999998</c:v>
                </c:pt>
                <c:pt idx="41">
                  <c:v>2.08</c:v>
                </c:pt>
                <c:pt idx="42">
                  <c:v>2.09</c:v>
                </c:pt>
                <c:pt idx="43">
                  <c:v>2.1</c:v>
                </c:pt>
                <c:pt idx="44">
                  <c:v>2.2999999999999998</c:v>
                </c:pt>
                <c:pt idx="45">
                  <c:v>2.3099999999999996</c:v>
                </c:pt>
                <c:pt idx="46">
                  <c:v>2.3200000000000003</c:v>
                </c:pt>
                <c:pt idx="47">
                  <c:v>2.33</c:v>
                </c:pt>
                <c:pt idx="48">
                  <c:v>2.34</c:v>
                </c:pt>
                <c:pt idx="49">
                  <c:v>2.34</c:v>
                </c:pt>
                <c:pt idx="50">
                  <c:v>2.3499999999999996</c:v>
                </c:pt>
                <c:pt idx="51">
                  <c:v>2.3600000000000003</c:v>
                </c:pt>
                <c:pt idx="52">
                  <c:v>2.37</c:v>
                </c:pt>
                <c:pt idx="53">
                  <c:v>2.38</c:v>
                </c:pt>
                <c:pt idx="54">
                  <c:v>2.3899999999999997</c:v>
                </c:pt>
                <c:pt idx="55">
                  <c:v>2.4000000000000004</c:v>
                </c:pt>
                <c:pt idx="56">
                  <c:v>2.87</c:v>
                </c:pt>
                <c:pt idx="57">
                  <c:v>2.88</c:v>
                </c:pt>
                <c:pt idx="58">
                  <c:v>2.8899999999999997</c:v>
                </c:pt>
                <c:pt idx="59">
                  <c:v>2.9000000000000004</c:v>
                </c:pt>
                <c:pt idx="60">
                  <c:v>2.91</c:v>
                </c:pt>
                <c:pt idx="61">
                  <c:v>2.92</c:v>
                </c:pt>
                <c:pt idx="62">
                  <c:v>2.9299999999999997</c:v>
                </c:pt>
                <c:pt idx="63">
                  <c:v>2.9400000000000004</c:v>
                </c:pt>
                <c:pt idx="64">
                  <c:v>2.95</c:v>
                </c:pt>
                <c:pt idx="65">
                  <c:v>2.96</c:v>
                </c:pt>
                <c:pt idx="66">
                  <c:v>2.9699999999999998</c:v>
                </c:pt>
                <c:pt idx="67">
                  <c:v>2.9800000000000004</c:v>
                </c:pt>
                <c:pt idx="68">
                  <c:v>2.4499999999999997</c:v>
                </c:pt>
                <c:pt idx="69">
                  <c:v>2.46</c:v>
                </c:pt>
                <c:pt idx="70">
                  <c:v>2.4699999999999998</c:v>
                </c:pt>
                <c:pt idx="71">
                  <c:v>2.48</c:v>
                </c:pt>
                <c:pt idx="72">
                  <c:v>2.4899999999999998</c:v>
                </c:pt>
                <c:pt idx="73">
                  <c:v>2.5</c:v>
                </c:pt>
                <c:pt idx="74">
                  <c:v>2.5099999999999998</c:v>
                </c:pt>
                <c:pt idx="75">
                  <c:v>2.52</c:v>
                </c:pt>
                <c:pt idx="76">
                  <c:v>2.5299999999999998</c:v>
                </c:pt>
                <c:pt idx="77">
                  <c:v>2.54</c:v>
                </c:pt>
                <c:pt idx="78">
                  <c:v>2.5499999999999998</c:v>
                </c:pt>
                <c:pt idx="79">
                  <c:v>2.56</c:v>
                </c:pt>
                <c:pt idx="80">
                  <c:v>2.59</c:v>
                </c:pt>
                <c:pt idx="81">
                  <c:v>2.5999999999999996</c:v>
                </c:pt>
                <c:pt idx="82">
                  <c:v>2.6100000000000003</c:v>
                </c:pt>
                <c:pt idx="83">
                  <c:v>2.62</c:v>
                </c:pt>
                <c:pt idx="84">
                  <c:v>2.63</c:v>
                </c:pt>
                <c:pt idx="85">
                  <c:v>2.6399999999999997</c:v>
                </c:pt>
                <c:pt idx="86">
                  <c:v>2.6500000000000004</c:v>
                </c:pt>
                <c:pt idx="87">
                  <c:v>2.66</c:v>
                </c:pt>
                <c:pt idx="88">
                  <c:v>2.67</c:v>
                </c:pt>
                <c:pt idx="89">
                  <c:v>2.6799999999999997</c:v>
                </c:pt>
                <c:pt idx="90">
                  <c:v>2.6900000000000004</c:v>
                </c:pt>
                <c:pt idx="91">
                  <c:v>2.7</c:v>
                </c:pt>
                <c:pt idx="92">
                  <c:v>3.4400000000000004</c:v>
                </c:pt>
                <c:pt idx="93">
                  <c:v>3.45</c:v>
                </c:pt>
                <c:pt idx="94">
                  <c:v>3.4699999999999998</c:v>
                </c:pt>
                <c:pt idx="95">
                  <c:v>3.4800000000000004</c:v>
                </c:pt>
                <c:pt idx="96">
                  <c:v>3.49</c:v>
                </c:pt>
                <c:pt idx="97">
                  <c:v>3.51</c:v>
                </c:pt>
                <c:pt idx="98">
                  <c:v>3.5200000000000005</c:v>
                </c:pt>
                <c:pt idx="99">
                  <c:v>3.5300000000000002</c:v>
                </c:pt>
                <c:pt idx="100">
                  <c:v>3.55</c:v>
                </c:pt>
                <c:pt idx="101">
                  <c:v>3.5600000000000005</c:v>
                </c:pt>
                <c:pt idx="102">
                  <c:v>3.5700000000000003</c:v>
                </c:pt>
                <c:pt idx="103">
                  <c:v>3.58</c:v>
                </c:pt>
                <c:pt idx="104">
                  <c:v>2.9370561829109496</c:v>
                </c:pt>
                <c:pt idx="105">
                  <c:v>2.9480109938706809</c:v>
                </c:pt>
                <c:pt idx="106">
                  <c:v>2.9589658048304113</c:v>
                </c:pt>
                <c:pt idx="107">
                  <c:v>2.9699206157901417</c:v>
                </c:pt>
                <c:pt idx="108">
                  <c:v>2.9808754267498729</c:v>
                </c:pt>
                <c:pt idx="109">
                  <c:v>2.9918302377096033</c:v>
                </c:pt>
                <c:pt idx="110">
                  <c:v>3.0027850486693337</c:v>
                </c:pt>
                <c:pt idx="111">
                  <c:v>3.013739859629065</c:v>
                </c:pt>
                <c:pt idx="112">
                  <c:v>3.0246946705887954</c:v>
                </c:pt>
                <c:pt idx="113">
                  <c:v>3.0356494815485258</c:v>
                </c:pt>
                <c:pt idx="114">
                  <c:v>3.046604292508257</c:v>
                </c:pt>
                <c:pt idx="115">
                  <c:v>3.0575591034679874</c:v>
                </c:pt>
                <c:pt idx="116">
                  <c:v>2.7366507355307825</c:v>
                </c:pt>
                <c:pt idx="117">
                  <c:v>2.746682791286283</c:v>
                </c:pt>
                <c:pt idx="118">
                  <c:v>2.7567148470417844</c:v>
                </c:pt>
                <c:pt idx="119">
                  <c:v>2.7667469027972849</c:v>
                </c:pt>
                <c:pt idx="120">
                  <c:v>2.7767789585527862</c:v>
                </c:pt>
                <c:pt idx="121">
                  <c:v>2.7868110143082867</c:v>
                </c:pt>
                <c:pt idx="122">
                  <c:v>2.7968430700637881</c:v>
                </c:pt>
                <c:pt idx="123">
                  <c:v>2.8068751258192886</c:v>
                </c:pt>
              </c:numCache>
            </c:numRef>
          </c:val>
        </c:ser>
        <c:dLbls>
          <c:showLegendKey val="0"/>
          <c:showVal val="0"/>
          <c:showCatName val="0"/>
          <c:showSerName val="0"/>
          <c:showPercent val="0"/>
          <c:showBubbleSize val="0"/>
        </c:dLbls>
        <c:axId val="357574144"/>
        <c:axId val="357575680"/>
      </c:areaChart>
      <c:lineChart>
        <c:grouping val="standard"/>
        <c:varyColors val="0"/>
        <c:ser>
          <c:idx val="3"/>
          <c:order val="0"/>
          <c:tx>
            <c:v>Ethanol Revenue</c:v>
          </c:tx>
          <c:spPr>
            <a:ln w="38100">
              <a:solidFill>
                <a:srgbClr val="990000"/>
              </a:solidFill>
              <a:prstDash val="solid"/>
            </a:ln>
          </c:spPr>
          <c:marker>
            <c:symbol val="diamond"/>
            <c:size val="5"/>
            <c:spPr>
              <a:solidFill>
                <a:srgbClr val="FFFFFF"/>
              </a:solidFill>
              <a:ln>
                <a:solidFill>
                  <a:srgbClr val="990000"/>
                </a:solidFill>
                <a:prstDash val="solid"/>
              </a:ln>
            </c:spPr>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[0]!BN</c:f>
              <c:numCache>
                <c:formatCode>_("$"* #,##0.00_);_("$"* \(#,##0.00\);_("$"* "-"??_);_(@_)</c:formatCode>
                <c:ptCount val="124"/>
                <c:pt idx="0">
                  <c:v>4.8216604280549449</c:v>
                </c:pt>
                <c:pt idx="1">
                  <c:v>4.4434006832034587</c:v>
                </c:pt>
                <c:pt idx="2">
                  <c:v>3.8309337081041872</c:v>
                </c:pt>
                <c:pt idx="3">
                  <c:v>3.5637347589291819</c:v>
                </c:pt>
                <c:pt idx="4">
                  <c:v>3.5800670437054301</c:v>
                </c:pt>
                <c:pt idx="5">
                  <c:v>4.1226310844435643</c:v>
                </c:pt>
                <c:pt idx="6">
                  <c:v>5.043127720658461</c:v>
                </c:pt>
                <c:pt idx="7">
                  <c:v>5.7583257743587275</c:v>
                </c:pt>
                <c:pt idx="8">
                  <c:v>7.3943476136486161</c:v>
                </c:pt>
                <c:pt idx="9">
                  <c:v>6.7284735636518151</c:v>
                </c:pt>
                <c:pt idx="10">
                  <c:v>5.7913174932859466</c:v>
                </c:pt>
                <c:pt idx="11">
                  <c:v>5.6230924416946042</c:v>
                </c:pt>
                <c:pt idx="12">
                  <c:v>6.0042914941266172</c:v>
                </c:pt>
                <c:pt idx="13">
                  <c:v>6.9906079935085907</c:v>
                </c:pt>
                <c:pt idx="14">
                  <c:v>6.7439879749912572</c:v>
                </c:pt>
                <c:pt idx="15">
                  <c:v>6.7934755533820841</c:v>
                </c:pt>
                <c:pt idx="16">
                  <c:v>8.2077029506937329</c:v>
                </c:pt>
                <c:pt idx="17">
                  <c:v>9.5067864811348368</c:v>
                </c:pt>
                <c:pt idx="18">
                  <c:v>8.4094091860763829</c:v>
                </c:pt>
                <c:pt idx="19">
                  <c:v>7.3613558947213971</c:v>
                </c:pt>
                <c:pt idx="20">
                  <c:v>6.3587071105631754</c:v>
                </c:pt>
                <c:pt idx="21">
                  <c:v>5.9966676136363635</c:v>
                </c:pt>
                <c:pt idx="22">
                  <c:v>6.6156309523809522</c:v>
                </c:pt>
                <c:pt idx="23">
                  <c:v>7.3158499999999993</c:v>
                </c:pt>
                <c:pt idx="24">
                  <c:v>7.1087437499999995</c:v>
                </c:pt>
                <c:pt idx="25">
                  <c:v>6.4042222222222218</c:v>
                </c:pt>
                <c:pt idx="26">
                  <c:v>7.2309285714285707</c:v>
                </c:pt>
                <c:pt idx="27">
                  <c:v>7.0036428571428573</c:v>
                </c:pt>
                <c:pt idx="28">
                  <c:v>6.9444488636363637</c:v>
                </c:pt>
                <c:pt idx="29">
                  <c:v>6.6734642857142852</c:v>
                </c:pt>
                <c:pt idx="30">
                  <c:v>6.3139880952380949</c:v>
                </c:pt>
                <c:pt idx="31">
                  <c:v>5.9935108695652177</c:v>
                </c:pt>
                <c:pt idx="32">
                  <c:v>5.2649342105263202</c:v>
                </c:pt>
                <c:pt idx="33">
                  <c:v>5.2402282608695661</c:v>
                </c:pt>
                <c:pt idx="34">
                  <c:v>6.0216834415584399</c:v>
                </c:pt>
                <c:pt idx="35">
                  <c:v>6.6996710526315795</c:v>
                </c:pt>
                <c:pt idx="36">
                  <c:v>7.6241363636363637</c:v>
                </c:pt>
                <c:pt idx="37">
                  <c:v>7.3384523809523792</c:v>
                </c:pt>
                <c:pt idx="38">
                  <c:v>7.8536369047619043</c:v>
                </c:pt>
                <c:pt idx="39">
                  <c:v>8.3169318181818195</c:v>
                </c:pt>
                <c:pt idx="40">
                  <c:v>8.4338214285714326</c:v>
                </c:pt>
                <c:pt idx="41">
                  <c:v>8.6474464285714312</c:v>
                </c:pt>
                <c:pt idx="42">
                  <c:v>8.9782045454545418</c:v>
                </c:pt>
                <c:pt idx="43">
                  <c:v>7.5413333333333323</c:v>
                </c:pt>
                <c:pt idx="44">
                  <c:v>7.2196130952380946</c:v>
                </c:pt>
                <c:pt idx="45">
                  <c:v>6.2807499999999994</c:v>
                </c:pt>
                <c:pt idx="46">
                  <c:v>5.6327723684210529</c:v>
                </c:pt>
                <c:pt idx="47">
                  <c:v>5.1685708874458864</c:v>
                </c:pt>
                <c:pt idx="48">
                  <c:v>5.3096044372294378</c:v>
                </c:pt>
                <c:pt idx="49">
                  <c:v>5.227556250000001</c:v>
                </c:pt>
                <c:pt idx="50">
                  <c:v>5.1189886363636337</c:v>
                </c:pt>
                <c:pt idx="51">
                  <c:v>5.2144261363636373</c:v>
                </c:pt>
                <c:pt idx="52">
                  <c:v>5.4620562499999998</c:v>
                </c:pt>
                <c:pt idx="53">
                  <c:v>5.8503011363636359</c:v>
                </c:pt>
                <c:pt idx="54">
                  <c:v>5.2195970849802373</c:v>
                </c:pt>
                <c:pt idx="55">
                  <c:v>4.9660416666666674</c:v>
                </c:pt>
                <c:pt idx="56">
                  <c:v>4.9970438311688321</c:v>
                </c:pt>
                <c:pt idx="57">
                  <c:v>5.9266761363636355</c:v>
                </c:pt>
                <c:pt idx="58">
                  <c:v>6.5488750000000024</c:v>
                </c:pt>
                <c:pt idx="59">
                  <c:v>6.4313725296442703</c:v>
                </c:pt>
                <c:pt idx="60">
                  <c:v>5.9495062500000016</c:v>
                </c:pt>
                <c:pt idx="61">
                  <c:v>5.5944500000000001</c:v>
                </c:pt>
                <c:pt idx="62">
                  <c:v>5.0414619565217382</c:v>
                </c:pt>
                <c:pt idx="63">
                  <c:v>4.9039261363636362</c:v>
                </c:pt>
                <c:pt idx="64">
                  <c:v>5.1905499999999982</c:v>
                </c:pt>
                <c:pt idx="65">
                  <c:v>5.1293806818181826</c:v>
                </c:pt>
                <c:pt idx="66">
                  <c:v>5.0908917748917748</c:v>
                </c:pt>
                <c:pt idx="67">
                  <c:v>5.6397840909090924</c:v>
                </c:pt>
                <c:pt idx="68">
                  <c:v>6.6664123376623348</c:v>
                </c:pt>
                <c:pt idx="69">
                  <c:v>7.1196755952380961</c:v>
                </c:pt>
                <c:pt idx="70">
                  <c:v>7.8192380952380951</c:v>
                </c:pt>
                <c:pt idx="71">
                  <c:v>7.251452380952383</c:v>
                </c:pt>
                <c:pt idx="72">
                  <c:v>7.879505952380951</c:v>
                </c:pt>
                <c:pt idx="73">
                  <c:v>8.0402342105263163</c:v>
                </c:pt>
                <c:pt idx="74">
                  <c:v>8.4762228260869588</c:v>
                </c:pt>
                <c:pt idx="75">
                  <c:v>8.9623249999999963</c:v>
                </c:pt>
                <c:pt idx="76">
                  <c:v>8.8061011904761877</c:v>
                </c:pt>
                <c:pt idx="77">
                  <c:v>8.9272215909090917</c:v>
                </c:pt>
                <c:pt idx="78">
                  <c:v>9.2276249999999997</c:v>
                </c:pt>
                <c:pt idx="79">
                  <c:v>9.5586956521739168</c:v>
                </c:pt>
                <c:pt idx="80">
                  <c:v>9.3718791666666661</c:v>
                </c:pt>
                <c:pt idx="81">
                  <c:v>8.9512619047619086</c:v>
                </c:pt>
                <c:pt idx="82">
                  <c:v>9.7255844155844198</c:v>
                </c:pt>
                <c:pt idx="83">
                  <c:v>8.0916774891774885</c:v>
                </c:pt>
                <c:pt idx="84">
                  <c:v>7.5552463068181828</c:v>
                </c:pt>
                <c:pt idx="85">
                  <c:v>7.5048729166666686</c:v>
                </c:pt>
                <c:pt idx="86">
                  <c:v>7.8346448863636349</c:v>
                </c:pt>
                <c:pt idx="87">
                  <c:v>7.7949218750000027</c:v>
                </c:pt>
                <c:pt idx="88">
                  <c:v>7.7336742424242404</c:v>
                </c:pt>
                <c:pt idx="89">
                  <c:v>7.4406755952380967</c:v>
                </c:pt>
                <c:pt idx="90">
                  <c:v>8.9456436688311722</c:v>
                </c:pt>
                <c:pt idx="91">
                  <c:v>9.6287527173913023</c:v>
                </c:pt>
                <c:pt idx="92">
                  <c:v>9.1155907894736821</c:v>
                </c:pt>
                <c:pt idx="93">
                  <c:v>8.7353233695652186</c:v>
                </c:pt>
                <c:pt idx="94">
                  <c:v>8.6699568181818147</c:v>
                </c:pt>
                <c:pt idx="95">
                  <c:v>8.4790230263157902</c:v>
                </c:pt>
                <c:pt idx="96">
                  <c:v>8.3408338509316771</c:v>
                </c:pt>
                <c:pt idx="97">
                  <c:v>8.7779210526315747</c:v>
                </c:pt>
                <c:pt idx="98">
                  <c:v>9.2912529761904743</c:v>
                </c:pt>
                <c:pt idx="99">
                  <c:v>8.9781287878787879</c:v>
                </c:pt>
                <c:pt idx="100">
                  <c:v>9.0363693181818174</c:v>
                </c:pt>
                <c:pt idx="101">
                  <c:v>9.1499374999999983</c:v>
                </c:pt>
                <c:pt idx="102">
                  <c:v>8.7936778656126471</c:v>
                </c:pt>
                <c:pt idx="103">
                  <c:v>8.3127329545454547</c:v>
                </c:pt>
                <c:pt idx="104">
                  <c:v>8.4622833333333336</c:v>
                </c:pt>
                <c:pt idx="105">
                  <c:v>7.4677692307692318</c:v>
                </c:pt>
                <c:pt idx="106">
                  <c:v>7.2461359649122805</c:v>
                </c:pt>
                <c:pt idx="107">
                  <c:v>8.2518917748917762</c:v>
                </c:pt>
                <c:pt idx="108">
                  <c:v>7.2266893939393908</c:v>
                </c:pt>
                <c:pt idx="109">
                  <c:v>7.1627184210526318</c:v>
                </c:pt>
                <c:pt idx="110">
                  <c:v>8.9451130952380957</c:v>
                </c:pt>
                <c:pt idx="111">
                  <c:v>9.7831277056277024</c:v>
                </c:pt>
                <c:pt idx="112">
                  <c:v>8.0897564935064903</c:v>
                </c:pt>
                <c:pt idx="113">
                  <c:v>7.6479880952380954</c:v>
                </c:pt>
                <c:pt idx="114">
                  <c:v>6.970511363636362</c:v>
                </c:pt>
                <c:pt idx="115">
                  <c:v>6.7872916666666665</c:v>
                </c:pt>
                <c:pt idx="116">
                  <c:v>6.1860362554112536</c:v>
                </c:pt>
                <c:pt idx="117">
                  <c:v>5.2441669960474311</c:v>
                </c:pt>
                <c:pt idx="118">
                  <c:v>6.5317638888888876</c:v>
                </c:pt>
                <c:pt idx="119">
                  <c:v>6.817892857142855</c:v>
                </c:pt>
                <c:pt idx="120">
                  <c:v>5.3356812500000022</c:v>
                </c:pt>
                <c:pt idx="121">
                  <c:v>5.1302302631578955</c:v>
                </c:pt>
                <c:pt idx="122">
                  <c:v>5.3650681818181818</c:v>
                </c:pt>
                <c:pt idx="123">
                  <c:v>5.6762499999999978</c:v>
                </c:pt>
              </c:numCache>
            </c:numRef>
          </c:val>
          <c:smooth val="0"/>
        </c:ser>
        <c:ser>
          <c:idx val="2"/>
          <c:order val="5"/>
          <c:tx>
            <c:v>Corn Price</c:v>
          </c:tx>
          <c:spPr>
            <a:ln w="38100">
              <a:solidFill>
                <a:srgbClr val="990000"/>
              </a:solidFill>
              <a:prstDash val="solid"/>
            </a:ln>
          </c:spPr>
          <c:marker>
            <c:symbol val="circle"/>
            <c:size val="5"/>
            <c:spPr>
              <a:solidFill>
                <a:srgbClr val="FFFF00"/>
              </a:solidFill>
              <a:ln>
                <a:solidFill>
                  <a:srgbClr val="990000"/>
                </a:solidFill>
                <a:prstDash val="solid"/>
              </a:ln>
            </c:spPr>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[0]!BL</c:f>
              <c:numCache>
                <c:formatCode>_("$"* #,##0.00_);_("$"* \(#,##0.00\);_("$"* "-"??_);_(@_)</c:formatCode>
                <c:ptCount val="124"/>
                <c:pt idx="0">
                  <c:v>1.745099267659205</c:v>
                </c:pt>
                <c:pt idx="1">
                  <c:v>1.7757299715284061</c:v>
                </c:pt>
                <c:pt idx="2">
                  <c:v>1.8650695244802427</c:v>
                </c:pt>
                <c:pt idx="3">
                  <c:v>1.8301845561847634</c:v>
                </c:pt>
                <c:pt idx="4">
                  <c:v>1.8259302917584859</c:v>
                </c:pt>
                <c:pt idx="5">
                  <c:v>1.8691536183294688</c:v>
                </c:pt>
                <c:pt idx="6">
                  <c:v>1.9978025745801133</c:v>
                </c:pt>
                <c:pt idx="7">
                  <c:v>1.7459501205444605</c:v>
                </c:pt>
                <c:pt idx="8">
                  <c:v>1.5764602258015483</c:v>
                </c:pt>
                <c:pt idx="9">
                  <c:v>1.4847382847709956</c:v>
                </c:pt>
                <c:pt idx="10">
                  <c:v>1.5306843405747976</c:v>
                </c:pt>
                <c:pt idx="11">
                  <c:v>1.7132773697506458</c:v>
                </c:pt>
                <c:pt idx="12">
                  <c:v>1.7825367946104507</c:v>
                </c:pt>
                <c:pt idx="13">
                  <c:v>1.8880425523821436</c:v>
                </c:pt>
                <c:pt idx="14">
                  <c:v>1.8820865821853541</c:v>
                </c:pt>
                <c:pt idx="15">
                  <c:v>1.9867414870717905</c:v>
                </c:pt>
                <c:pt idx="16">
                  <c:v>2.0071619563179253</c:v>
                </c:pt>
                <c:pt idx="17">
                  <c:v>1.9406252606909382</c:v>
                </c:pt>
                <c:pt idx="18">
                  <c:v>1.9892940457275576</c:v>
                </c:pt>
                <c:pt idx="19">
                  <c:v>1.9113559214381461</c:v>
                </c:pt>
                <c:pt idx="20">
                  <c:v>2.0463011890396823</c:v>
                </c:pt>
                <c:pt idx="21">
                  <c:v>2.6565056818181829</c:v>
                </c:pt>
                <c:pt idx="22">
                  <c:v>3.2774999999999999</c:v>
                </c:pt>
                <c:pt idx="23">
                  <c:v>3.4264999999999999</c:v>
                </c:pt>
                <c:pt idx="24">
                  <c:v>3.5306250000000001</c:v>
                </c:pt>
                <c:pt idx="25">
                  <c:v>3.8377777777777777</c:v>
                </c:pt>
                <c:pt idx="26">
                  <c:v>3.7503690476190483</c:v>
                </c:pt>
                <c:pt idx="27">
                  <c:v>3.3292857142857133</c:v>
                </c:pt>
                <c:pt idx="28">
                  <c:v>3.4418181818181819</c:v>
                </c:pt>
                <c:pt idx="29">
                  <c:v>3.6492857142857154</c:v>
                </c:pt>
                <c:pt idx="30">
                  <c:v>3.013363571428572</c:v>
                </c:pt>
                <c:pt idx="31">
                  <c:v>3.0681576086956519</c:v>
                </c:pt>
                <c:pt idx="32">
                  <c:v>3.161973684210527</c:v>
                </c:pt>
                <c:pt idx="33">
                  <c:v>3.1945951086956517</c:v>
                </c:pt>
                <c:pt idx="34">
                  <c:v>3.5963095238095235</c:v>
                </c:pt>
                <c:pt idx="35">
                  <c:v>4.0218421052631568</c:v>
                </c:pt>
                <c:pt idx="36">
                  <c:v>4.5595454545454537</c:v>
                </c:pt>
                <c:pt idx="37">
                  <c:v>4.906190476190476</c:v>
                </c:pt>
                <c:pt idx="38">
                  <c:v>5.1739404761904764</c:v>
                </c:pt>
                <c:pt idx="39">
                  <c:v>5.590227272727275</c:v>
                </c:pt>
                <c:pt idx="40">
                  <c:v>5.6180238095238098</c:v>
                </c:pt>
                <c:pt idx="41">
                  <c:v>6.4493154761904758</c:v>
                </c:pt>
                <c:pt idx="42">
                  <c:v>5.9243181818181823</c:v>
                </c:pt>
                <c:pt idx="43">
                  <c:v>5.0598809523809516</c:v>
                </c:pt>
                <c:pt idx="44">
                  <c:v>5.1102678571428575</c:v>
                </c:pt>
                <c:pt idx="45">
                  <c:v>3.9515652173913023</c:v>
                </c:pt>
                <c:pt idx="46">
                  <c:v>3.5661842105263171</c:v>
                </c:pt>
                <c:pt idx="47">
                  <c:v>3.3650595238095233</c:v>
                </c:pt>
                <c:pt idx="48">
                  <c:v>3.6678988095238108</c:v>
                </c:pt>
                <c:pt idx="49">
                  <c:v>3.4548749999999986</c:v>
                </c:pt>
                <c:pt idx="50">
                  <c:v>3.6221590909090908</c:v>
                </c:pt>
                <c:pt idx="51">
                  <c:v>3.7570454545454526</c:v>
                </c:pt>
                <c:pt idx="52">
                  <c:v>3.9796249999999995</c:v>
                </c:pt>
                <c:pt idx="53">
                  <c:v>3.9137499999999998</c:v>
                </c:pt>
                <c:pt idx="54">
                  <c:v>3.0752272727272749</c:v>
                </c:pt>
                <c:pt idx="55">
                  <c:v>3.1445238095238102</c:v>
                </c:pt>
                <c:pt idx="56">
                  <c:v>3.1452380952380952</c:v>
                </c:pt>
                <c:pt idx="57">
                  <c:v>3.6098863636363645</c:v>
                </c:pt>
                <c:pt idx="58">
                  <c:v>3.6488749999999994</c:v>
                </c:pt>
                <c:pt idx="59">
                  <c:v>3.6548863636363644</c:v>
                </c:pt>
                <c:pt idx="60">
                  <c:v>3.6025</c:v>
                </c:pt>
                <c:pt idx="61">
                  <c:v>3.4537499999999999</c:v>
                </c:pt>
                <c:pt idx="62">
                  <c:v>3.4829076086956521</c:v>
                </c:pt>
                <c:pt idx="63">
                  <c:v>3.3707670454545462</c:v>
                </c:pt>
                <c:pt idx="64">
                  <c:v>3.4638750000000007</c:v>
                </c:pt>
                <c:pt idx="65">
                  <c:v>3.2432670454545445</c:v>
                </c:pt>
                <c:pt idx="66">
                  <c:v>3.4111011904761894</c:v>
                </c:pt>
                <c:pt idx="67">
                  <c:v>3.6240909090909099</c:v>
                </c:pt>
                <c:pt idx="68">
                  <c:v>4.3160089285714278</c:v>
                </c:pt>
                <c:pt idx="69">
                  <c:v>4.9546041666666651</c:v>
                </c:pt>
                <c:pt idx="70">
                  <c:v>5.2398809523809557</c:v>
                </c:pt>
                <c:pt idx="71">
                  <c:v>5.5979761904761896</c:v>
                </c:pt>
                <c:pt idx="72">
                  <c:v>6.0441666666666682</c:v>
                </c:pt>
                <c:pt idx="73">
                  <c:v>6.5826315789473684</c:v>
                </c:pt>
                <c:pt idx="74">
                  <c:v>6.5423369565217415</c:v>
                </c:pt>
                <c:pt idx="75">
                  <c:v>7.2114000000000003</c:v>
                </c:pt>
                <c:pt idx="76">
                  <c:v>6.9776190476190454</c:v>
                </c:pt>
                <c:pt idx="77">
                  <c:v>7.1056534090909063</c:v>
                </c:pt>
                <c:pt idx="78">
                  <c:v>6.802525000000001</c:v>
                </c:pt>
                <c:pt idx="79">
                  <c:v>7.1408967391304348</c:v>
                </c:pt>
                <c:pt idx="80">
                  <c:v>6.7983750000000001</c:v>
                </c:pt>
                <c:pt idx="81">
                  <c:v>6.1482619047619025</c:v>
                </c:pt>
                <c:pt idx="82">
                  <c:v>6.1357738095238101</c:v>
                </c:pt>
                <c:pt idx="83">
                  <c:v>5.8892857142857151</c:v>
                </c:pt>
                <c:pt idx="84">
                  <c:v>6.1923125000000008</c:v>
                </c:pt>
                <c:pt idx="85">
                  <c:v>6.3003625000000012</c:v>
                </c:pt>
                <c:pt idx="86">
                  <c:v>6.3997727272727269</c:v>
                </c:pt>
                <c:pt idx="87">
                  <c:v>6.2756249999999989</c:v>
                </c:pt>
                <c:pt idx="88">
                  <c:v>6.2820238095238112</c:v>
                </c:pt>
                <c:pt idx="89">
                  <c:v>6.2605511904761908</c:v>
                </c:pt>
                <c:pt idx="90">
                  <c:v>7.6082738095238103</c:v>
                </c:pt>
                <c:pt idx="91">
                  <c:v>8.148994565217393</c:v>
                </c:pt>
                <c:pt idx="92">
                  <c:v>7.6269730263157882</c:v>
                </c:pt>
                <c:pt idx="93">
                  <c:v>7.5056521739130462</c:v>
                </c:pt>
                <c:pt idx="94">
                  <c:v>7.5010937500000026</c:v>
                </c:pt>
                <c:pt idx="95">
                  <c:v>7.3563486842105279</c:v>
                </c:pt>
                <c:pt idx="96">
                  <c:v>7.2666666666666702</c:v>
                </c:pt>
                <c:pt idx="97">
                  <c:v>7.2592105263157913</c:v>
                </c:pt>
                <c:pt idx="98">
                  <c:v>7.4420089285714308</c:v>
                </c:pt>
                <c:pt idx="99">
                  <c:v>6.7354761904761915</c:v>
                </c:pt>
                <c:pt idx="100">
                  <c:v>7.03</c:v>
                </c:pt>
                <c:pt idx="101">
                  <c:v>7.17</c:v>
                </c:pt>
                <c:pt idx="102">
                  <c:v>6.7066761363636367</c:v>
                </c:pt>
                <c:pt idx="103">
                  <c:v>6.0741761363636382</c:v>
                </c:pt>
                <c:pt idx="104">
                  <c:v>5.1482374999999996</c:v>
                </c:pt>
                <c:pt idx="105">
                  <c:v>4.4284999999999997</c:v>
                </c:pt>
                <c:pt idx="106">
                  <c:v>4.3354605263157904</c:v>
                </c:pt>
                <c:pt idx="107">
                  <c:v>4.34547619047619</c:v>
                </c:pt>
                <c:pt idx="108">
                  <c:v>4.2671422619047616</c:v>
                </c:pt>
                <c:pt idx="109">
                  <c:v>4.4448355263157904</c:v>
                </c:pt>
                <c:pt idx="110">
                  <c:v>4.6688095238095242</c:v>
                </c:pt>
                <c:pt idx="111">
                  <c:v>4.8590119047619051</c:v>
                </c:pt>
                <c:pt idx="112">
                  <c:v>4.7784523809523813</c:v>
                </c:pt>
                <c:pt idx="113">
                  <c:v>4.4533869047619055</c:v>
                </c:pt>
                <c:pt idx="114">
                  <c:v>3.7986363636363638</c:v>
                </c:pt>
                <c:pt idx="115">
                  <c:v>3.5396428571428582</c:v>
                </c:pt>
                <c:pt idx="116">
                  <c:v>3.3420357142857129</c:v>
                </c:pt>
                <c:pt idx="117">
                  <c:v>3.2640909090909087</c:v>
                </c:pt>
                <c:pt idx="118">
                  <c:v>3.5112500000000004</c:v>
                </c:pt>
                <c:pt idx="119">
                  <c:v>3.774791666666665</c:v>
                </c:pt>
                <c:pt idx="120">
                  <c:v>3.7328750000000013</c:v>
                </c:pt>
                <c:pt idx="121">
                  <c:v>3.7432894736842113</c:v>
                </c:pt>
                <c:pt idx="122">
                  <c:v>3.7748011363636351</c:v>
                </c:pt>
                <c:pt idx="123">
                  <c:v>3.68485119047619</c:v>
                </c:pt>
              </c:numCache>
            </c:numRef>
          </c:val>
          <c:smooth val="0"/>
        </c:ser>
        <c:ser>
          <c:idx val="6"/>
          <c:order val="6"/>
          <c:tx>
            <c:v>Landowner Breakeven</c:v>
          </c:tx>
          <c:spPr>
            <a:ln w="25400">
              <a:solidFill>
                <a:srgbClr val="008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[0]!BV</c:f>
              <c:numCache>
                <c:formatCode>_("$"* #,##0.00_);_("$"* \(#,##0.00\);_("$"* "-"??_);_(@_)</c:formatCode>
                <c:ptCount val="124"/>
                <c:pt idx="0">
                  <c:v>1.9428571428571431</c:v>
                </c:pt>
                <c:pt idx="1">
                  <c:v>1.49</c:v>
                </c:pt>
                <c:pt idx="2">
                  <c:v>1.49</c:v>
                </c:pt>
                <c:pt idx="3">
                  <c:v>1.5000000000000002</c:v>
                </c:pt>
                <c:pt idx="4">
                  <c:v>1.5000000000000002</c:v>
                </c:pt>
                <c:pt idx="5">
                  <c:v>1.51</c:v>
                </c:pt>
                <c:pt idx="6">
                  <c:v>1.5200000000000002</c:v>
                </c:pt>
                <c:pt idx="7">
                  <c:v>1.5200000000000002</c:v>
                </c:pt>
                <c:pt idx="8">
                  <c:v>1.7299999999999998</c:v>
                </c:pt>
                <c:pt idx="9">
                  <c:v>1.7299999999999998</c:v>
                </c:pt>
                <c:pt idx="10">
                  <c:v>1.74</c:v>
                </c:pt>
                <c:pt idx="11">
                  <c:v>1.7499999999999998</c:v>
                </c:pt>
                <c:pt idx="12">
                  <c:v>1.7499999999999998</c:v>
                </c:pt>
                <c:pt idx="13">
                  <c:v>1.76</c:v>
                </c:pt>
                <c:pt idx="14">
                  <c:v>1.7699999999999998</c:v>
                </c:pt>
                <c:pt idx="15">
                  <c:v>1.7699999999999998</c:v>
                </c:pt>
                <c:pt idx="16">
                  <c:v>1.78</c:v>
                </c:pt>
                <c:pt idx="17">
                  <c:v>1.7899999999999998</c:v>
                </c:pt>
                <c:pt idx="18">
                  <c:v>1.8</c:v>
                </c:pt>
                <c:pt idx="19">
                  <c:v>1.8</c:v>
                </c:pt>
                <c:pt idx="20">
                  <c:v>1.88</c:v>
                </c:pt>
                <c:pt idx="21">
                  <c:v>1.8900000000000001</c:v>
                </c:pt>
                <c:pt idx="22">
                  <c:v>1.9</c:v>
                </c:pt>
                <c:pt idx="23">
                  <c:v>1.9100000000000001</c:v>
                </c:pt>
                <c:pt idx="24">
                  <c:v>1.92</c:v>
                </c:pt>
                <c:pt idx="25">
                  <c:v>1.9300000000000002</c:v>
                </c:pt>
                <c:pt idx="26">
                  <c:v>1.9300000000000002</c:v>
                </c:pt>
                <c:pt idx="27">
                  <c:v>1.94</c:v>
                </c:pt>
                <c:pt idx="28">
                  <c:v>1.9499999999999997</c:v>
                </c:pt>
                <c:pt idx="29">
                  <c:v>1.96</c:v>
                </c:pt>
                <c:pt idx="30">
                  <c:v>1.9699999999999998</c:v>
                </c:pt>
                <c:pt idx="31">
                  <c:v>1.98</c:v>
                </c:pt>
                <c:pt idx="32">
                  <c:v>2</c:v>
                </c:pt>
                <c:pt idx="33">
                  <c:v>2.0099999999999998</c:v>
                </c:pt>
                <c:pt idx="34">
                  <c:v>2.02</c:v>
                </c:pt>
                <c:pt idx="35">
                  <c:v>2.0299999999999998</c:v>
                </c:pt>
                <c:pt idx="36">
                  <c:v>2.04</c:v>
                </c:pt>
                <c:pt idx="37">
                  <c:v>2.0499999999999998</c:v>
                </c:pt>
                <c:pt idx="38">
                  <c:v>2.06</c:v>
                </c:pt>
                <c:pt idx="39">
                  <c:v>2.06</c:v>
                </c:pt>
                <c:pt idx="40">
                  <c:v>2.0699999999999998</c:v>
                </c:pt>
                <c:pt idx="41">
                  <c:v>2.08</c:v>
                </c:pt>
                <c:pt idx="42">
                  <c:v>2.09</c:v>
                </c:pt>
                <c:pt idx="43">
                  <c:v>2.1</c:v>
                </c:pt>
                <c:pt idx="44">
                  <c:v>2.2999999999999998</c:v>
                </c:pt>
                <c:pt idx="45">
                  <c:v>2.3099999999999996</c:v>
                </c:pt>
                <c:pt idx="46">
                  <c:v>2.3200000000000003</c:v>
                </c:pt>
                <c:pt idx="47">
                  <c:v>2.33</c:v>
                </c:pt>
                <c:pt idx="48">
                  <c:v>2.34</c:v>
                </c:pt>
                <c:pt idx="49">
                  <c:v>2.34</c:v>
                </c:pt>
                <c:pt idx="50">
                  <c:v>2.3499999999999996</c:v>
                </c:pt>
                <c:pt idx="51">
                  <c:v>2.3600000000000003</c:v>
                </c:pt>
                <c:pt idx="52">
                  <c:v>2.37</c:v>
                </c:pt>
                <c:pt idx="53">
                  <c:v>2.38</c:v>
                </c:pt>
                <c:pt idx="54">
                  <c:v>2.3899999999999997</c:v>
                </c:pt>
                <c:pt idx="55">
                  <c:v>2.4000000000000004</c:v>
                </c:pt>
                <c:pt idx="56">
                  <c:v>2.87</c:v>
                </c:pt>
                <c:pt idx="57">
                  <c:v>2.88</c:v>
                </c:pt>
                <c:pt idx="58">
                  <c:v>2.8899999999999997</c:v>
                </c:pt>
                <c:pt idx="59">
                  <c:v>2.9000000000000004</c:v>
                </c:pt>
                <c:pt idx="60">
                  <c:v>2.91</c:v>
                </c:pt>
                <c:pt idx="61">
                  <c:v>2.92</c:v>
                </c:pt>
                <c:pt idx="62">
                  <c:v>2.9299999999999997</c:v>
                </c:pt>
                <c:pt idx="63">
                  <c:v>2.9400000000000004</c:v>
                </c:pt>
                <c:pt idx="64">
                  <c:v>2.95</c:v>
                </c:pt>
                <c:pt idx="65">
                  <c:v>2.96</c:v>
                </c:pt>
                <c:pt idx="66">
                  <c:v>2.9699999999999998</c:v>
                </c:pt>
                <c:pt idx="67">
                  <c:v>2.9800000000000004</c:v>
                </c:pt>
                <c:pt idx="68">
                  <c:v>2.4499999999999997</c:v>
                </c:pt>
                <c:pt idx="69">
                  <c:v>2.46</c:v>
                </c:pt>
                <c:pt idx="70">
                  <c:v>2.4699999999999998</c:v>
                </c:pt>
                <c:pt idx="71">
                  <c:v>2.48</c:v>
                </c:pt>
                <c:pt idx="72">
                  <c:v>2.4899999999999998</c:v>
                </c:pt>
                <c:pt idx="73">
                  <c:v>2.5</c:v>
                </c:pt>
                <c:pt idx="74">
                  <c:v>2.5099999999999998</c:v>
                </c:pt>
                <c:pt idx="75">
                  <c:v>2.52</c:v>
                </c:pt>
                <c:pt idx="76">
                  <c:v>2.5299999999999998</c:v>
                </c:pt>
                <c:pt idx="77">
                  <c:v>2.54</c:v>
                </c:pt>
                <c:pt idx="78">
                  <c:v>2.5499999999999998</c:v>
                </c:pt>
                <c:pt idx="79">
                  <c:v>2.56</c:v>
                </c:pt>
                <c:pt idx="80">
                  <c:v>2.59</c:v>
                </c:pt>
                <c:pt idx="81">
                  <c:v>2.5999999999999996</c:v>
                </c:pt>
                <c:pt idx="82">
                  <c:v>2.6100000000000003</c:v>
                </c:pt>
                <c:pt idx="83">
                  <c:v>2.62</c:v>
                </c:pt>
                <c:pt idx="84">
                  <c:v>2.63</c:v>
                </c:pt>
                <c:pt idx="85">
                  <c:v>2.6399999999999997</c:v>
                </c:pt>
                <c:pt idx="86">
                  <c:v>2.6500000000000004</c:v>
                </c:pt>
                <c:pt idx="87">
                  <c:v>2.66</c:v>
                </c:pt>
                <c:pt idx="88">
                  <c:v>2.67</c:v>
                </c:pt>
                <c:pt idx="89">
                  <c:v>2.6799999999999997</c:v>
                </c:pt>
                <c:pt idx="90">
                  <c:v>2.6900000000000004</c:v>
                </c:pt>
                <c:pt idx="91">
                  <c:v>2.7</c:v>
                </c:pt>
                <c:pt idx="92">
                  <c:v>3.4400000000000004</c:v>
                </c:pt>
                <c:pt idx="93">
                  <c:v>3.45</c:v>
                </c:pt>
                <c:pt idx="94">
                  <c:v>3.4699999999999998</c:v>
                </c:pt>
                <c:pt idx="95">
                  <c:v>3.4800000000000004</c:v>
                </c:pt>
                <c:pt idx="96">
                  <c:v>3.49</c:v>
                </c:pt>
                <c:pt idx="97">
                  <c:v>3.51</c:v>
                </c:pt>
                <c:pt idx="98">
                  <c:v>3.5200000000000005</c:v>
                </c:pt>
                <c:pt idx="99">
                  <c:v>3.5300000000000002</c:v>
                </c:pt>
                <c:pt idx="100">
                  <c:v>3.55</c:v>
                </c:pt>
                <c:pt idx="101">
                  <c:v>3.5600000000000005</c:v>
                </c:pt>
                <c:pt idx="102">
                  <c:v>3.5700000000000003</c:v>
                </c:pt>
                <c:pt idx="103">
                  <c:v>3.58</c:v>
                </c:pt>
                <c:pt idx="104">
                  <c:v>2.9370561829109496</c:v>
                </c:pt>
                <c:pt idx="105">
                  <c:v>2.9480109938706809</c:v>
                </c:pt>
                <c:pt idx="106">
                  <c:v>2.9589658048304113</c:v>
                </c:pt>
                <c:pt idx="107">
                  <c:v>2.9699206157901417</c:v>
                </c:pt>
                <c:pt idx="108">
                  <c:v>2.9808754267498729</c:v>
                </c:pt>
                <c:pt idx="109">
                  <c:v>2.9918302377096033</c:v>
                </c:pt>
                <c:pt idx="110">
                  <c:v>3.0027850486693337</c:v>
                </c:pt>
                <c:pt idx="111">
                  <c:v>3.013739859629065</c:v>
                </c:pt>
                <c:pt idx="112">
                  <c:v>3.0246946705887954</c:v>
                </c:pt>
                <c:pt idx="113">
                  <c:v>3.0356494815485258</c:v>
                </c:pt>
                <c:pt idx="114">
                  <c:v>3.046604292508257</c:v>
                </c:pt>
                <c:pt idx="115">
                  <c:v>3.0575591034679874</c:v>
                </c:pt>
                <c:pt idx="116">
                  <c:v>2.7366507355307825</c:v>
                </c:pt>
                <c:pt idx="117">
                  <c:v>2.746682791286283</c:v>
                </c:pt>
                <c:pt idx="118">
                  <c:v>2.7567148470417844</c:v>
                </c:pt>
                <c:pt idx="119">
                  <c:v>2.7667469027972849</c:v>
                </c:pt>
                <c:pt idx="120">
                  <c:v>2.7767789585527862</c:v>
                </c:pt>
                <c:pt idx="121">
                  <c:v>2.7868110143082867</c:v>
                </c:pt>
                <c:pt idx="122">
                  <c:v>2.7968430700637881</c:v>
                </c:pt>
                <c:pt idx="123">
                  <c:v>2.8068751258192886</c:v>
                </c:pt>
              </c:numCache>
            </c:numRef>
          </c:val>
          <c:smooth val="1"/>
        </c:ser>
        <c:ser>
          <c:idx val="7"/>
          <c:order val="7"/>
          <c:tx>
            <c:v>Cash Renter Farmer Breakeven Corn Selling Price</c:v>
          </c:tx>
          <c:spPr>
            <a:ln w="38100">
              <a:solidFill>
                <a:srgbClr val="0000FF"/>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[0]!BT</c:f>
              <c:numCache>
                <c:formatCode>_("$"* #,##0.00_);_("$"* \(#,##0.00\);_("$"* "-"??_);_(@_)</c:formatCode>
                <c:ptCount val="124"/>
                <c:pt idx="0">
                  <c:v>2.2000000000000002</c:v>
                </c:pt>
                <c:pt idx="1">
                  <c:v>2.21</c:v>
                </c:pt>
                <c:pt idx="2">
                  <c:v>2.21</c:v>
                </c:pt>
                <c:pt idx="3">
                  <c:v>2.2200000000000002</c:v>
                </c:pt>
                <c:pt idx="4">
                  <c:v>2.2200000000000002</c:v>
                </c:pt>
                <c:pt idx="5">
                  <c:v>2.23</c:v>
                </c:pt>
                <c:pt idx="6">
                  <c:v>2.2400000000000002</c:v>
                </c:pt>
                <c:pt idx="7">
                  <c:v>2.2400000000000002</c:v>
                </c:pt>
                <c:pt idx="8">
                  <c:v>2.5099999999999998</c:v>
                </c:pt>
                <c:pt idx="9">
                  <c:v>2.5099999999999998</c:v>
                </c:pt>
                <c:pt idx="10">
                  <c:v>2.52</c:v>
                </c:pt>
                <c:pt idx="11">
                  <c:v>2.5299999999999998</c:v>
                </c:pt>
                <c:pt idx="12">
                  <c:v>2.5299999999999998</c:v>
                </c:pt>
                <c:pt idx="13">
                  <c:v>2.54</c:v>
                </c:pt>
                <c:pt idx="14">
                  <c:v>2.5499999999999998</c:v>
                </c:pt>
                <c:pt idx="15">
                  <c:v>2.5499999999999998</c:v>
                </c:pt>
                <c:pt idx="16">
                  <c:v>2.56</c:v>
                </c:pt>
                <c:pt idx="17">
                  <c:v>2.57</c:v>
                </c:pt>
                <c:pt idx="18">
                  <c:v>2.58</c:v>
                </c:pt>
                <c:pt idx="19">
                  <c:v>2.58</c:v>
                </c:pt>
                <c:pt idx="20">
                  <c:v>2.69</c:v>
                </c:pt>
                <c:pt idx="21">
                  <c:v>2.7</c:v>
                </c:pt>
                <c:pt idx="22">
                  <c:v>2.71</c:v>
                </c:pt>
                <c:pt idx="23">
                  <c:v>2.72</c:v>
                </c:pt>
                <c:pt idx="24">
                  <c:v>2.73</c:v>
                </c:pt>
                <c:pt idx="25">
                  <c:v>2.74</c:v>
                </c:pt>
                <c:pt idx="26">
                  <c:v>2.74</c:v>
                </c:pt>
                <c:pt idx="27">
                  <c:v>2.75</c:v>
                </c:pt>
                <c:pt idx="28">
                  <c:v>2.76</c:v>
                </c:pt>
                <c:pt idx="29">
                  <c:v>2.77</c:v>
                </c:pt>
                <c:pt idx="30">
                  <c:v>2.78</c:v>
                </c:pt>
                <c:pt idx="31">
                  <c:v>2.79</c:v>
                </c:pt>
                <c:pt idx="32">
                  <c:v>2.87</c:v>
                </c:pt>
                <c:pt idx="33">
                  <c:v>2.88</c:v>
                </c:pt>
                <c:pt idx="34">
                  <c:v>2.89</c:v>
                </c:pt>
                <c:pt idx="35">
                  <c:v>2.9</c:v>
                </c:pt>
                <c:pt idx="36">
                  <c:v>2.91</c:v>
                </c:pt>
                <c:pt idx="37">
                  <c:v>2.92</c:v>
                </c:pt>
                <c:pt idx="38">
                  <c:v>2.93</c:v>
                </c:pt>
                <c:pt idx="39">
                  <c:v>2.93</c:v>
                </c:pt>
                <c:pt idx="40">
                  <c:v>2.94</c:v>
                </c:pt>
                <c:pt idx="41">
                  <c:v>2.95</c:v>
                </c:pt>
                <c:pt idx="42">
                  <c:v>2.96</c:v>
                </c:pt>
                <c:pt idx="43">
                  <c:v>2.97</c:v>
                </c:pt>
                <c:pt idx="44">
                  <c:v>3.33</c:v>
                </c:pt>
                <c:pt idx="45">
                  <c:v>3.34</c:v>
                </c:pt>
                <c:pt idx="46">
                  <c:v>3.35</c:v>
                </c:pt>
                <c:pt idx="47">
                  <c:v>3.36</c:v>
                </c:pt>
                <c:pt idx="48">
                  <c:v>3.37</c:v>
                </c:pt>
                <c:pt idx="49">
                  <c:v>3.37</c:v>
                </c:pt>
                <c:pt idx="50">
                  <c:v>3.38</c:v>
                </c:pt>
                <c:pt idx="51">
                  <c:v>3.39</c:v>
                </c:pt>
                <c:pt idx="52">
                  <c:v>3.4</c:v>
                </c:pt>
                <c:pt idx="53">
                  <c:v>3.41</c:v>
                </c:pt>
                <c:pt idx="54">
                  <c:v>3.42</c:v>
                </c:pt>
                <c:pt idx="55">
                  <c:v>3.43</c:v>
                </c:pt>
                <c:pt idx="56">
                  <c:v>3.88</c:v>
                </c:pt>
                <c:pt idx="57">
                  <c:v>3.89</c:v>
                </c:pt>
                <c:pt idx="58">
                  <c:v>3.9</c:v>
                </c:pt>
                <c:pt idx="59">
                  <c:v>3.91</c:v>
                </c:pt>
                <c:pt idx="60">
                  <c:v>3.92</c:v>
                </c:pt>
                <c:pt idx="61">
                  <c:v>3.93</c:v>
                </c:pt>
                <c:pt idx="62">
                  <c:v>3.94</c:v>
                </c:pt>
                <c:pt idx="63">
                  <c:v>3.95</c:v>
                </c:pt>
                <c:pt idx="64">
                  <c:v>3.96</c:v>
                </c:pt>
                <c:pt idx="65">
                  <c:v>3.97</c:v>
                </c:pt>
                <c:pt idx="66">
                  <c:v>3.98</c:v>
                </c:pt>
                <c:pt idx="67">
                  <c:v>3.99</c:v>
                </c:pt>
                <c:pt idx="68">
                  <c:v>3.57</c:v>
                </c:pt>
                <c:pt idx="69">
                  <c:v>3.58</c:v>
                </c:pt>
                <c:pt idx="70">
                  <c:v>3.59</c:v>
                </c:pt>
                <c:pt idx="71">
                  <c:v>3.6</c:v>
                </c:pt>
                <c:pt idx="72">
                  <c:v>3.61</c:v>
                </c:pt>
                <c:pt idx="73">
                  <c:v>3.62</c:v>
                </c:pt>
                <c:pt idx="74">
                  <c:v>3.63</c:v>
                </c:pt>
                <c:pt idx="75">
                  <c:v>3.64</c:v>
                </c:pt>
                <c:pt idx="76">
                  <c:v>3.65</c:v>
                </c:pt>
                <c:pt idx="77">
                  <c:v>3.66</c:v>
                </c:pt>
                <c:pt idx="78">
                  <c:v>3.67</c:v>
                </c:pt>
                <c:pt idx="79">
                  <c:v>3.68</c:v>
                </c:pt>
                <c:pt idx="80">
                  <c:v>3.83</c:v>
                </c:pt>
                <c:pt idx="81">
                  <c:v>3.84</c:v>
                </c:pt>
                <c:pt idx="82">
                  <c:v>3.85</c:v>
                </c:pt>
                <c:pt idx="83">
                  <c:v>3.86</c:v>
                </c:pt>
                <c:pt idx="84">
                  <c:v>3.87</c:v>
                </c:pt>
                <c:pt idx="85">
                  <c:v>3.88</c:v>
                </c:pt>
                <c:pt idx="86">
                  <c:v>3.89</c:v>
                </c:pt>
                <c:pt idx="87">
                  <c:v>3.9</c:v>
                </c:pt>
                <c:pt idx="88">
                  <c:v>3.91</c:v>
                </c:pt>
                <c:pt idx="89">
                  <c:v>3.92</c:v>
                </c:pt>
                <c:pt idx="90">
                  <c:v>3.93</c:v>
                </c:pt>
                <c:pt idx="91">
                  <c:v>3.94</c:v>
                </c:pt>
                <c:pt idx="92">
                  <c:v>5.28</c:v>
                </c:pt>
                <c:pt idx="93">
                  <c:v>5.29</c:v>
                </c:pt>
                <c:pt idx="94">
                  <c:v>5.31</c:v>
                </c:pt>
                <c:pt idx="95">
                  <c:v>5.32</c:v>
                </c:pt>
                <c:pt idx="96">
                  <c:v>5.33</c:v>
                </c:pt>
                <c:pt idx="97">
                  <c:v>5.35</c:v>
                </c:pt>
                <c:pt idx="98">
                  <c:v>5.36</c:v>
                </c:pt>
                <c:pt idx="99">
                  <c:v>5.37</c:v>
                </c:pt>
                <c:pt idx="100">
                  <c:v>5.39</c:v>
                </c:pt>
                <c:pt idx="101">
                  <c:v>5.4</c:v>
                </c:pt>
                <c:pt idx="102">
                  <c:v>5.41</c:v>
                </c:pt>
                <c:pt idx="103">
                  <c:v>5.42</c:v>
                </c:pt>
                <c:pt idx="104">
                  <c:v>4.5833976463255839</c:v>
                </c:pt>
                <c:pt idx="105">
                  <c:v>4.5943524572853152</c:v>
                </c:pt>
                <c:pt idx="106">
                  <c:v>4.6053072682450455</c:v>
                </c:pt>
                <c:pt idx="107">
                  <c:v>4.6162620792047759</c:v>
                </c:pt>
                <c:pt idx="108">
                  <c:v>4.6272168901645072</c:v>
                </c:pt>
                <c:pt idx="109">
                  <c:v>4.6381717011242376</c:v>
                </c:pt>
                <c:pt idx="110">
                  <c:v>4.649126512083968</c:v>
                </c:pt>
                <c:pt idx="111">
                  <c:v>4.6600813230436993</c:v>
                </c:pt>
                <c:pt idx="112">
                  <c:v>4.6710361340034297</c:v>
                </c:pt>
                <c:pt idx="113">
                  <c:v>4.68199094496316</c:v>
                </c:pt>
                <c:pt idx="114">
                  <c:v>4.6929457559228913</c:v>
                </c:pt>
                <c:pt idx="115">
                  <c:v>4.7039005668826217</c:v>
                </c:pt>
                <c:pt idx="116">
                  <c:v>4.1973248928341533</c:v>
                </c:pt>
                <c:pt idx="117">
                  <c:v>4.2073569485896538</c:v>
                </c:pt>
                <c:pt idx="118">
                  <c:v>4.2173890043451552</c:v>
                </c:pt>
                <c:pt idx="119">
                  <c:v>4.2274210601006557</c:v>
                </c:pt>
                <c:pt idx="120">
                  <c:v>4.237453115856157</c:v>
                </c:pt>
                <c:pt idx="121">
                  <c:v>4.2474851716116575</c:v>
                </c:pt>
                <c:pt idx="122">
                  <c:v>4.2575172273671589</c:v>
                </c:pt>
                <c:pt idx="123">
                  <c:v>4.2675492831226594</c:v>
                </c:pt>
              </c:numCache>
            </c:numRef>
          </c:val>
          <c:smooth val="1"/>
        </c:ser>
        <c:ser>
          <c:idx val="8"/>
          <c:order val="8"/>
          <c:tx>
            <c:v>Ethanol Breakeven Corn Purchase Price</c:v>
          </c:tx>
          <c:spPr>
            <a:ln w="25400">
              <a:solidFill>
                <a:srgbClr val="FF66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[0]!BP</c:f>
              <c:numCache>
                <c:formatCode>_("$"* #,##0.00_);_("$"* \(#,##0.00\);_("$"* "-"??_);_(@_)</c:formatCode>
                <c:ptCount val="124"/>
                <c:pt idx="0">
                  <c:v>2.9238768268428235</c:v>
                </c:pt>
                <c:pt idx="1">
                  <c:v>2.5766970819913375</c:v>
                </c:pt>
                <c:pt idx="2">
                  <c:v>1.9398701068920656</c:v>
                </c:pt>
                <c:pt idx="3">
                  <c:v>1.7087911577170607</c:v>
                </c:pt>
                <c:pt idx="4">
                  <c:v>1.6873234424933092</c:v>
                </c:pt>
                <c:pt idx="5">
                  <c:v>2.2685274832314435</c:v>
                </c:pt>
                <c:pt idx="6">
                  <c:v>3.1663441194463395</c:v>
                </c:pt>
                <c:pt idx="7">
                  <c:v>3.7706621731466061</c:v>
                </c:pt>
                <c:pt idx="8">
                  <c:v>5.3201640124364946</c:v>
                </c:pt>
                <c:pt idx="9">
                  <c:v>4.5484499624396939</c:v>
                </c:pt>
                <c:pt idx="10">
                  <c:v>3.5566938920738256</c:v>
                </c:pt>
                <c:pt idx="11">
                  <c:v>3.3993888404824828</c:v>
                </c:pt>
                <c:pt idx="12">
                  <c:v>3.8729878929144963</c:v>
                </c:pt>
                <c:pt idx="13">
                  <c:v>4.9214643922964694</c:v>
                </c:pt>
                <c:pt idx="14">
                  <c:v>4.7596843737791366</c:v>
                </c:pt>
                <c:pt idx="15">
                  <c:v>4.8578919521699628</c:v>
                </c:pt>
                <c:pt idx="16">
                  <c:v>6.3241993494816118</c:v>
                </c:pt>
                <c:pt idx="17">
                  <c:v>7.5997628799227153</c:v>
                </c:pt>
                <c:pt idx="18">
                  <c:v>6.6241855848642617</c:v>
                </c:pt>
                <c:pt idx="19">
                  <c:v>5.4400522935092752</c:v>
                </c:pt>
                <c:pt idx="20">
                  <c:v>4.4894835093510537</c:v>
                </c:pt>
                <c:pt idx="21">
                  <c:v>4.2484040124242419</c:v>
                </c:pt>
                <c:pt idx="22">
                  <c:v>4.7942873511688306</c:v>
                </c:pt>
                <c:pt idx="23">
                  <c:v>5.4063063987878781</c:v>
                </c:pt>
                <c:pt idx="24">
                  <c:v>5.1521601487878783</c:v>
                </c:pt>
                <c:pt idx="25">
                  <c:v>4.4039586210100996</c:v>
                </c:pt>
                <c:pt idx="26">
                  <c:v>5.2399049702164495</c:v>
                </c:pt>
                <c:pt idx="27">
                  <c:v>5.0714192559307367</c:v>
                </c:pt>
                <c:pt idx="28">
                  <c:v>5.0609452624242426</c:v>
                </c:pt>
                <c:pt idx="29">
                  <c:v>4.7412406845021646</c:v>
                </c:pt>
                <c:pt idx="30">
                  <c:v>4.3792444940259738</c:v>
                </c:pt>
                <c:pt idx="31">
                  <c:v>4.120087268353096</c:v>
                </c:pt>
                <c:pt idx="32">
                  <c:v>3.4251106093141992</c:v>
                </c:pt>
                <c:pt idx="33">
                  <c:v>3.4004046596574447</c:v>
                </c:pt>
                <c:pt idx="34">
                  <c:v>4.0936598403463185</c:v>
                </c:pt>
                <c:pt idx="35">
                  <c:v>4.7439274514194585</c:v>
                </c:pt>
                <c:pt idx="36">
                  <c:v>5.6784727624242421</c:v>
                </c:pt>
                <c:pt idx="37">
                  <c:v>5.2877887797402581</c:v>
                </c:pt>
                <c:pt idx="38">
                  <c:v>5.7970933035497829</c:v>
                </c:pt>
                <c:pt idx="39">
                  <c:v>6.2057882169696983</c:v>
                </c:pt>
                <c:pt idx="40">
                  <c:v>6.3075578273593109</c:v>
                </c:pt>
                <c:pt idx="41">
                  <c:v>6.442222827359311</c:v>
                </c:pt>
                <c:pt idx="42">
                  <c:v>6.7234209442424211</c:v>
                </c:pt>
                <c:pt idx="43">
                  <c:v>5.3361097321212112</c:v>
                </c:pt>
                <c:pt idx="44">
                  <c:v>5.226909494025973</c:v>
                </c:pt>
                <c:pt idx="45">
                  <c:v>4.456046398787878</c:v>
                </c:pt>
                <c:pt idx="46">
                  <c:v>3.8240287672089313</c:v>
                </c:pt>
                <c:pt idx="47">
                  <c:v>3.2917872862337649</c:v>
                </c:pt>
                <c:pt idx="48">
                  <c:v>3.4076208360173164</c:v>
                </c:pt>
                <c:pt idx="49">
                  <c:v>3.35749264878788</c:v>
                </c:pt>
                <c:pt idx="50">
                  <c:v>3.2959650351515126</c:v>
                </c:pt>
                <c:pt idx="51">
                  <c:v>3.5325225351515162</c:v>
                </c:pt>
                <c:pt idx="52">
                  <c:v>3.8439926487878786</c:v>
                </c:pt>
                <c:pt idx="53">
                  <c:v>4.2549175351515149</c:v>
                </c:pt>
                <c:pt idx="54">
                  <c:v>3.6258934837681163</c:v>
                </c:pt>
                <c:pt idx="55">
                  <c:v>3.3572180654545463</c:v>
                </c:pt>
                <c:pt idx="56">
                  <c:v>3.3924202299567106</c:v>
                </c:pt>
                <c:pt idx="57">
                  <c:v>4.3086125351515143</c:v>
                </c:pt>
                <c:pt idx="58">
                  <c:v>4.8199313987878813</c:v>
                </c:pt>
                <c:pt idx="59">
                  <c:v>4.6495089284321498</c:v>
                </c:pt>
                <c:pt idx="60">
                  <c:v>4.1827626487878797</c:v>
                </c:pt>
                <c:pt idx="61">
                  <c:v>3.7882263987878786</c:v>
                </c:pt>
                <c:pt idx="62">
                  <c:v>3.2369183553096166</c:v>
                </c:pt>
                <c:pt idx="63">
                  <c:v>3.1707825351515146</c:v>
                </c:pt>
                <c:pt idx="64">
                  <c:v>3.521246398787877</c:v>
                </c:pt>
                <c:pt idx="65">
                  <c:v>3.4466370806060613</c:v>
                </c:pt>
                <c:pt idx="66">
                  <c:v>3.4014281736796534</c:v>
                </c:pt>
                <c:pt idx="67">
                  <c:v>3.9444404896969711</c:v>
                </c:pt>
                <c:pt idx="68">
                  <c:v>4.9853487364502138</c:v>
                </c:pt>
                <c:pt idx="69">
                  <c:v>5.5007719940259747</c:v>
                </c:pt>
                <c:pt idx="70">
                  <c:v>6.1390144940259734</c:v>
                </c:pt>
                <c:pt idx="71">
                  <c:v>5.5300687797402617</c:v>
                </c:pt>
                <c:pt idx="72">
                  <c:v>6.12116235116883</c:v>
                </c:pt>
                <c:pt idx="73">
                  <c:v>6.2919706093141956</c:v>
                </c:pt>
                <c:pt idx="74">
                  <c:v>6.7455992248748382</c:v>
                </c:pt>
                <c:pt idx="75">
                  <c:v>7.2720213987878752</c:v>
                </c:pt>
                <c:pt idx="76">
                  <c:v>7.1351175892640661</c:v>
                </c:pt>
                <c:pt idx="77">
                  <c:v>7.2570779896969713</c:v>
                </c:pt>
                <c:pt idx="78">
                  <c:v>7.543201398787879</c:v>
                </c:pt>
                <c:pt idx="79">
                  <c:v>7.8902320509617958</c:v>
                </c:pt>
                <c:pt idx="80">
                  <c:v>7.7042555654545453</c:v>
                </c:pt>
                <c:pt idx="81">
                  <c:v>7.3029583035497874</c:v>
                </c:pt>
                <c:pt idx="82">
                  <c:v>8.0310808143722987</c:v>
                </c:pt>
                <c:pt idx="83">
                  <c:v>6.4190138879653675</c:v>
                </c:pt>
                <c:pt idx="84">
                  <c:v>5.8825827056060618</c:v>
                </c:pt>
                <c:pt idx="85">
                  <c:v>5.8532093154545475</c:v>
                </c:pt>
                <c:pt idx="86">
                  <c:v>6.1813012851515143</c:v>
                </c:pt>
                <c:pt idx="87">
                  <c:v>6.2726182737878817</c:v>
                </c:pt>
                <c:pt idx="88">
                  <c:v>6.2449706412121193</c:v>
                </c:pt>
                <c:pt idx="89">
                  <c:v>5.9351719940259757</c:v>
                </c:pt>
                <c:pt idx="90">
                  <c:v>7.3805000676190513</c:v>
                </c:pt>
                <c:pt idx="91">
                  <c:v>8.0594091161791823</c:v>
                </c:pt>
                <c:pt idx="92">
                  <c:v>7.5395271882615607</c:v>
                </c:pt>
                <c:pt idx="93">
                  <c:v>7.1701797683530986</c:v>
                </c:pt>
                <c:pt idx="94">
                  <c:v>7.0048532169696944</c:v>
                </c:pt>
                <c:pt idx="95">
                  <c:v>6.78451942510367</c:v>
                </c:pt>
                <c:pt idx="96">
                  <c:v>6.6572502497195556</c:v>
                </c:pt>
                <c:pt idx="97">
                  <c:v>7.0993774514194543</c:v>
                </c:pt>
                <c:pt idx="98">
                  <c:v>7.591709374978354</c:v>
                </c:pt>
                <c:pt idx="99">
                  <c:v>7.3289851866666673</c:v>
                </c:pt>
                <c:pt idx="100">
                  <c:v>7.3754657169696971</c:v>
                </c:pt>
                <c:pt idx="101">
                  <c:v>7.4856738987878781</c:v>
                </c:pt>
                <c:pt idx="102">
                  <c:v>7.1747742644005257</c:v>
                </c:pt>
                <c:pt idx="103">
                  <c:v>6.6946693533333335</c:v>
                </c:pt>
                <c:pt idx="104">
                  <c:v>6.8316197321212124</c:v>
                </c:pt>
                <c:pt idx="105">
                  <c:v>5.8320656295571105</c:v>
                </c:pt>
                <c:pt idx="106">
                  <c:v>5.5659123637001588</c:v>
                </c:pt>
                <c:pt idx="107">
                  <c:v>6.5380681736796546</c:v>
                </c:pt>
                <c:pt idx="108">
                  <c:v>5.5128657927272693</c:v>
                </c:pt>
                <c:pt idx="109">
                  <c:v>5.1817748198405109</c:v>
                </c:pt>
                <c:pt idx="110">
                  <c:v>6.9549294940259747</c:v>
                </c:pt>
                <c:pt idx="111">
                  <c:v>7.8777841044155812</c:v>
                </c:pt>
                <c:pt idx="112">
                  <c:v>6.1961728922943689</c:v>
                </c:pt>
                <c:pt idx="113">
                  <c:v>5.754404494025974</c:v>
                </c:pt>
                <c:pt idx="114">
                  <c:v>5.0920477624242411</c:v>
                </c:pt>
                <c:pt idx="115">
                  <c:v>4.9088280654545446</c:v>
                </c:pt>
                <c:pt idx="116">
                  <c:v>4.2899326541991325</c:v>
                </c:pt>
                <c:pt idx="117">
                  <c:v>3.4471833948353101</c:v>
                </c:pt>
                <c:pt idx="118">
                  <c:v>4.7692202876767658</c:v>
                </c:pt>
                <c:pt idx="119">
                  <c:v>5.0007492559307334</c:v>
                </c:pt>
                <c:pt idx="120">
                  <c:v>3.5512976487878807</c:v>
                </c:pt>
                <c:pt idx="121">
                  <c:v>3.4147266619457741</c:v>
                </c:pt>
                <c:pt idx="122">
                  <c:v>3.6495645806060608</c:v>
                </c:pt>
                <c:pt idx="123">
                  <c:v>3.9607463987878764</c:v>
                </c:pt>
              </c:numCache>
            </c:numRef>
          </c:val>
          <c:smooth val="0"/>
        </c:ser>
        <c:dLbls>
          <c:showLegendKey val="0"/>
          <c:showVal val="0"/>
          <c:showCatName val="0"/>
          <c:showSerName val="0"/>
          <c:showPercent val="0"/>
          <c:showBubbleSize val="0"/>
        </c:dLbls>
        <c:marker val="1"/>
        <c:smooth val="0"/>
        <c:axId val="357574144"/>
        <c:axId val="357575680"/>
      </c:lineChart>
      <c:dateAx>
        <c:axId val="357574144"/>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575680"/>
        <c:crosses val="autoZero"/>
        <c:auto val="1"/>
        <c:lblOffset val="100"/>
        <c:baseTimeUnit val="months"/>
        <c:majorUnit val="3"/>
        <c:majorTimeUnit val="months"/>
        <c:minorUnit val="1"/>
        <c:minorTimeUnit val="months"/>
      </c:dateAx>
      <c:valAx>
        <c:axId val="357575680"/>
        <c:scaling>
          <c:orientation val="minMax"/>
          <c:max val="10"/>
          <c:min val="0"/>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bushel</a:t>
                </a:r>
              </a:p>
            </c:rich>
          </c:tx>
          <c:layout>
            <c:manualLayout>
              <c:xMode val="edge"/>
              <c:yMode val="edge"/>
              <c:x val="8.8967971530249778E-3"/>
              <c:y val="0.35958005249343833"/>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574144"/>
        <c:crosses val="autoZero"/>
        <c:crossBetween val="midCat"/>
        <c:majorUnit val="2"/>
      </c:valAx>
      <c:spPr>
        <a:solidFill>
          <a:srgbClr val="FFFFFF"/>
        </a:solidFill>
        <a:ln w="25400">
          <a:solidFill>
            <a:srgbClr val="000000"/>
          </a:solidFill>
          <a:prstDash val="solid"/>
        </a:ln>
      </c:spPr>
    </c:plotArea>
    <c:legend>
      <c:legendPos val="r"/>
      <c:legendEntry>
        <c:idx val="1"/>
        <c:delete val="1"/>
      </c:legendEntry>
      <c:legendEntry>
        <c:idx val="6"/>
        <c:delete val="1"/>
      </c:legendEntry>
      <c:layout>
        <c:manualLayout>
          <c:xMode val="edge"/>
          <c:yMode val="edge"/>
          <c:x val="7.572692203510184E-2"/>
          <c:y val="0.79354498089367054"/>
          <c:w val="0.90561000270873615"/>
          <c:h val="0.1496062992125984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Percent Return on Equity </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of Ethanol Production</a:t>
            </a:r>
            <a:endParaRPr lang="en-US" sz="2000" b="0" i="0" u="none" strike="noStrike" baseline="0">
              <a:solidFill>
                <a:srgbClr val="000000"/>
              </a:solidFill>
              <a:latin typeface="Helvetica"/>
              <a:cs typeface="Helvetica"/>
            </a:endParaRPr>
          </a:p>
          <a:p>
            <a:pPr>
              <a:defRPr sz="14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(annualized basis)</a:t>
            </a:r>
            <a:endParaRPr lang="en-US"/>
          </a:p>
        </c:rich>
      </c:tx>
      <c:layout>
        <c:manualLayout>
          <c:xMode val="edge"/>
          <c:yMode val="edge"/>
          <c:x val="0.34477046739350042"/>
          <c:y val="1.5692183491108565E-2"/>
        </c:manualLayout>
      </c:layout>
      <c:overlay val="0"/>
      <c:spPr>
        <a:noFill/>
        <a:ln w="25400">
          <a:noFill/>
        </a:ln>
      </c:spPr>
    </c:title>
    <c:autoTitleDeleted val="0"/>
    <c:plotArea>
      <c:layout>
        <c:manualLayout>
          <c:layoutTarget val="inner"/>
          <c:xMode val="edge"/>
          <c:yMode val="edge"/>
          <c:x val="0.11565836298932385"/>
          <c:y val="0.20866930505638079"/>
          <c:w val="0.84786476868327465"/>
          <c:h val="0.63681205245685979"/>
        </c:manualLayout>
      </c:layout>
      <c:lineChart>
        <c:grouping val="standard"/>
        <c:varyColors val="0"/>
        <c:ser>
          <c:idx val="0"/>
          <c:order val="0"/>
          <c:tx>
            <c:v>Return on Equity</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[0]!BR</c:f>
              <c:numCache>
                <c:formatCode>0%</c:formatCode>
                <c:ptCount val="124"/>
                <c:pt idx="0">
                  <c:v>0.36536312465580822</c:v>
                </c:pt>
                <c:pt idx="1">
                  <c:v>0.24826044909435302</c:v>
                </c:pt>
                <c:pt idx="2">
                  <c:v>2.3184505255584718E-2</c:v>
                </c:pt>
                <c:pt idx="3">
                  <c:v>-3.7625988916403036E-2</c:v>
                </c:pt>
                <c:pt idx="4">
                  <c:v>-4.2961312888662694E-2</c:v>
                </c:pt>
                <c:pt idx="5">
                  <c:v>0.12378627506915629</c:v>
                </c:pt>
                <c:pt idx="6">
                  <c:v>0.36219046315925396</c:v>
                </c:pt>
                <c:pt idx="7">
                  <c:v>0.62756125301479648</c:v>
                </c:pt>
                <c:pt idx="8">
                  <c:v>1.1603642286997937</c:v>
                </c:pt>
                <c:pt idx="9">
                  <c:v>0.94960008601856982</c:v>
                </c:pt>
                <c:pt idx="10">
                  <c:v>0.62796341392082067</c:v>
                </c:pt>
                <c:pt idx="11">
                  <c:v>0.52261170961825465</c:v>
                </c:pt>
                <c:pt idx="12">
                  <c:v>0.6479371271247274</c:v>
                </c:pt>
                <c:pt idx="13">
                  <c:v>0.94021172459190727</c:v>
                </c:pt>
                <c:pt idx="14">
                  <c:v>0.8919139259552068</c:v>
                </c:pt>
                <c:pt idx="15">
                  <c:v>0.8899155715279784</c:v>
                </c:pt>
                <c:pt idx="16">
                  <c:v>1.3380694762416621</c:v>
                </c:pt>
                <c:pt idx="17">
                  <c:v>1.7540546028478274</c:v>
                </c:pt>
                <c:pt idx="18">
                  <c:v>1.4365886438765925</c:v>
                </c:pt>
                <c:pt idx="19">
                  <c:v>1.0937224944750534</c:v>
                </c:pt>
                <c:pt idx="20">
                  <c:v>0.75726647466126562</c:v>
                </c:pt>
                <c:pt idx="21">
                  <c:v>0.49341026529840426</c:v>
                </c:pt>
                <c:pt idx="22">
                  <c:v>0.47012955221615832</c:v>
                </c:pt>
                <c:pt idx="23">
                  <c:v>0.61364270675094013</c:v>
                </c:pt>
                <c:pt idx="24">
                  <c:v>0.50259622274339022</c:v>
                </c:pt>
                <c:pt idx="25">
                  <c:v>0.17548824236770075</c:v>
                </c:pt>
                <c:pt idx="26">
                  <c:v>0.46168294834537565</c:v>
                </c:pt>
                <c:pt idx="27">
                  <c:v>0.53997579898275405</c:v>
                </c:pt>
                <c:pt idx="28">
                  <c:v>0.50184983992634513</c:v>
                </c:pt>
                <c:pt idx="29">
                  <c:v>0.33845238806380734</c:v>
                </c:pt>
                <c:pt idx="30">
                  <c:v>0.42335597407670772</c:v>
                </c:pt>
                <c:pt idx="31">
                  <c:v>0.32604650841567012</c:v>
                </c:pt>
                <c:pt idx="32">
                  <c:v>8.1559517670817136E-2</c:v>
                </c:pt>
                <c:pt idx="33">
                  <c:v>6.3790848440894263E-2</c:v>
                </c:pt>
                <c:pt idx="34">
                  <c:v>0.15415416104823651</c:v>
                </c:pt>
                <c:pt idx="35">
                  <c:v>0.22381097797836633</c:v>
                </c:pt>
                <c:pt idx="36">
                  <c:v>0.34681248746577509</c:v>
                </c:pt>
                <c:pt idx="37">
                  <c:v>0.11827672444397642</c:v>
                </c:pt>
                <c:pt idx="38">
                  <c:v>0.19314675815493049</c:v>
                </c:pt>
                <c:pt idx="39">
                  <c:v>0.19079364741236834</c:v>
                </c:pt>
                <c:pt idx="40">
                  <c:v>0.21372166559340583</c:v>
                </c:pt>
                <c:pt idx="41">
                  <c:v>-2.1983726436355659E-3</c:v>
                </c:pt>
                <c:pt idx="42">
                  <c:v>0.24768259280623844</c:v>
                </c:pt>
                <c:pt idx="43">
                  <c:v>8.5617349345926366E-2</c:v>
                </c:pt>
                <c:pt idx="44">
                  <c:v>3.6153176300792539E-2</c:v>
                </c:pt>
                <c:pt idx="45">
                  <c:v>0.15636437878301593</c:v>
                </c:pt>
                <c:pt idx="46">
                  <c:v>7.9919143498367984E-2</c:v>
                </c:pt>
                <c:pt idx="47">
                  <c:v>-2.2710793450922563E-2</c:v>
                </c:pt>
                <c:pt idx="48">
                  <c:v>-8.0673383148958749E-2</c:v>
                </c:pt>
                <c:pt idx="49">
                  <c:v>-3.0183744038892648E-2</c:v>
                </c:pt>
                <c:pt idx="50">
                  <c:v>-0.10110412989052762</c:v>
                </c:pt>
                <c:pt idx="51">
                  <c:v>-6.9591073182141028E-2</c:v>
                </c:pt>
                <c:pt idx="52">
                  <c:v>-4.2039364642803896E-2</c:v>
                </c:pt>
                <c:pt idx="53">
                  <c:v>0.10574517278765136</c:v>
                </c:pt>
                <c:pt idx="54">
                  <c:v>0.17067946869263106</c:v>
                </c:pt>
                <c:pt idx="55">
                  <c:v>6.592476870446673E-2</c:v>
                </c:pt>
                <c:pt idx="56">
                  <c:v>7.6614316582708578E-2</c:v>
                </c:pt>
                <c:pt idx="57">
                  <c:v>0.21657078158186988</c:v>
                </c:pt>
                <c:pt idx="58">
                  <c:v>0.36296994430878093</c:v>
                </c:pt>
                <c:pt idx="59">
                  <c:v>0.30828412476620226</c:v>
                </c:pt>
                <c:pt idx="60">
                  <c:v>0.17985291018690933</c:v>
                </c:pt>
                <c:pt idx="61">
                  <c:v>0.10367124928082005</c:v>
                </c:pt>
                <c:pt idx="62">
                  <c:v>-7.6244581981282311E-2</c:v>
                </c:pt>
                <c:pt idx="63">
                  <c:v>-6.1985372047361487E-2</c:v>
                </c:pt>
                <c:pt idx="64">
                  <c:v>1.7782314707051342E-2</c:v>
                </c:pt>
                <c:pt idx="65">
                  <c:v>6.3034718404191642E-2</c:v>
                </c:pt>
                <c:pt idx="66">
                  <c:v>-2.9981599277120142E-3</c:v>
                </c:pt>
                <c:pt idx="67">
                  <c:v>9.9292629759145462E-2</c:v>
                </c:pt>
                <c:pt idx="68">
                  <c:v>0.20746245274000644</c:v>
                </c:pt>
                <c:pt idx="69">
                  <c:v>0.16928519077736146</c:v>
                </c:pt>
                <c:pt idx="70">
                  <c:v>0.27868721939852842</c:v>
                </c:pt>
                <c:pt idx="71">
                  <c:v>-2.1047960728864865E-2</c:v>
                </c:pt>
                <c:pt idx="72">
                  <c:v>2.3864879048262042E-2</c:v>
                </c:pt>
                <c:pt idx="73">
                  <c:v>-9.009061909374258E-2</c:v>
                </c:pt>
                <c:pt idx="74">
                  <c:v>6.3001315991753279E-2</c:v>
                </c:pt>
                <c:pt idx="75">
                  <c:v>1.8789655019801489E-2</c:v>
                </c:pt>
                <c:pt idx="76">
                  <c:v>4.8816809291831825E-2</c:v>
                </c:pt>
                <c:pt idx="77">
                  <c:v>4.6934179811026773E-2</c:v>
                </c:pt>
                <c:pt idx="78">
                  <c:v>0.22957329083136763</c:v>
                </c:pt>
                <c:pt idx="79">
                  <c:v>0.23225712842315294</c:v>
                </c:pt>
                <c:pt idx="80">
                  <c:v>0.28077846526758221</c:v>
                </c:pt>
                <c:pt idx="81">
                  <c:v>0.35789914814982821</c:v>
                </c:pt>
                <c:pt idx="82">
                  <c:v>0.58745204646843607</c:v>
                </c:pt>
                <c:pt idx="83">
                  <c:v>0.16418970589146087</c:v>
                </c:pt>
                <c:pt idx="84">
                  <c:v>-9.6001017831679816E-2</c:v>
                </c:pt>
                <c:pt idx="85">
                  <c:v>-0.13859551654382446</c:v>
                </c:pt>
                <c:pt idx="86">
                  <c:v>-6.7715412564138391E-2</c:v>
                </c:pt>
                <c:pt idx="87">
                  <c:v>-9.3193739165213561E-4</c:v>
                </c:pt>
                <c:pt idx="88">
                  <c:v>-1.148466158630743E-2</c:v>
                </c:pt>
                <c:pt idx="89">
                  <c:v>-0.10085156354298089</c:v>
                </c:pt>
                <c:pt idx="90">
                  <c:v>-7.0598668432832884E-2</c:v>
                </c:pt>
                <c:pt idx="91">
                  <c:v>-2.7767087462169573E-2</c:v>
                </c:pt>
                <c:pt idx="92">
                  <c:v>-2.7103913185932631E-2</c:v>
                </c:pt>
                <c:pt idx="93">
                  <c:v>-0.10397996244182854</c:v>
                </c:pt>
                <c:pt idx="94">
                  <c:v>-0.15381018268992577</c:v>
                </c:pt>
                <c:pt idx="95">
                  <c:v>-0.17723897375650072</c:v>
                </c:pt>
                <c:pt idx="96">
                  <c:v>-0.18888914585933431</c:v>
                </c:pt>
                <c:pt idx="97">
                  <c:v>-4.9540399893526453E-2</c:v>
                </c:pt>
                <c:pt idx="98">
                  <c:v>4.6399782923830617E-2</c:v>
                </c:pt>
                <c:pt idx="99">
                  <c:v>0.18395862702855051</c:v>
                </c:pt>
                <c:pt idx="100">
                  <c:v>0.10707739796210873</c:v>
                </c:pt>
                <c:pt idx="101">
                  <c:v>9.7843398132976045E-2</c:v>
                </c:pt>
                <c:pt idx="102">
                  <c:v>0.14508741990604149</c:v>
                </c:pt>
                <c:pt idx="103">
                  <c:v>0.19232240961287952</c:v>
                </c:pt>
                <c:pt idx="104">
                  <c:v>0.5217657797488402</c:v>
                </c:pt>
                <c:pt idx="105">
                  <c:v>0.43503638161354058</c:v>
                </c:pt>
                <c:pt idx="106">
                  <c:v>0.38137961190623992</c:v>
                </c:pt>
                <c:pt idx="107">
                  <c:v>0.67959578279832755</c:v>
                </c:pt>
                <c:pt idx="108">
                  <c:v>0.38611308650445714</c:v>
                </c:pt>
                <c:pt idx="109">
                  <c:v>0.22841497182073048</c:v>
                </c:pt>
                <c:pt idx="110">
                  <c:v>0.70858486331789439</c:v>
                </c:pt>
                <c:pt idx="111">
                  <c:v>0.93567105591441591</c:v>
                </c:pt>
                <c:pt idx="112">
                  <c:v>0.43942369947327131</c:v>
                </c:pt>
                <c:pt idx="113">
                  <c:v>0.40325152777330947</c:v>
                </c:pt>
                <c:pt idx="114">
                  <c:v>0.40089398245234736</c:v>
                </c:pt>
                <c:pt idx="115">
                  <c:v>0.42438014029358312</c:v>
                </c:pt>
                <c:pt idx="116">
                  <c:v>0.29380147689467362</c:v>
                </c:pt>
                <c:pt idx="117">
                  <c:v>5.6749674416013564E-2</c:v>
                </c:pt>
                <c:pt idx="118">
                  <c:v>0.38990897939053348</c:v>
                </c:pt>
                <c:pt idx="119">
                  <c:v>0.37998661581175341</c:v>
                </c:pt>
                <c:pt idx="120">
                  <c:v>-5.6280057156442201E-2</c:v>
                </c:pt>
                <c:pt idx="121">
                  <c:v>-0.10183832785686248</c:v>
                </c:pt>
                <c:pt idx="122">
                  <c:v>-3.8817178844504231E-2</c:v>
                </c:pt>
                <c:pt idx="123">
                  <c:v>8.5513958592946776E-2</c:v>
                </c:pt>
              </c:numCache>
            </c:numRef>
          </c:val>
          <c:smooth val="0"/>
        </c:ser>
        <c:dLbls>
          <c:showLegendKey val="0"/>
          <c:showVal val="0"/>
          <c:showCatName val="0"/>
          <c:showSerName val="0"/>
          <c:showPercent val="0"/>
          <c:showBubbleSize val="0"/>
        </c:dLbls>
        <c:marker val="1"/>
        <c:smooth val="0"/>
        <c:axId val="357626624"/>
        <c:axId val="357628160"/>
      </c:lineChart>
      <c:dateAx>
        <c:axId val="357626624"/>
        <c:scaling>
          <c:orientation val="minMax"/>
        </c:scaling>
        <c:delete val="0"/>
        <c:axPos val="b"/>
        <c:numFmt formatCode="mmm\-yy" sourceLinked="0"/>
        <c:majorTickMark val="out"/>
        <c:minorTickMark val="none"/>
        <c:tickLblPos val="nextTo"/>
        <c:spPr>
          <a:ln w="3175">
            <a:solidFill>
              <a:srgbClr val="000000"/>
            </a:solidFill>
            <a:prstDash val="solid"/>
          </a:ln>
        </c:spPr>
        <c:txPr>
          <a:bodyPr rot="-4500000" vert="horz"/>
          <a:lstStyle/>
          <a:p>
            <a:pPr>
              <a:defRPr sz="1400" b="0" i="0" u="none" strike="noStrike" baseline="0">
                <a:solidFill>
                  <a:srgbClr val="000000"/>
                </a:solidFill>
                <a:latin typeface="Helvetica"/>
                <a:ea typeface="Helvetica"/>
                <a:cs typeface="Helvetica"/>
              </a:defRPr>
            </a:pPr>
            <a:endParaRPr lang="en-US"/>
          </a:p>
        </c:txPr>
        <c:crossAx val="357628160"/>
        <c:crosses val="autoZero"/>
        <c:auto val="1"/>
        <c:lblOffset val="100"/>
        <c:baseTimeUnit val="days"/>
        <c:majorUnit val="3"/>
        <c:majorTimeUnit val="months"/>
        <c:minorUnit val="5"/>
        <c:minorTimeUnit val="days"/>
      </c:dateAx>
      <c:valAx>
        <c:axId val="357628160"/>
        <c:scaling>
          <c:orientation val="minMax"/>
          <c:max val="1.8"/>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626624"/>
        <c:crosses val="autoZero"/>
        <c:crossBetween val="between"/>
        <c:majorUnit val="0.2"/>
      </c:valAx>
      <c:spPr>
        <a:solidFill>
          <a:srgbClr val="FFFFFF"/>
        </a:solidFill>
        <a:ln w="3175">
          <a:solidFill>
            <a:srgbClr val="000000"/>
          </a:solidFill>
          <a:prstDash val="solid"/>
        </a:ln>
      </c:spPr>
    </c:plotArea>
    <c:plotVisOnly val="1"/>
    <c:dispBlanksAs val="gap"/>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alignWithMargins="0"/>
    <c:pageMargins b="1" l="0.750000000000002" r="0.750000000000002" t="1" header="0.5" footer="0.5"/>
    <c:pageSetup orientation="landscape"/>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Cost to Produce Ethanol</a:t>
            </a:r>
          </a:p>
          <a:p>
            <a:pPr>
              <a:defRPr sz="14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(corn at cost of production)</a:t>
            </a:r>
            <a:endParaRPr lang="en-US"/>
          </a:p>
        </c:rich>
      </c:tx>
      <c:layout>
        <c:manualLayout>
          <c:xMode val="edge"/>
          <c:yMode val="edge"/>
          <c:x val="0.35943055702490267"/>
          <c:y val="1.0471211759687083E-2"/>
        </c:manualLayout>
      </c:layout>
      <c:overlay val="0"/>
      <c:spPr>
        <a:noFill/>
        <a:ln w="25400">
          <a:noFill/>
        </a:ln>
      </c:spPr>
    </c:title>
    <c:autoTitleDeleted val="0"/>
    <c:plotArea>
      <c:layout>
        <c:manualLayout>
          <c:layoutTarget val="inner"/>
          <c:xMode val="edge"/>
          <c:yMode val="edge"/>
          <c:x val="0.13879003558718947"/>
          <c:y val="0.16099476439790594"/>
          <c:w val="0.83540925266904242"/>
          <c:h val="0.56675392670157165"/>
        </c:manualLayout>
      </c:layout>
      <c:areaChart>
        <c:grouping val="stacked"/>
        <c:varyColors val="0"/>
        <c:ser>
          <c:idx val="2"/>
          <c:order val="0"/>
          <c:tx>
            <c:v>Cropland Rent</c:v>
          </c:tx>
          <c:spPr>
            <a:solidFill>
              <a:srgbClr val="00008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[0]!AQ</c:f>
              <c:numCache>
                <c:formatCode>_("$"* #,##0.00_);_("$"* \(#,##0.00\);_("$"* "-"??_);_(@_)</c:formatCode>
                <c:ptCount val="124"/>
                <c:pt idx="0">
                  <c:v>0.25714285714285717</c:v>
                </c:pt>
                <c:pt idx="1">
                  <c:v>0.25714285714285717</c:v>
                </c:pt>
                <c:pt idx="2">
                  <c:v>0.25714285714285717</c:v>
                </c:pt>
                <c:pt idx="3">
                  <c:v>0.25714285714285717</c:v>
                </c:pt>
                <c:pt idx="4">
                  <c:v>0.25714285714285717</c:v>
                </c:pt>
                <c:pt idx="5">
                  <c:v>0.25714285714285717</c:v>
                </c:pt>
                <c:pt idx="6">
                  <c:v>0.25714285714285717</c:v>
                </c:pt>
                <c:pt idx="7">
                  <c:v>0.25714285714285717</c:v>
                </c:pt>
                <c:pt idx="8">
                  <c:v>0.27857142857142858</c:v>
                </c:pt>
                <c:pt idx="9">
                  <c:v>0.27857142857142858</c:v>
                </c:pt>
                <c:pt idx="10">
                  <c:v>0.27857142857142858</c:v>
                </c:pt>
                <c:pt idx="11">
                  <c:v>0.27857142857142858</c:v>
                </c:pt>
                <c:pt idx="12">
                  <c:v>0.27857142857142858</c:v>
                </c:pt>
                <c:pt idx="13">
                  <c:v>0.27857142857142858</c:v>
                </c:pt>
                <c:pt idx="14">
                  <c:v>0.27857142857142858</c:v>
                </c:pt>
                <c:pt idx="15">
                  <c:v>0.27857142857142858</c:v>
                </c:pt>
                <c:pt idx="16">
                  <c:v>0.27857142857142858</c:v>
                </c:pt>
                <c:pt idx="17">
                  <c:v>0.27857142857142858</c:v>
                </c:pt>
                <c:pt idx="18">
                  <c:v>0.27857142857142858</c:v>
                </c:pt>
                <c:pt idx="19">
                  <c:v>0.27857142857142858</c:v>
                </c:pt>
                <c:pt idx="20">
                  <c:v>0.28928571428571431</c:v>
                </c:pt>
                <c:pt idx="21">
                  <c:v>0.28928571428571431</c:v>
                </c:pt>
                <c:pt idx="22">
                  <c:v>0.28928571428571431</c:v>
                </c:pt>
                <c:pt idx="23">
                  <c:v>0.28928571428571431</c:v>
                </c:pt>
                <c:pt idx="24">
                  <c:v>0.28928571428571431</c:v>
                </c:pt>
                <c:pt idx="25">
                  <c:v>0.28928571428571431</c:v>
                </c:pt>
                <c:pt idx="26">
                  <c:v>0.28928571428571431</c:v>
                </c:pt>
                <c:pt idx="27">
                  <c:v>0.28928571428571431</c:v>
                </c:pt>
                <c:pt idx="28">
                  <c:v>0.28928571428571431</c:v>
                </c:pt>
                <c:pt idx="29">
                  <c:v>0.28928571428571431</c:v>
                </c:pt>
                <c:pt idx="30">
                  <c:v>0.28928571428571431</c:v>
                </c:pt>
                <c:pt idx="31">
                  <c:v>0.28928571428571431</c:v>
                </c:pt>
                <c:pt idx="32">
                  <c:v>0.31071428571428572</c:v>
                </c:pt>
                <c:pt idx="33">
                  <c:v>0.31071428571428572</c:v>
                </c:pt>
                <c:pt idx="34">
                  <c:v>0.31071428571428572</c:v>
                </c:pt>
                <c:pt idx="35">
                  <c:v>0.31071428571428572</c:v>
                </c:pt>
                <c:pt idx="36">
                  <c:v>0.31071428571428572</c:v>
                </c:pt>
                <c:pt idx="37">
                  <c:v>0.31071428571428572</c:v>
                </c:pt>
                <c:pt idx="38">
                  <c:v>0.31071428571428572</c:v>
                </c:pt>
                <c:pt idx="39">
                  <c:v>0.31071428571428572</c:v>
                </c:pt>
                <c:pt idx="40">
                  <c:v>0.31071428571428572</c:v>
                </c:pt>
                <c:pt idx="41">
                  <c:v>0.31071428571428572</c:v>
                </c:pt>
                <c:pt idx="42">
                  <c:v>0.31071428571428572</c:v>
                </c:pt>
                <c:pt idx="43">
                  <c:v>0.31071428571428572</c:v>
                </c:pt>
                <c:pt idx="44">
                  <c:v>0.36785714285714288</c:v>
                </c:pt>
                <c:pt idx="45">
                  <c:v>0.36785714285714288</c:v>
                </c:pt>
                <c:pt idx="46">
                  <c:v>0.36785714285714288</c:v>
                </c:pt>
                <c:pt idx="47">
                  <c:v>0.36785714285714288</c:v>
                </c:pt>
                <c:pt idx="48">
                  <c:v>0.36785714285714288</c:v>
                </c:pt>
                <c:pt idx="49">
                  <c:v>0.36785714285714288</c:v>
                </c:pt>
                <c:pt idx="50">
                  <c:v>0.36785714285714288</c:v>
                </c:pt>
                <c:pt idx="51">
                  <c:v>0.36785714285714288</c:v>
                </c:pt>
                <c:pt idx="52">
                  <c:v>0.36785714285714288</c:v>
                </c:pt>
                <c:pt idx="53">
                  <c:v>0.36785714285714288</c:v>
                </c:pt>
                <c:pt idx="54">
                  <c:v>0.36785714285714288</c:v>
                </c:pt>
                <c:pt idx="55">
                  <c:v>0.36785714285714288</c:v>
                </c:pt>
                <c:pt idx="56">
                  <c:v>0.36071428571428577</c:v>
                </c:pt>
                <c:pt idx="57">
                  <c:v>0.36071428571428577</c:v>
                </c:pt>
                <c:pt idx="58">
                  <c:v>0.36071428571428577</c:v>
                </c:pt>
                <c:pt idx="59">
                  <c:v>0.36071428571428577</c:v>
                </c:pt>
                <c:pt idx="60">
                  <c:v>0.36071428571428577</c:v>
                </c:pt>
                <c:pt idx="61">
                  <c:v>0.36071428571428577</c:v>
                </c:pt>
                <c:pt idx="62">
                  <c:v>0.36071428571428577</c:v>
                </c:pt>
                <c:pt idx="63">
                  <c:v>0.36071428571428577</c:v>
                </c:pt>
                <c:pt idx="64">
                  <c:v>0.36071428571428577</c:v>
                </c:pt>
                <c:pt idx="65">
                  <c:v>0.36071428571428577</c:v>
                </c:pt>
                <c:pt idx="66">
                  <c:v>0.36071428571428577</c:v>
                </c:pt>
                <c:pt idx="67">
                  <c:v>0.36071428571428577</c:v>
                </c:pt>
                <c:pt idx="68">
                  <c:v>0.40000000000000008</c:v>
                </c:pt>
                <c:pt idx="69">
                  <c:v>0.40000000000000008</c:v>
                </c:pt>
                <c:pt idx="70">
                  <c:v>0.40000000000000008</c:v>
                </c:pt>
                <c:pt idx="71">
                  <c:v>0.40000000000000008</c:v>
                </c:pt>
                <c:pt idx="72">
                  <c:v>0.40000000000000008</c:v>
                </c:pt>
                <c:pt idx="73">
                  <c:v>0.40000000000000008</c:v>
                </c:pt>
                <c:pt idx="74">
                  <c:v>0.40000000000000008</c:v>
                </c:pt>
                <c:pt idx="75">
                  <c:v>0.40000000000000008</c:v>
                </c:pt>
                <c:pt idx="76">
                  <c:v>0.40000000000000008</c:v>
                </c:pt>
                <c:pt idx="77">
                  <c:v>0.40000000000000008</c:v>
                </c:pt>
                <c:pt idx="78">
                  <c:v>0.40000000000000008</c:v>
                </c:pt>
                <c:pt idx="79">
                  <c:v>0.40000000000000008</c:v>
                </c:pt>
                <c:pt idx="80">
                  <c:v>0.44285714285714289</c:v>
                </c:pt>
                <c:pt idx="81">
                  <c:v>0.44285714285714289</c:v>
                </c:pt>
                <c:pt idx="82">
                  <c:v>0.44285714285714289</c:v>
                </c:pt>
                <c:pt idx="83">
                  <c:v>0.44285714285714289</c:v>
                </c:pt>
                <c:pt idx="84">
                  <c:v>0.44285714285714289</c:v>
                </c:pt>
                <c:pt idx="85">
                  <c:v>0.44285714285714289</c:v>
                </c:pt>
                <c:pt idx="86">
                  <c:v>0.44285714285714289</c:v>
                </c:pt>
                <c:pt idx="87">
                  <c:v>0.44285714285714289</c:v>
                </c:pt>
                <c:pt idx="88">
                  <c:v>0.44285714285714289</c:v>
                </c:pt>
                <c:pt idx="89">
                  <c:v>0.44285714285714289</c:v>
                </c:pt>
                <c:pt idx="90">
                  <c:v>0.44285714285714289</c:v>
                </c:pt>
                <c:pt idx="91">
                  <c:v>0.44285714285714289</c:v>
                </c:pt>
                <c:pt idx="92">
                  <c:v>0.65714285714285725</c:v>
                </c:pt>
                <c:pt idx="93">
                  <c:v>0.65714285714285725</c:v>
                </c:pt>
                <c:pt idx="94">
                  <c:v>0.65714285714285725</c:v>
                </c:pt>
                <c:pt idx="95">
                  <c:v>0.65714285714285725</c:v>
                </c:pt>
                <c:pt idx="96">
                  <c:v>0.65714285714285725</c:v>
                </c:pt>
                <c:pt idx="97">
                  <c:v>0.65714285714285725</c:v>
                </c:pt>
                <c:pt idx="98">
                  <c:v>0.65714285714285725</c:v>
                </c:pt>
                <c:pt idx="99">
                  <c:v>0.65714285714285725</c:v>
                </c:pt>
                <c:pt idx="100">
                  <c:v>0.65714285714285725</c:v>
                </c:pt>
                <c:pt idx="101">
                  <c:v>0.65714285714285725</c:v>
                </c:pt>
                <c:pt idx="102">
                  <c:v>0.65714285714285725</c:v>
                </c:pt>
                <c:pt idx="103">
                  <c:v>0.65714285714285725</c:v>
                </c:pt>
                <c:pt idx="104">
                  <c:v>0.58797909407665505</c:v>
                </c:pt>
                <c:pt idx="105">
                  <c:v>0.58797909407665505</c:v>
                </c:pt>
                <c:pt idx="106">
                  <c:v>0.58797909407665505</c:v>
                </c:pt>
                <c:pt idx="107">
                  <c:v>0.58797909407665505</c:v>
                </c:pt>
                <c:pt idx="108">
                  <c:v>0.58797909407665505</c:v>
                </c:pt>
                <c:pt idx="109">
                  <c:v>0.58797909407665505</c:v>
                </c:pt>
                <c:pt idx="110">
                  <c:v>0.58797909407665505</c:v>
                </c:pt>
                <c:pt idx="111">
                  <c:v>0.58797909407665505</c:v>
                </c:pt>
                <c:pt idx="112">
                  <c:v>0.58797909407665505</c:v>
                </c:pt>
                <c:pt idx="113">
                  <c:v>0.58797909407665505</c:v>
                </c:pt>
                <c:pt idx="114">
                  <c:v>0.58797909407665505</c:v>
                </c:pt>
                <c:pt idx="115">
                  <c:v>0.58797909407665505</c:v>
                </c:pt>
                <c:pt idx="116">
                  <c:v>0.521669341894061</c:v>
                </c:pt>
                <c:pt idx="117">
                  <c:v>0.521669341894061</c:v>
                </c:pt>
                <c:pt idx="118">
                  <c:v>0.521669341894061</c:v>
                </c:pt>
                <c:pt idx="119">
                  <c:v>0.521669341894061</c:v>
                </c:pt>
                <c:pt idx="120">
                  <c:v>0.521669341894061</c:v>
                </c:pt>
                <c:pt idx="121">
                  <c:v>0.521669341894061</c:v>
                </c:pt>
                <c:pt idx="122">
                  <c:v>0.521669341894061</c:v>
                </c:pt>
                <c:pt idx="123">
                  <c:v>0.521669341894061</c:v>
                </c:pt>
              </c:numCache>
            </c:numRef>
          </c:val>
        </c:ser>
        <c:ser>
          <c:idx val="6"/>
          <c:order val="1"/>
          <c:tx>
            <c:v>Corn Input Costs Less Govt Payments</c:v>
          </c:tx>
          <c:spPr>
            <a:solidFill>
              <a:srgbClr val="FF9900"/>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[0]!AS</c:f>
              <c:numCache>
                <c:formatCode>_("$"* #,##0.00_);_("$"* \(#,##0.00\);_("$"* "-"??_);_(@_)</c:formatCode>
                <c:ptCount val="124"/>
                <c:pt idx="0">
                  <c:v>0.52857142857142869</c:v>
                </c:pt>
                <c:pt idx="1">
                  <c:v>0.53214285714285725</c:v>
                </c:pt>
                <c:pt idx="2">
                  <c:v>0.53214285714285725</c:v>
                </c:pt>
                <c:pt idx="3">
                  <c:v>0.53571428571428581</c:v>
                </c:pt>
                <c:pt idx="4">
                  <c:v>0.53571428571428581</c:v>
                </c:pt>
                <c:pt idx="5">
                  <c:v>0.53928571428571437</c:v>
                </c:pt>
                <c:pt idx="6">
                  <c:v>0.54285714285714293</c:v>
                </c:pt>
                <c:pt idx="7">
                  <c:v>0.54285714285714293</c:v>
                </c:pt>
                <c:pt idx="8">
                  <c:v>0.61785714285714288</c:v>
                </c:pt>
                <c:pt idx="9">
                  <c:v>0.61785714285714288</c:v>
                </c:pt>
                <c:pt idx="10">
                  <c:v>0.62142857142857144</c:v>
                </c:pt>
                <c:pt idx="11">
                  <c:v>0.625</c:v>
                </c:pt>
                <c:pt idx="12">
                  <c:v>0.625</c:v>
                </c:pt>
                <c:pt idx="13">
                  <c:v>0.62857142857142867</c:v>
                </c:pt>
                <c:pt idx="14">
                  <c:v>0.63214285714285712</c:v>
                </c:pt>
                <c:pt idx="15">
                  <c:v>0.63214285714285712</c:v>
                </c:pt>
                <c:pt idx="16">
                  <c:v>0.63571428571428579</c:v>
                </c:pt>
                <c:pt idx="17">
                  <c:v>0.63928571428571423</c:v>
                </c:pt>
                <c:pt idx="18">
                  <c:v>0.6428571428571429</c:v>
                </c:pt>
                <c:pt idx="19">
                  <c:v>0.6428571428571429</c:v>
                </c:pt>
                <c:pt idx="20">
                  <c:v>0.67142857142857149</c:v>
                </c:pt>
                <c:pt idx="21">
                  <c:v>0.67500000000000004</c:v>
                </c:pt>
                <c:pt idx="22">
                  <c:v>0.6785714285714286</c:v>
                </c:pt>
                <c:pt idx="23">
                  <c:v>0.68214285714285716</c:v>
                </c:pt>
                <c:pt idx="24">
                  <c:v>0.68571428571428572</c:v>
                </c:pt>
                <c:pt idx="25">
                  <c:v>0.6892857142857145</c:v>
                </c:pt>
                <c:pt idx="26">
                  <c:v>0.6892857142857145</c:v>
                </c:pt>
                <c:pt idx="27">
                  <c:v>0.69285714285714284</c:v>
                </c:pt>
                <c:pt idx="28">
                  <c:v>0.6964285714285714</c:v>
                </c:pt>
                <c:pt idx="29">
                  <c:v>0.7</c:v>
                </c:pt>
                <c:pt idx="30">
                  <c:v>0.70357142857142851</c:v>
                </c:pt>
                <c:pt idx="31">
                  <c:v>0.7071428571428573</c:v>
                </c:pt>
                <c:pt idx="32">
                  <c:v>0.71428571428571441</c:v>
                </c:pt>
                <c:pt idx="33">
                  <c:v>0.71785714285714297</c:v>
                </c:pt>
                <c:pt idx="34">
                  <c:v>0.72142857142857153</c:v>
                </c:pt>
                <c:pt idx="35">
                  <c:v>0.72500000000000009</c:v>
                </c:pt>
                <c:pt idx="36">
                  <c:v>0.72857142857142865</c:v>
                </c:pt>
                <c:pt idx="37">
                  <c:v>0.73214285714285721</c:v>
                </c:pt>
                <c:pt idx="38">
                  <c:v>0.73571428571428577</c:v>
                </c:pt>
                <c:pt idx="39">
                  <c:v>0.73571428571428577</c:v>
                </c:pt>
                <c:pt idx="40">
                  <c:v>0.73928571428571432</c:v>
                </c:pt>
                <c:pt idx="41">
                  <c:v>0.74285714285714288</c:v>
                </c:pt>
                <c:pt idx="42">
                  <c:v>0.74642857142857144</c:v>
                </c:pt>
                <c:pt idx="43">
                  <c:v>0.75000000000000022</c:v>
                </c:pt>
                <c:pt idx="44">
                  <c:v>0.8214285714285714</c:v>
                </c:pt>
                <c:pt idx="45">
                  <c:v>0.82499999999999996</c:v>
                </c:pt>
                <c:pt idx="46">
                  <c:v>0.82857142857142874</c:v>
                </c:pt>
                <c:pt idx="47">
                  <c:v>0.83214285714285707</c:v>
                </c:pt>
                <c:pt idx="48">
                  <c:v>0.83571428571428585</c:v>
                </c:pt>
                <c:pt idx="49">
                  <c:v>0.83571428571428585</c:v>
                </c:pt>
                <c:pt idx="50">
                  <c:v>0.83928571428571419</c:v>
                </c:pt>
                <c:pt idx="51">
                  <c:v>0.84285714285714297</c:v>
                </c:pt>
                <c:pt idx="52">
                  <c:v>0.84642857142857153</c:v>
                </c:pt>
                <c:pt idx="53">
                  <c:v>0.85000000000000009</c:v>
                </c:pt>
                <c:pt idx="54">
                  <c:v>0.85357142857142865</c:v>
                </c:pt>
                <c:pt idx="55">
                  <c:v>0.85714285714285721</c:v>
                </c:pt>
                <c:pt idx="56">
                  <c:v>1.0249999999999999</c:v>
                </c:pt>
                <c:pt idx="57">
                  <c:v>1.0285714285714287</c:v>
                </c:pt>
                <c:pt idx="58">
                  <c:v>1.0321428571428573</c:v>
                </c:pt>
                <c:pt idx="59">
                  <c:v>1.0357142857142858</c:v>
                </c:pt>
                <c:pt idx="60">
                  <c:v>1.0392857142857144</c:v>
                </c:pt>
                <c:pt idx="61">
                  <c:v>1.0428571428571429</c:v>
                </c:pt>
                <c:pt idx="62">
                  <c:v>1.0464285714285715</c:v>
                </c:pt>
                <c:pt idx="63">
                  <c:v>1.05</c:v>
                </c:pt>
                <c:pt idx="64">
                  <c:v>1.0535714285714286</c:v>
                </c:pt>
                <c:pt idx="65">
                  <c:v>1.0571428571428572</c:v>
                </c:pt>
                <c:pt idx="66">
                  <c:v>1.0607142857142857</c:v>
                </c:pt>
                <c:pt idx="67">
                  <c:v>1.0642857142857145</c:v>
                </c:pt>
                <c:pt idx="68">
                  <c:v>0.875</c:v>
                </c:pt>
                <c:pt idx="69">
                  <c:v>0.87857142857142856</c:v>
                </c:pt>
                <c:pt idx="70">
                  <c:v>0.88214285714285712</c:v>
                </c:pt>
                <c:pt idx="71">
                  <c:v>0.88571428571428568</c:v>
                </c:pt>
                <c:pt idx="72">
                  <c:v>0.88928571428571423</c:v>
                </c:pt>
                <c:pt idx="73">
                  <c:v>0.89285714285714279</c:v>
                </c:pt>
                <c:pt idx="74">
                  <c:v>0.89642857142857135</c:v>
                </c:pt>
                <c:pt idx="75">
                  <c:v>0.89999999999999991</c:v>
                </c:pt>
                <c:pt idx="76">
                  <c:v>0.90357142857142847</c:v>
                </c:pt>
                <c:pt idx="77">
                  <c:v>0.90714285714285725</c:v>
                </c:pt>
                <c:pt idx="78">
                  <c:v>0.91071428571428559</c:v>
                </c:pt>
                <c:pt idx="79">
                  <c:v>0.91428571428571437</c:v>
                </c:pt>
                <c:pt idx="80">
                  <c:v>0.92500000000000004</c:v>
                </c:pt>
                <c:pt idx="81">
                  <c:v>0.9285714285714286</c:v>
                </c:pt>
                <c:pt idx="82">
                  <c:v>0.93214285714285738</c:v>
                </c:pt>
                <c:pt idx="83">
                  <c:v>0.93571428571428572</c:v>
                </c:pt>
                <c:pt idx="84">
                  <c:v>0.9392857142857145</c:v>
                </c:pt>
                <c:pt idx="85">
                  <c:v>0.94285714285714284</c:v>
                </c:pt>
                <c:pt idx="86">
                  <c:v>0.94642857142857162</c:v>
                </c:pt>
                <c:pt idx="87">
                  <c:v>0.95000000000000018</c:v>
                </c:pt>
                <c:pt idx="88">
                  <c:v>0.95357142857142874</c:v>
                </c:pt>
                <c:pt idx="89">
                  <c:v>0.9571428571428573</c:v>
                </c:pt>
                <c:pt idx="90">
                  <c:v>0.96071428571428585</c:v>
                </c:pt>
                <c:pt idx="91">
                  <c:v>0.96428571428571441</c:v>
                </c:pt>
                <c:pt idx="92">
                  <c:v>1.2285714285714286</c:v>
                </c:pt>
                <c:pt idx="93">
                  <c:v>1.2321428571428572</c:v>
                </c:pt>
                <c:pt idx="94">
                  <c:v>1.2392857142857141</c:v>
                </c:pt>
                <c:pt idx="95">
                  <c:v>1.2428571428571429</c:v>
                </c:pt>
                <c:pt idx="96">
                  <c:v>1.2464285714285714</c:v>
                </c:pt>
                <c:pt idx="97">
                  <c:v>1.2535714285714286</c:v>
                </c:pt>
                <c:pt idx="98">
                  <c:v>1.2571428571428573</c:v>
                </c:pt>
                <c:pt idx="99">
                  <c:v>1.2607142857142857</c:v>
                </c:pt>
                <c:pt idx="100">
                  <c:v>1.2678571428571428</c:v>
                </c:pt>
                <c:pt idx="101">
                  <c:v>1.2714285714285716</c:v>
                </c:pt>
                <c:pt idx="102">
                  <c:v>1.2750000000000001</c:v>
                </c:pt>
                <c:pt idx="103">
                  <c:v>1.2785714285714285</c:v>
                </c:pt>
                <c:pt idx="104">
                  <c:v>1.0489486367539107</c:v>
                </c:pt>
                <c:pt idx="105">
                  <c:v>1.0528610692395288</c:v>
                </c:pt>
                <c:pt idx="106">
                  <c:v>1.0567735017251469</c:v>
                </c:pt>
                <c:pt idx="107">
                  <c:v>1.0606859342107651</c:v>
                </c:pt>
                <c:pt idx="108">
                  <c:v>1.0645983666963832</c:v>
                </c:pt>
                <c:pt idx="109">
                  <c:v>1.0685107991820013</c:v>
                </c:pt>
                <c:pt idx="110">
                  <c:v>1.0724232316676194</c:v>
                </c:pt>
                <c:pt idx="111">
                  <c:v>1.0763356641532376</c:v>
                </c:pt>
                <c:pt idx="112">
                  <c:v>1.0802480966388557</c:v>
                </c:pt>
                <c:pt idx="113">
                  <c:v>1.0841605291244738</c:v>
                </c:pt>
                <c:pt idx="114">
                  <c:v>1.0880729616100919</c:v>
                </c:pt>
                <c:pt idx="115">
                  <c:v>1.09198539409571</c:v>
                </c:pt>
                <c:pt idx="116">
                  <c:v>0.97737526268956532</c:v>
                </c:pt>
                <c:pt idx="117">
                  <c:v>0.98095813974510127</c:v>
                </c:pt>
                <c:pt idx="118">
                  <c:v>0.98454101680063744</c:v>
                </c:pt>
                <c:pt idx="119">
                  <c:v>0.98812389385617316</c:v>
                </c:pt>
                <c:pt idx="120">
                  <c:v>0.99170677091170956</c:v>
                </c:pt>
                <c:pt idx="121">
                  <c:v>0.99528964796724528</c:v>
                </c:pt>
                <c:pt idx="122">
                  <c:v>0.99887252502278145</c:v>
                </c:pt>
                <c:pt idx="123">
                  <c:v>1.0024554020783174</c:v>
                </c:pt>
              </c:numCache>
            </c:numRef>
          </c:val>
        </c:ser>
        <c:ser>
          <c:idx val="3"/>
          <c:order val="2"/>
          <c:tx>
            <c:v>Natural Gas</c:v>
          </c:tx>
          <c:spPr>
            <a:solidFill>
              <a:srgbClr val="99CCFF"/>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[0]!V</c:f>
              <c:numCache>
                <c:formatCode>_("$"* #,##0.00_);_("$"* \(#,##0.00\);_("$"* "-"??_);_(@_)</c:formatCode>
                <c:ptCount val="124"/>
                <c:pt idx="0">
                  <c:v>0.24510000000000001</c:v>
                </c:pt>
                <c:pt idx="1">
                  <c:v>0.23399999999999999</c:v>
                </c:pt>
                <c:pt idx="2">
                  <c:v>0.2427</c:v>
                </c:pt>
                <c:pt idx="3">
                  <c:v>0.2298</c:v>
                </c:pt>
                <c:pt idx="4">
                  <c:v>0.24329999999999996</c:v>
                </c:pt>
                <c:pt idx="5">
                  <c:v>0.22950000000000001</c:v>
                </c:pt>
                <c:pt idx="6">
                  <c:v>0.23760000000000001</c:v>
                </c:pt>
                <c:pt idx="7">
                  <c:v>0.2772</c:v>
                </c:pt>
                <c:pt idx="8">
                  <c:v>0.30809999999999998</c:v>
                </c:pt>
                <c:pt idx="9">
                  <c:v>0.34589999999999999</c:v>
                </c:pt>
                <c:pt idx="10">
                  <c:v>0.3654</c:v>
                </c:pt>
                <c:pt idx="11">
                  <c:v>0.36149999999999999</c:v>
                </c:pt>
                <c:pt idx="12">
                  <c:v>0.32850000000000001</c:v>
                </c:pt>
                <c:pt idx="13">
                  <c:v>0.30630000000000002</c:v>
                </c:pt>
                <c:pt idx="14">
                  <c:v>0.27600000000000002</c:v>
                </c:pt>
                <c:pt idx="15">
                  <c:v>0.2586</c:v>
                </c:pt>
                <c:pt idx="16">
                  <c:v>0.24</c:v>
                </c:pt>
                <c:pt idx="17">
                  <c:v>0.24839999999999998</c:v>
                </c:pt>
                <c:pt idx="18">
                  <c:v>0.2049</c:v>
                </c:pt>
                <c:pt idx="19">
                  <c:v>0.25349999999999995</c:v>
                </c:pt>
                <c:pt idx="20">
                  <c:v>0.2349</c:v>
                </c:pt>
                <c:pt idx="21">
                  <c:v>0.19169999999999998</c:v>
                </c:pt>
                <c:pt idx="22">
                  <c:v>0.21779999999999999</c:v>
                </c:pt>
                <c:pt idx="23">
                  <c:v>0.24929999999999999</c:v>
                </c:pt>
                <c:pt idx="24">
                  <c:v>0.2661</c:v>
                </c:pt>
                <c:pt idx="25">
                  <c:v>0.28170000000000001</c:v>
                </c:pt>
                <c:pt idx="26">
                  <c:v>0.27839999999999998</c:v>
                </c:pt>
                <c:pt idx="27">
                  <c:v>0.25740000000000002</c:v>
                </c:pt>
                <c:pt idx="28">
                  <c:v>0.24</c:v>
                </c:pt>
                <c:pt idx="29">
                  <c:v>0.25740000000000002</c:v>
                </c:pt>
                <c:pt idx="30">
                  <c:v>0.25829999999999997</c:v>
                </c:pt>
                <c:pt idx="31">
                  <c:v>0.2364</c:v>
                </c:pt>
                <c:pt idx="32">
                  <c:v>0.22440000000000002</c:v>
                </c:pt>
                <c:pt idx="33">
                  <c:v>0.22440000000000002</c:v>
                </c:pt>
                <c:pt idx="34">
                  <c:v>0.25589999999999996</c:v>
                </c:pt>
                <c:pt idx="35">
                  <c:v>0.26579999999999998</c:v>
                </c:pt>
                <c:pt idx="36">
                  <c:v>0.26219999999999999</c:v>
                </c:pt>
                <c:pt idx="37">
                  <c:v>0.29970000000000002</c:v>
                </c:pt>
                <c:pt idx="38">
                  <c:v>0.30180000000000001</c:v>
                </c:pt>
                <c:pt idx="39">
                  <c:v>0.32130000000000003</c:v>
                </c:pt>
                <c:pt idx="40">
                  <c:v>0.32669999999999999</c:v>
                </c:pt>
                <c:pt idx="41">
                  <c:v>0.35489999999999999</c:v>
                </c:pt>
                <c:pt idx="42">
                  <c:v>0.37260000000000004</c:v>
                </c:pt>
                <c:pt idx="43">
                  <c:v>0.35489999999999999</c:v>
                </c:pt>
                <c:pt idx="44">
                  <c:v>0.27900000000000003</c:v>
                </c:pt>
                <c:pt idx="45">
                  <c:v>0.219</c:v>
                </c:pt>
                <c:pt idx="46">
                  <c:v>0.21329999999999999</c:v>
                </c:pt>
                <c:pt idx="47">
                  <c:v>0.23760000000000001</c:v>
                </c:pt>
                <c:pt idx="48">
                  <c:v>0.24659999999999999</c:v>
                </c:pt>
                <c:pt idx="49">
                  <c:v>0.23519999999999999</c:v>
                </c:pt>
                <c:pt idx="50">
                  <c:v>0.21840000000000001</c:v>
                </c:pt>
                <c:pt idx="51">
                  <c:v>0.16800000000000001</c:v>
                </c:pt>
                <c:pt idx="52">
                  <c:v>0.1452</c:v>
                </c:pt>
                <c:pt idx="53">
                  <c:v>0.1371</c:v>
                </c:pt>
                <c:pt idx="54">
                  <c:v>0.13650000000000001</c:v>
                </c:pt>
                <c:pt idx="55">
                  <c:v>0.14190000000000003</c:v>
                </c:pt>
                <c:pt idx="56">
                  <c:v>0.1404</c:v>
                </c:pt>
                <c:pt idx="57">
                  <c:v>0.1452</c:v>
                </c:pt>
                <c:pt idx="58">
                  <c:v>0.18480000000000002</c:v>
                </c:pt>
                <c:pt idx="59">
                  <c:v>0.20369999999999999</c:v>
                </c:pt>
                <c:pt idx="60">
                  <c:v>0.1983</c:v>
                </c:pt>
                <c:pt idx="61">
                  <c:v>0.21240000000000001</c:v>
                </c:pt>
                <c:pt idx="62">
                  <c:v>0.21179999999999999</c:v>
                </c:pt>
                <c:pt idx="63">
                  <c:v>0.18630000000000002</c:v>
                </c:pt>
                <c:pt idx="64">
                  <c:v>0.16350000000000001</c:v>
                </c:pt>
                <c:pt idx="65">
                  <c:v>0.16830000000000001</c:v>
                </c:pt>
                <c:pt idx="66">
                  <c:v>0.17070000000000002</c:v>
                </c:pt>
                <c:pt idx="67">
                  <c:v>0.17279999999999998</c:v>
                </c:pt>
                <c:pt idx="68">
                  <c:v>0.16769999999999999</c:v>
                </c:pt>
                <c:pt idx="69">
                  <c:v>0.14549999999999999</c:v>
                </c:pt>
                <c:pt idx="70">
                  <c:v>0.16739999999999999</c:v>
                </c:pt>
                <c:pt idx="71">
                  <c:v>0.18209999999999998</c:v>
                </c:pt>
                <c:pt idx="72">
                  <c:v>0.1953</c:v>
                </c:pt>
                <c:pt idx="73">
                  <c:v>0.19169999999999998</c:v>
                </c:pt>
                <c:pt idx="74">
                  <c:v>0.18539999999999998</c:v>
                </c:pt>
                <c:pt idx="75">
                  <c:v>0.17100000000000001</c:v>
                </c:pt>
                <c:pt idx="76">
                  <c:v>0.1641</c:v>
                </c:pt>
                <c:pt idx="77">
                  <c:v>0.1638</c:v>
                </c:pt>
                <c:pt idx="78">
                  <c:v>0.16889999999999999</c:v>
                </c:pt>
                <c:pt idx="79">
                  <c:v>0.16320000000000001</c:v>
                </c:pt>
                <c:pt idx="80">
                  <c:v>0.16289999999999999</c:v>
                </c:pt>
                <c:pt idx="81">
                  <c:v>0.156</c:v>
                </c:pt>
                <c:pt idx="82">
                  <c:v>0.17249999999999999</c:v>
                </c:pt>
                <c:pt idx="83">
                  <c:v>0.16470000000000001</c:v>
                </c:pt>
                <c:pt idx="84">
                  <c:v>0.16470000000000001</c:v>
                </c:pt>
                <c:pt idx="85">
                  <c:v>0.15720000000000001</c:v>
                </c:pt>
                <c:pt idx="86">
                  <c:v>0.1578</c:v>
                </c:pt>
                <c:pt idx="87">
                  <c:v>0.111</c:v>
                </c:pt>
                <c:pt idx="88">
                  <c:v>9.9000000000000005E-2</c:v>
                </c:pt>
                <c:pt idx="89">
                  <c:v>0.105</c:v>
                </c:pt>
                <c:pt idx="90">
                  <c:v>0.1263</c:v>
                </c:pt>
                <c:pt idx="91">
                  <c:v>0.1278</c:v>
                </c:pt>
                <c:pt idx="92">
                  <c:v>0.13020000000000001</c:v>
                </c:pt>
                <c:pt idx="93">
                  <c:v>0.1263</c:v>
                </c:pt>
                <c:pt idx="94">
                  <c:v>0.16200000000000001</c:v>
                </c:pt>
                <c:pt idx="95">
                  <c:v>0.17249999999999999</c:v>
                </c:pt>
                <c:pt idx="96">
                  <c:v>0.1686</c:v>
                </c:pt>
                <c:pt idx="97">
                  <c:v>0.1668</c:v>
                </c:pt>
                <c:pt idx="98">
                  <c:v>0.17429999999999998</c:v>
                </c:pt>
                <c:pt idx="99">
                  <c:v>0.15629999999999999</c:v>
                </c:pt>
                <c:pt idx="100">
                  <c:v>0.1605</c:v>
                </c:pt>
                <c:pt idx="101">
                  <c:v>0.16169999999999998</c:v>
                </c:pt>
                <c:pt idx="102">
                  <c:v>0.14549999999999999</c:v>
                </c:pt>
                <c:pt idx="103">
                  <c:v>0.1452</c:v>
                </c:pt>
                <c:pt idx="104">
                  <c:v>0.14970000000000003</c:v>
                </c:pt>
                <c:pt idx="105">
                  <c:v>0.1515</c:v>
                </c:pt>
                <c:pt idx="106">
                  <c:v>0.16739999999999999</c:v>
                </c:pt>
                <c:pt idx="107">
                  <c:v>0.1794</c:v>
                </c:pt>
                <c:pt idx="108">
                  <c:v>0.1794</c:v>
                </c:pt>
                <c:pt idx="109">
                  <c:v>0.27479999999999999</c:v>
                </c:pt>
                <c:pt idx="110">
                  <c:v>0.27809999999999996</c:v>
                </c:pt>
                <c:pt idx="111">
                  <c:v>0.24779999999999999</c:v>
                </c:pt>
                <c:pt idx="112">
                  <c:v>0.24359999999999996</c:v>
                </c:pt>
                <c:pt idx="113">
                  <c:v>0.24359999999999996</c:v>
                </c:pt>
                <c:pt idx="114">
                  <c:v>0.23820000000000002</c:v>
                </c:pt>
                <c:pt idx="115">
                  <c:v>0.23820000000000002</c:v>
                </c:pt>
                <c:pt idx="116">
                  <c:v>0.24450000000000002</c:v>
                </c:pt>
                <c:pt idx="117">
                  <c:v>0.20909999999999998</c:v>
                </c:pt>
                <c:pt idx="118">
                  <c:v>0.1968</c:v>
                </c:pt>
                <c:pt idx="119">
                  <c:v>0.21630000000000002</c:v>
                </c:pt>
                <c:pt idx="120">
                  <c:v>0.2046</c:v>
                </c:pt>
                <c:pt idx="121">
                  <c:v>0.18</c:v>
                </c:pt>
                <c:pt idx="122">
                  <c:v>0.18</c:v>
                </c:pt>
                <c:pt idx="123">
                  <c:v>0.18</c:v>
                </c:pt>
              </c:numCache>
            </c:numRef>
          </c:val>
        </c:ser>
        <c:ser>
          <c:idx val="4"/>
          <c:order val="3"/>
          <c:tx>
            <c:v>Ethanol Variable Costs</c:v>
          </c:tx>
          <c:spPr>
            <a:solidFill>
              <a:srgbClr val="FFFFCC"/>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[0]!X</c:f>
              <c:numCache>
                <c:formatCode>_("$"* #,##0.00_);_("$"* \(#,##0.00\);_("$"* "-"??_);_(@_)</c:formatCode>
                <c:ptCount val="124"/>
                <c:pt idx="0">
                  <c:v>0.21914999999999998</c:v>
                </c:pt>
                <c:pt idx="1">
                  <c:v>0.21914999999999998</c:v>
                </c:pt>
                <c:pt idx="2">
                  <c:v>0.21914999999999998</c:v>
                </c:pt>
                <c:pt idx="3">
                  <c:v>0.21914999999999998</c:v>
                </c:pt>
                <c:pt idx="4">
                  <c:v>0.21914999999999998</c:v>
                </c:pt>
                <c:pt idx="5">
                  <c:v>0.21914999999999998</c:v>
                </c:pt>
                <c:pt idx="6">
                  <c:v>0.21914999999999998</c:v>
                </c:pt>
                <c:pt idx="7">
                  <c:v>0.21914999999999998</c:v>
                </c:pt>
                <c:pt idx="8">
                  <c:v>0.21914999999999998</c:v>
                </c:pt>
                <c:pt idx="9">
                  <c:v>0.21914999999999998</c:v>
                </c:pt>
                <c:pt idx="10">
                  <c:v>0.21914999999999998</c:v>
                </c:pt>
                <c:pt idx="11">
                  <c:v>0.21914999999999998</c:v>
                </c:pt>
                <c:pt idx="12">
                  <c:v>0.21914999999999998</c:v>
                </c:pt>
                <c:pt idx="13">
                  <c:v>0.21914999999999998</c:v>
                </c:pt>
                <c:pt idx="14">
                  <c:v>0.21914999999999998</c:v>
                </c:pt>
                <c:pt idx="15">
                  <c:v>0.21914999999999998</c:v>
                </c:pt>
                <c:pt idx="16">
                  <c:v>0.21914999999999998</c:v>
                </c:pt>
                <c:pt idx="17">
                  <c:v>0.21914999999999998</c:v>
                </c:pt>
                <c:pt idx="18">
                  <c:v>0.21914999999999998</c:v>
                </c:pt>
                <c:pt idx="19">
                  <c:v>0.21914999999999998</c:v>
                </c:pt>
                <c:pt idx="20">
                  <c:v>0.21914999999999998</c:v>
                </c:pt>
                <c:pt idx="21">
                  <c:v>0.21914999999999998</c:v>
                </c:pt>
                <c:pt idx="22">
                  <c:v>0.21914999999999998</c:v>
                </c:pt>
                <c:pt idx="23">
                  <c:v>0.21914999999999998</c:v>
                </c:pt>
                <c:pt idx="24">
                  <c:v>0.21914999999999998</c:v>
                </c:pt>
                <c:pt idx="25">
                  <c:v>0.21914999999999998</c:v>
                </c:pt>
                <c:pt idx="26">
                  <c:v>0.21914999999999998</c:v>
                </c:pt>
                <c:pt idx="27">
                  <c:v>0.21914999999999998</c:v>
                </c:pt>
                <c:pt idx="28">
                  <c:v>0.21914999999999998</c:v>
                </c:pt>
                <c:pt idx="29">
                  <c:v>0.21914999999999998</c:v>
                </c:pt>
                <c:pt idx="30">
                  <c:v>0.21914999999999998</c:v>
                </c:pt>
                <c:pt idx="31">
                  <c:v>0.21914999999999998</c:v>
                </c:pt>
                <c:pt idx="32">
                  <c:v>0.21914999999999998</c:v>
                </c:pt>
                <c:pt idx="33">
                  <c:v>0.21914999999999998</c:v>
                </c:pt>
                <c:pt idx="34">
                  <c:v>0.21914999999999998</c:v>
                </c:pt>
                <c:pt idx="35">
                  <c:v>0.21914999999999998</c:v>
                </c:pt>
                <c:pt idx="36">
                  <c:v>0.21914999999999998</c:v>
                </c:pt>
                <c:pt idx="37">
                  <c:v>0.21914999999999998</c:v>
                </c:pt>
                <c:pt idx="38">
                  <c:v>0.21914999999999998</c:v>
                </c:pt>
                <c:pt idx="39">
                  <c:v>0.21914999999999998</c:v>
                </c:pt>
                <c:pt idx="40">
                  <c:v>0.21914999999999998</c:v>
                </c:pt>
                <c:pt idx="41">
                  <c:v>0.21914999999999998</c:v>
                </c:pt>
                <c:pt idx="42">
                  <c:v>0.21914999999999998</c:v>
                </c:pt>
                <c:pt idx="43">
                  <c:v>0.21914999999999998</c:v>
                </c:pt>
                <c:pt idx="44">
                  <c:v>0.21914999999999998</c:v>
                </c:pt>
                <c:pt idx="45">
                  <c:v>0.21914999999999998</c:v>
                </c:pt>
                <c:pt idx="46">
                  <c:v>0.21914999999999998</c:v>
                </c:pt>
                <c:pt idx="47">
                  <c:v>0.21914999999999998</c:v>
                </c:pt>
                <c:pt idx="48">
                  <c:v>0.21914999999999998</c:v>
                </c:pt>
                <c:pt idx="49">
                  <c:v>0.21914999999999998</c:v>
                </c:pt>
                <c:pt idx="50">
                  <c:v>0.21914999999999998</c:v>
                </c:pt>
                <c:pt idx="51">
                  <c:v>0.21914999999999998</c:v>
                </c:pt>
                <c:pt idx="52">
                  <c:v>0.21914999999999998</c:v>
                </c:pt>
                <c:pt idx="53">
                  <c:v>0.21914999999999998</c:v>
                </c:pt>
                <c:pt idx="54">
                  <c:v>0.21914999999999998</c:v>
                </c:pt>
                <c:pt idx="55">
                  <c:v>0.21914999999999998</c:v>
                </c:pt>
                <c:pt idx="56">
                  <c:v>0.21914999999999998</c:v>
                </c:pt>
                <c:pt idx="57">
                  <c:v>0.21914999999999998</c:v>
                </c:pt>
                <c:pt idx="58">
                  <c:v>0.21914999999999998</c:v>
                </c:pt>
                <c:pt idx="59">
                  <c:v>0.21914999999999998</c:v>
                </c:pt>
                <c:pt idx="60">
                  <c:v>0.21914999999999998</c:v>
                </c:pt>
                <c:pt idx="61">
                  <c:v>0.21914999999999998</c:v>
                </c:pt>
                <c:pt idx="62">
                  <c:v>0.21914999999999998</c:v>
                </c:pt>
                <c:pt idx="63">
                  <c:v>0.21914999999999998</c:v>
                </c:pt>
                <c:pt idx="64">
                  <c:v>0.21914999999999998</c:v>
                </c:pt>
                <c:pt idx="65">
                  <c:v>0.21914999999999998</c:v>
                </c:pt>
                <c:pt idx="66">
                  <c:v>0.21914999999999998</c:v>
                </c:pt>
                <c:pt idx="67">
                  <c:v>0.21914999999999998</c:v>
                </c:pt>
                <c:pt idx="68">
                  <c:v>0.21914999999999998</c:v>
                </c:pt>
                <c:pt idx="69">
                  <c:v>0.21914999999999998</c:v>
                </c:pt>
                <c:pt idx="70">
                  <c:v>0.21914999999999998</c:v>
                </c:pt>
                <c:pt idx="71">
                  <c:v>0.21914999999999998</c:v>
                </c:pt>
                <c:pt idx="72">
                  <c:v>0.21914999999999998</c:v>
                </c:pt>
                <c:pt idx="73">
                  <c:v>0.21914999999999998</c:v>
                </c:pt>
                <c:pt idx="74">
                  <c:v>0.21914999999999998</c:v>
                </c:pt>
                <c:pt idx="75">
                  <c:v>0.21914999999999998</c:v>
                </c:pt>
                <c:pt idx="76">
                  <c:v>0.21914999999999998</c:v>
                </c:pt>
                <c:pt idx="77">
                  <c:v>0.21914999999999998</c:v>
                </c:pt>
                <c:pt idx="78">
                  <c:v>0.21914999999999998</c:v>
                </c:pt>
                <c:pt idx="79">
                  <c:v>0.21914999999999998</c:v>
                </c:pt>
                <c:pt idx="80">
                  <c:v>0.21914999999999998</c:v>
                </c:pt>
                <c:pt idx="81">
                  <c:v>0.21914999999999998</c:v>
                </c:pt>
                <c:pt idx="82">
                  <c:v>0.21914999999999998</c:v>
                </c:pt>
                <c:pt idx="83">
                  <c:v>0.21914999999999998</c:v>
                </c:pt>
                <c:pt idx="84">
                  <c:v>0.21914999999999998</c:v>
                </c:pt>
                <c:pt idx="85">
                  <c:v>0.21914999999999998</c:v>
                </c:pt>
                <c:pt idx="86">
                  <c:v>0.21914999999999998</c:v>
                </c:pt>
                <c:pt idx="87">
                  <c:v>0.21914999999999998</c:v>
                </c:pt>
                <c:pt idx="88">
                  <c:v>0.21914999999999998</c:v>
                </c:pt>
                <c:pt idx="89">
                  <c:v>0.21914999999999998</c:v>
                </c:pt>
                <c:pt idx="90">
                  <c:v>0.21914999999999998</c:v>
                </c:pt>
                <c:pt idx="91">
                  <c:v>0.21914999999999998</c:v>
                </c:pt>
                <c:pt idx="92">
                  <c:v>0.21914999999999998</c:v>
                </c:pt>
                <c:pt idx="93">
                  <c:v>0.21914999999999998</c:v>
                </c:pt>
                <c:pt idx="94">
                  <c:v>0.21914999999999998</c:v>
                </c:pt>
                <c:pt idx="95">
                  <c:v>0.21914999999999998</c:v>
                </c:pt>
                <c:pt idx="96">
                  <c:v>0.21914999999999998</c:v>
                </c:pt>
                <c:pt idx="97">
                  <c:v>0.21914999999999998</c:v>
                </c:pt>
                <c:pt idx="98">
                  <c:v>0.21914999999999998</c:v>
                </c:pt>
                <c:pt idx="99">
                  <c:v>0.21914999999999998</c:v>
                </c:pt>
                <c:pt idx="100">
                  <c:v>0.21914999999999998</c:v>
                </c:pt>
                <c:pt idx="101">
                  <c:v>0.21914999999999998</c:v>
                </c:pt>
                <c:pt idx="102">
                  <c:v>0.21914999999999998</c:v>
                </c:pt>
                <c:pt idx="103">
                  <c:v>0.21914999999999998</c:v>
                </c:pt>
                <c:pt idx="104">
                  <c:v>0.21914999999999998</c:v>
                </c:pt>
                <c:pt idx="105">
                  <c:v>0.21914999999999998</c:v>
                </c:pt>
                <c:pt idx="106">
                  <c:v>0.21914999999999998</c:v>
                </c:pt>
                <c:pt idx="107">
                  <c:v>0.21914999999999998</c:v>
                </c:pt>
                <c:pt idx="108">
                  <c:v>0.21914999999999998</c:v>
                </c:pt>
                <c:pt idx="109">
                  <c:v>0.21914999999999998</c:v>
                </c:pt>
                <c:pt idx="110">
                  <c:v>0.21914999999999998</c:v>
                </c:pt>
                <c:pt idx="111">
                  <c:v>0.21914999999999998</c:v>
                </c:pt>
                <c:pt idx="112">
                  <c:v>0.21914999999999998</c:v>
                </c:pt>
                <c:pt idx="113">
                  <c:v>0.21914999999999998</c:v>
                </c:pt>
                <c:pt idx="114">
                  <c:v>0.21914999999999998</c:v>
                </c:pt>
                <c:pt idx="115">
                  <c:v>0.21914999999999998</c:v>
                </c:pt>
                <c:pt idx="116">
                  <c:v>0.21914999999999998</c:v>
                </c:pt>
                <c:pt idx="117">
                  <c:v>0.21914999999999998</c:v>
                </c:pt>
                <c:pt idx="118">
                  <c:v>0.21914999999999998</c:v>
                </c:pt>
                <c:pt idx="119">
                  <c:v>0.21914999999999998</c:v>
                </c:pt>
                <c:pt idx="120">
                  <c:v>0.21914999999999998</c:v>
                </c:pt>
                <c:pt idx="121">
                  <c:v>0.21914999999999998</c:v>
                </c:pt>
                <c:pt idx="122">
                  <c:v>0.21914999999999998</c:v>
                </c:pt>
                <c:pt idx="123">
                  <c:v>0.21914999999999998</c:v>
                </c:pt>
              </c:numCache>
            </c:numRef>
          </c:val>
        </c:ser>
        <c:ser>
          <c:idx val="5"/>
          <c:order val="4"/>
          <c:tx>
            <c:v>Ethanol Fixed Costs</c:v>
          </c:tx>
          <c:spPr>
            <a:solidFill>
              <a:srgbClr val="83B145"/>
            </a:solidFill>
            <a:ln w="12700">
              <a:solidFill>
                <a:srgbClr val="000000"/>
              </a:solidFill>
              <a:prstDash val="solid"/>
            </a:ln>
          </c:spP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[0]!AB</c:f>
              <c:numCache>
                <c:formatCode>_("$"* #,##0.00_);_("$"* \(#,##0.00\);_("$"* "-"??_);_(@_)</c:formatCode>
                <c:ptCount val="124"/>
                <c:pt idx="0">
                  <c:v>0.2135298575757576</c:v>
                </c:pt>
                <c:pt idx="1">
                  <c:v>0.2135298575757576</c:v>
                </c:pt>
                <c:pt idx="2">
                  <c:v>0.2135298575757576</c:v>
                </c:pt>
                <c:pt idx="3">
                  <c:v>0.2135298575757576</c:v>
                </c:pt>
                <c:pt idx="4">
                  <c:v>0.2135298575757576</c:v>
                </c:pt>
                <c:pt idx="5">
                  <c:v>0.2135298575757576</c:v>
                </c:pt>
                <c:pt idx="6">
                  <c:v>0.2135298575757576</c:v>
                </c:pt>
                <c:pt idx="7">
                  <c:v>0.2135298575757576</c:v>
                </c:pt>
                <c:pt idx="8">
                  <c:v>0.2135298575757576</c:v>
                </c:pt>
                <c:pt idx="9">
                  <c:v>0.2135298575757576</c:v>
                </c:pt>
                <c:pt idx="10">
                  <c:v>0.2135298575757576</c:v>
                </c:pt>
                <c:pt idx="11">
                  <c:v>0.2135298575757576</c:v>
                </c:pt>
                <c:pt idx="12">
                  <c:v>0.2135298575757576</c:v>
                </c:pt>
                <c:pt idx="13">
                  <c:v>0.2135298575757576</c:v>
                </c:pt>
                <c:pt idx="14">
                  <c:v>0.2135298575757576</c:v>
                </c:pt>
                <c:pt idx="15">
                  <c:v>0.2135298575757576</c:v>
                </c:pt>
                <c:pt idx="16">
                  <c:v>0.2135298575757576</c:v>
                </c:pt>
                <c:pt idx="17">
                  <c:v>0.2135298575757576</c:v>
                </c:pt>
                <c:pt idx="18">
                  <c:v>0.2135298575757576</c:v>
                </c:pt>
                <c:pt idx="19">
                  <c:v>0.2135298575757576</c:v>
                </c:pt>
                <c:pt idx="20">
                  <c:v>0.2135298575757576</c:v>
                </c:pt>
                <c:pt idx="21">
                  <c:v>0.2135298575757576</c:v>
                </c:pt>
                <c:pt idx="22">
                  <c:v>0.2135298575757576</c:v>
                </c:pt>
                <c:pt idx="23">
                  <c:v>0.2135298575757576</c:v>
                </c:pt>
                <c:pt idx="24">
                  <c:v>0.2135298575757576</c:v>
                </c:pt>
                <c:pt idx="25">
                  <c:v>0.2135298575757576</c:v>
                </c:pt>
                <c:pt idx="26">
                  <c:v>0.2135298575757576</c:v>
                </c:pt>
                <c:pt idx="27">
                  <c:v>0.2135298575757576</c:v>
                </c:pt>
                <c:pt idx="28">
                  <c:v>0.2135298575757576</c:v>
                </c:pt>
                <c:pt idx="29">
                  <c:v>0.2135298575757576</c:v>
                </c:pt>
                <c:pt idx="30">
                  <c:v>0.2135298575757576</c:v>
                </c:pt>
                <c:pt idx="31">
                  <c:v>0.2135298575757576</c:v>
                </c:pt>
                <c:pt idx="32">
                  <c:v>0.2135298575757576</c:v>
                </c:pt>
                <c:pt idx="33">
                  <c:v>0.2135298575757576</c:v>
                </c:pt>
                <c:pt idx="34">
                  <c:v>0.2135298575757576</c:v>
                </c:pt>
                <c:pt idx="35">
                  <c:v>0.2135298575757576</c:v>
                </c:pt>
                <c:pt idx="36">
                  <c:v>0.2135298575757576</c:v>
                </c:pt>
                <c:pt idx="37">
                  <c:v>0.2135298575757576</c:v>
                </c:pt>
                <c:pt idx="38">
                  <c:v>0.2135298575757576</c:v>
                </c:pt>
                <c:pt idx="39">
                  <c:v>0.2135298575757576</c:v>
                </c:pt>
                <c:pt idx="40">
                  <c:v>0.2135298575757576</c:v>
                </c:pt>
                <c:pt idx="41">
                  <c:v>0.2135298575757576</c:v>
                </c:pt>
                <c:pt idx="42">
                  <c:v>0.2135298575757576</c:v>
                </c:pt>
                <c:pt idx="43">
                  <c:v>0.2135298575757576</c:v>
                </c:pt>
                <c:pt idx="44">
                  <c:v>0.2135298575757576</c:v>
                </c:pt>
                <c:pt idx="45">
                  <c:v>0.2135298575757576</c:v>
                </c:pt>
                <c:pt idx="46">
                  <c:v>0.2135298575757576</c:v>
                </c:pt>
                <c:pt idx="47">
                  <c:v>0.2135298575757576</c:v>
                </c:pt>
                <c:pt idx="48">
                  <c:v>0.2135298575757576</c:v>
                </c:pt>
                <c:pt idx="49">
                  <c:v>0.2135298575757576</c:v>
                </c:pt>
                <c:pt idx="50">
                  <c:v>0.2135298575757576</c:v>
                </c:pt>
                <c:pt idx="51">
                  <c:v>0.2135298575757576</c:v>
                </c:pt>
                <c:pt idx="52">
                  <c:v>0.2135298575757576</c:v>
                </c:pt>
                <c:pt idx="53">
                  <c:v>0.2135298575757576</c:v>
                </c:pt>
                <c:pt idx="54">
                  <c:v>0.2135298575757576</c:v>
                </c:pt>
                <c:pt idx="55">
                  <c:v>0.2135298575757576</c:v>
                </c:pt>
                <c:pt idx="56">
                  <c:v>0.2135298575757576</c:v>
                </c:pt>
                <c:pt idx="57">
                  <c:v>0.2135298575757576</c:v>
                </c:pt>
                <c:pt idx="58">
                  <c:v>0.2135298575757576</c:v>
                </c:pt>
                <c:pt idx="59">
                  <c:v>0.2135298575757576</c:v>
                </c:pt>
                <c:pt idx="60">
                  <c:v>0.2135298575757576</c:v>
                </c:pt>
                <c:pt idx="61">
                  <c:v>0.2135298575757576</c:v>
                </c:pt>
                <c:pt idx="62">
                  <c:v>0.2135298575757576</c:v>
                </c:pt>
                <c:pt idx="63">
                  <c:v>0.2135298575757576</c:v>
                </c:pt>
                <c:pt idx="64">
                  <c:v>0.2135298575757576</c:v>
                </c:pt>
                <c:pt idx="65">
                  <c:v>0.2135298575757576</c:v>
                </c:pt>
                <c:pt idx="66">
                  <c:v>0.2135298575757576</c:v>
                </c:pt>
                <c:pt idx="67">
                  <c:v>0.2135298575757576</c:v>
                </c:pt>
                <c:pt idx="68">
                  <c:v>0.2135298575757576</c:v>
                </c:pt>
                <c:pt idx="69">
                  <c:v>0.2135298575757576</c:v>
                </c:pt>
                <c:pt idx="70">
                  <c:v>0.2135298575757576</c:v>
                </c:pt>
                <c:pt idx="71">
                  <c:v>0.2135298575757576</c:v>
                </c:pt>
                <c:pt idx="72">
                  <c:v>0.2135298575757576</c:v>
                </c:pt>
                <c:pt idx="73">
                  <c:v>0.2135298575757576</c:v>
                </c:pt>
                <c:pt idx="74">
                  <c:v>0.2135298575757576</c:v>
                </c:pt>
                <c:pt idx="75">
                  <c:v>0.2135298575757576</c:v>
                </c:pt>
                <c:pt idx="76">
                  <c:v>0.2135298575757576</c:v>
                </c:pt>
                <c:pt idx="77">
                  <c:v>0.2135298575757576</c:v>
                </c:pt>
                <c:pt idx="78">
                  <c:v>0.2135298575757576</c:v>
                </c:pt>
                <c:pt idx="79">
                  <c:v>0.2135298575757576</c:v>
                </c:pt>
                <c:pt idx="80">
                  <c:v>0.2135298575757576</c:v>
                </c:pt>
                <c:pt idx="81">
                  <c:v>0.2135298575757576</c:v>
                </c:pt>
                <c:pt idx="82">
                  <c:v>0.2135298575757576</c:v>
                </c:pt>
                <c:pt idx="83">
                  <c:v>0.2135298575757576</c:v>
                </c:pt>
                <c:pt idx="84">
                  <c:v>0.2135298575757576</c:v>
                </c:pt>
                <c:pt idx="85">
                  <c:v>0.2135298575757576</c:v>
                </c:pt>
                <c:pt idx="86">
                  <c:v>0.2135298575757576</c:v>
                </c:pt>
                <c:pt idx="87">
                  <c:v>0.2135298575757576</c:v>
                </c:pt>
                <c:pt idx="88">
                  <c:v>0.2135298575757576</c:v>
                </c:pt>
                <c:pt idx="89">
                  <c:v>0.2135298575757576</c:v>
                </c:pt>
                <c:pt idx="90">
                  <c:v>0.2135298575757576</c:v>
                </c:pt>
                <c:pt idx="91">
                  <c:v>0.2135298575757576</c:v>
                </c:pt>
                <c:pt idx="92">
                  <c:v>0.2135298575757576</c:v>
                </c:pt>
                <c:pt idx="93">
                  <c:v>0.2135298575757576</c:v>
                </c:pt>
                <c:pt idx="94">
                  <c:v>0.2135298575757576</c:v>
                </c:pt>
                <c:pt idx="95">
                  <c:v>0.2135298575757576</c:v>
                </c:pt>
                <c:pt idx="96">
                  <c:v>0.2135298575757576</c:v>
                </c:pt>
                <c:pt idx="97">
                  <c:v>0.2135298575757576</c:v>
                </c:pt>
                <c:pt idx="98">
                  <c:v>0.2135298575757576</c:v>
                </c:pt>
                <c:pt idx="99">
                  <c:v>0.2135298575757576</c:v>
                </c:pt>
                <c:pt idx="100">
                  <c:v>0.2135298575757576</c:v>
                </c:pt>
                <c:pt idx="101">
                  <c:v>0.2135298575757576</c:v>
                </c:pt>
                <c:pt idx="102">
                  <c:v>0.2135298575757576</c:v>
                </c:pt>
                <c:pt idx="103">
                  <c:v>0.2135298575757576</c:v>
                </c:pt>
                <c:pt idx="104">
                  <c:v>0.2135298575757576</c:v>
                </c:pt>
                <c:pt idx="105">
                  <c:v>0.2135298575757576</c:v>
                </c:pt>
                <c:pt idx="106">
                  <c:v>0.2135298575757576</c:v>
                </c:pt>
                <c:pt idx="107">
                  <c:v>0.2135298575757576</c:v>
                </c:pt>
                <c:pt idx="108">
                  <c:v>0.2135298575757576</c:v>
                </c:pt>
                <c:pt idx="109">
                  <c:v>0.2135298575757576</c:v>
                </c:pt>
                <c:pt idx="110">
                  <c:v>0.2135298575757576</c:v>
                </c:pt>
                <c:pt idx="111">
                  <c:v>0.2135298575757576</c:v>
                </c:pt>
                <c:pt idx="112">
                  <c:v>0.2135298575757576</c:v>
                </c:pt>
                <c:pt idx="113">
                  <c:v>0.2135298575757576</c:v>
                </c:pt>
                <c:pt idx="114">
                  <c:v>0.2135298575757576</c:v>
                </c:pt>
                <c:pt idx="115">
                  <c:v>0.2135298575757576</c:v>
                </c:pt>
                <c:pt idx="116">
                  <c:v>0.2135298575757576</c:v>
                </c:pt>
                <c:pt idx="117">
                  <c:v>0.2135298575757576</c:v>
                </c:pt>
                <c:pt idx="118">
                  <c:v>0.2135298575757576</c:v>
                </c:pt>
                <c:pt idx="119">
                  <c:v>0.2135298575757576</c:v>
                </c:pt>
                <c:pt idx="120">
                  <c:v>0.2135298575757576</c:v>
                </c:pt>
                <c:pt idx="121">
                  <c:v>0.2135298575757576</c:v>
                </c:pt>
                <c:pt idx="122">
                  <c:v>0.2135298575757576</c:v>
                </c:pt>
                <c:pt idx="123">
                  <c:v>0.2135298575757576</c:v>
                </c:pt>
              </c:numCache>
            </c:numRef>
          </c:val>
        </c:ser>
        <c:dLbls>
          <c:showLegendKey val="0"/>
          <c:showVal val="0"/>
          <c:showCatName val="0"/>
          <c:showSerName val="0"/>
          <c:showPercent val="0"/>
          <c:showBubbleSize val="0"/>
        </c:dLbls>
        <c:axId val="357930112"/>
        <c:axId val="357931648"/>
      </c:areaChart>
      <c:dateAx>
        <c:axId val="357930112"/>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931648"/>
        <c:crosses val="autoZero"/>
        <c:auto val="1"/>
        <c:lblOffset val="100"/>
        <c:baseTimeUnit val="months"/>
        <c:majorUnit val="3"/>
        <c:majorTimeUnit val="months"/>
        <c:minorUnit val="1"/>
        <c:minorTimeUnit val="months"/>
      </c:dateAx>
      <c:valAx>
        <c:axId val="357931648"/>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7.1174704409549564E-3"/>
              <c:y val="0.36649223082651861"/>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930112"/>
        <c:crosses val="autoZero"/>
        <c:crossBetween val="midCat"/>
      </c:valAx>
      <c:spPr>
        <a:solidFill>
          <a:srgbClr val="FFFFFF"/>
        </a:solidFill>
        <a:ln w="12700">
          <a:solidFill>
            <a:srgbClr val="808080"/>
          </a:solidFill>
          <a:prstDash val="solid"/>
        </a:ln>
      </c:spPr>
    </c:plotArea>
    <c:legend>
      <c:legendPos val="b"/>
      <c:layout>
        <c:manualLayout>
          <c:xMode val="edge"/>
          <c:yMode val="edge"/>
          <c:x val="0.17809444284915513"/>
          <c:y val="0.85190053722623504"/>
          <c:w val="0.7408725900625186"/>
          <c:h val="0.1087812628793302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0"/>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Ethanol Production Revenue, </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Costs, and Profit</a:t>
            </a:r>
            <a:endParaRPr lang="en-US" sz="2000" b="0" i="0" u="none" strike="noStrike" baseline="0">
              <a:solidFill>
                <a:srgbClr val="000000"/>
              </a:solidFill>
              <a:latin typeface="Helvetica"/>
              <a:cs typeface="Helvetica"/>
            </a:endParaRPr>
          </a:p>
          <a:p>
            <a:pPr>
              <a:defRPr sz="14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(corn at cost of production)</a:t>
            </a:r>
            <a:endParaRPr lang="en-US"/>
          </a:p>
        </c:rich>
      </c:tx>
      <c:layout>
        <c:manualLayout>
          <c:xMode val="edge"/>
          <c:yMode val="edge"/>
          <c:x val="0.31227756616163088"/>
          <c:y val="1.3088410553208161E-3"/>
        </c:manualLayout>
      </c:layout>
      <c:overlay val="0"/>
      <c:spPr>
        <a:noFill/>
        <a:ln w="25400">
          <a:noFill/>
        </a:ln>
      </c:spPr>
    </c:title>
    <c:autoTitleDeleted val="0"/>
    <c:plotArea>
      <c:layout>
        <c:manualLayout>
          <c:layoutTarget val="inner"/>
          <c:xMode val="edge"/>
          <c:yMode val="edge"/>
          <c:x val="0.1183274424030332"/>
          <c:y val="0.18983342768428471"/>
          <c:w val="0.85587188612099918"/>
          <c:h val="0.62041884816753934"/>
        </c:manualLayout>
      </c:layout>
      <c:lineChart>
        <c:grouping val="standard"/>
        <c:varyColors val="0"/>
        <c:ser>
          <c:idx val="1"/>
          <c:order val="0"/>
          <c:tx>
            <c:v>Cost per Gallon</c:v>
          </c:tx>
          <c:spPr>
            <a:ln w="25400">
              <a:solidFill>
                <a:srgbClr val="FFC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[0]!AZ</c:f>
              <c:numCache>
                <c:formatCode>_("$"* #,##0.00_);_("$"* \(#,##0.00\);_("$"* "-"??_);_(@_)</c:formatCode>
                <c:ptCount val="124"/>
                <c:pt idx="0">
                  <c:v>1.4634941432900435</c:v>
                </c:pt>
                <c:pt idx="1">
                  <c:v>1.4559655718614719</c:v>
                </c:pt>
                <c:pt idx="2">
                  <c:v>1.4646655718614718</c:v>
                </c:pt>
                <c:pt idx="3">
                  <c:v>1.4553370004329005</c:v>
                </c:pt>
                <c:pt idx="4">
                  <c:v>1.4688370004329003</c:v>
                </c:pt>
                <c:pt idx="5">
                  <c:v>1.4586084290043291</c:v>
                </c:pt>
                <c:pt idx="6">
                  <c:v>1.4702798575757576</c:v>
                </c:pt>
                <c:pt idx="7">
                  <c:v>1.5098798575757577</c:v>
                </c:pt>
                <c:pt idx="8">
                  <c:v>1.6372084290043289</c:v>
                </c:pt>
                <c:pt idx="9">
                  <c:v>1.675008429004329</c:v>
                </c:pt>
                <c:pt idx="10">
                  <c:v>1.6980798575757576</c:v>
                </c:pt>
                <c:pt idx="11">
                  <c:v>1.6977512861471862</c:v>
                </c:pt>
                <c:pt idx="12">
                  <c:v>1.664751286147186</c:v>
                </c:pt>
                <c:pt idx="13">
                  <c:v>1.6461227147186148</c:v>
                </c:pt>
                <c:pt idx="14">
                  <c:v>1.6193941432900434</c:v>
                </c:pt>
                <c:pt idx="15">
                  <c:v>1.6019941432900433</c:v>
                </c:pt>
                <c:pt idx="16">
                  <c:v>1.5869655718614719</c:v>
                </c:pt>
                <c:pt idx="17">
                  <c:v>1.5989370004329004</c:v>
                </c:pt>
                <c:pt idx="18">
                  <c:v>1.5590084290043291</c:v>
                </c:pt>
                <c:pt idx="19">
                  <c:v>1.6076084290043291</c:v>
                </c:pt>
                <c:pt idx="20">
                  <c:v>1.6282941432900433</c:v>
                </c:pt>
                <c:pt idx="21">
                  <c:v>1.5886655718614719</c:v>
                </c:pt>
                <c:pt idx="22">
                  <c:v>1.6183370004329005</c:v>
                </c:pt>
                <c:pt idx="23">
                  <c:v>1.6534084290043292</c:v>
                </c:pt>
                <c:pt idx="24">
                  <c:v>1.6737798575757576</c:v>
                </c:pt>
                <c:pt idx="25">
                  <c:v>1.6929512861471863</c:v>
                </c:pt>
                <c:pt idx="26">
                  <c:v>1.6896512861471862</c:v>
                </c:pt>
                <c:pt idx="27">
                  <c:v>1.6722227147186148</c:v>
                </c:pt>
                <c:pt idx="28">
                  <c:v>1.6583941432900431</c:v>
                </c:pt>
                <c:pt idx="29">
                  <c:v>1.679365571861472</c:v>
                </c:pt>
                <c:pt idx="30">
                  <c:v>1.6838370004329004</c:v>
                </c:pt>
                <c:pt idx="31">
                  <c:v>1.6655084290043292</c:v>
                </c:pt>
                <c:pt idx="32">
                  <c:v>1.6820798575757576</c:v>
                </c:pt>
                <c:pt idx="33">
                  <c:v>1.6856512861471862</c:v>
                </c:pt>
                <c:pt idx="34">
                  <c:v>1.7207227147186148</c:v>
                </c:pt>
                <c:pt idx="35">
                  <c:v>1.7341941432900434</c:v>
                </c:pt>
                <c:pt idx="36">
                  <c:v>1.7341655718614719</c:v>
                </c:pt>
                <c:pt idx="37">
                  <c:v>1.7752370004329006</c:v>
                </c:pt>
                <c:pt idx="38">
                  <c:v>1.7809084290043291</c:v>
                </c:pt>
                <c:pt idx="39">
                  <c:v>1.8004084290043292</c:v>
                </c:pt>
                <c:pt idx="40">
                  <c:v>1.8093798575757576</c:v>
                </c:pt>
                <c:pt idx="41">
                  <c:v>1.8411512861471862</c:v>
                </c:pt>
                <c:pt idx="42">
                  <c:v>1.8624227147186148</c:v>
                </c:pt>
                <c:pt idx="43">
                  <c:v>1.8482941432900435</c:v>
                </c:pt>
                <c:pt idx="44">
                  <c:v>1.900965571861472</c:v>
                </c:pt>
                <c:pt idx="45">
                  <c:v>1.8445370004329005</c:v>
                </c:pt>
                <c:pt idx="46">
                  <c:v>1.8424084290043292</c:v>
                </c:pt>
                <c:pt idx="47">
                  <c:v>1.8702798575757575</c:v>
                </c:pt>
                <c:pt idx="48">
                  <c:v>1.8828512861471862</c:v>
                </c:pt>
                <c:pt idx="49">
                  <c:v>1.8714512861471864</c:v>
                </c:pt>
                <c:pt idx="50">
                  <c:v>1.8582227147186146</c:v>
                </c:pt>
                <c:pt idx="51">
                  <c:v>1.8113941432900433</c:v>
                </c:pt>
                <c:pt idx="52">
                  <c:v>1.792165571861472</c:v>
                </c:pt>
                <c:pt idx="53">
                  <c:v>1.7876370004329005</c:v>
                </c:pt>
                <c:pt idx="54">
                  <c:v>1.7906084290043291</c:v>
                </c:pt>
                <c:pt idx="55">
                  <c:v>1.7995798575757578</c:v>
                </c:pt>
                <c:pt idx="56">
                  <c:v>1.9587941432900433</c:v>
                </c:pt>
                <c:pt idx="57">
                  <c:v>1.967165571861472</c:v>
                </c:pt>
                <c:pt idx="58">
                  <c:v>2.0103370004329006</c:v>
                </c:pt>
                <c:pt idx="59">
                  <c:v>2.0328084290043291</c:v>
                </c:pt>
                <c:pt idx="60">
                  <c:v>2.0309798575757574</c:v>
                </c:pt>
                <c:pt idx="61">
                  <c:v>2.0486512861471864</c:v>
                </c:pt>
                <c:pt idx="62">
                  <c:v>2.051622714718615</c:v>
                </c:pt>
                <c:pt idx="63">
                  <c:v>2.0296941432900431</c:v>
                </c:pt>
                <c:pt idx="64">
                  <c:v>2.0104655718614719</c:v>
                </c:pt>
                <c:pt idx="65">
                  <c:v>2.0188370004329004</c:v>
                </c:pt>
                <c:pt idx="66">
                  <c:v>2.0248084290043291</c:v>
                </c:pt>
                <c:pt idx="67">
                  <c:v>2.0304798575757577</c:v>
                </c:pt>
                <c:pt idx="68">
                  <c:v>1.8753798575757576</c:v>
                </c:pt>
                <c:pt idx="69">
                  <c:v>1.8567512861471862</c:v>
                </c:pt>
                <c:pt idx="70">
                  <c:v>1.8822227147186148</c:v>
                </c:pt>
                <c:pt idx="71">
                  <c:v>1.9004941432900433</c:v>
                </c:pt>
                <c:pt idx="72">
                  <c:v>1.917265571861472</c:v>
                </c:pt>
                <c:pt idx="73">
                  <c:v>1.9172370004329005</c:v>
                </c:pt>
                <c:pt idx="74">
                  <c:v>1.914508429004329</c:v>
                </c:pt>
                <c:pt idx="75">
                  <c:v>1.9036798575757576</c:v>
                </c:pt>
                <c:pt idx="76">
                  <c:v>1.9003512861471861</c:v>
                </c:pt>
                <c:pt idx="77">
                  <c:v>1.9036227147186149</c:v>
                </c:pt>
                <c:pt idx="78">
                  <c:v>1.9122941432900433</c:v>
                </c:pt>
                <c:pt idx="79">
                  <c:v>1.9101655718614721</c:v>
                </c:pt>
                <c:pt idx="80">
                  <c:v>1.9634370004329005</c:v>
                </c:pt>
                <c:pt idx="81">
                  <c:v>1.9601084290043289</c:v>
                </c:pt>
                <c:pt idx="82">
                  <c:v>1.9801798575757579</c:v>
                </c:pt>
                <c:pt idx="83">
                  <c:v>1.9759512861471862</c:v>
                </c:pt>
                <c:pt idx="84">
                  <c:v>1.979522714718615</c:v>
                </c:pt>
                <c:pt idx="85">
                  <c:v>1.9755941432900432</c:v>
                </c:pt>
                <c:pt idx="86">
                  <c:v>1.979765571861472</c:v>
                </c:pt>
                <c:pt idx="87">
                  <c:v>1.9365370004329006</c:v>
                </c:pt>
                <c:pt idx="88">
                  <c:v>1.9281084290043291</c:v>
                </c:pt>
                <c:pt idx="89">
                  <c:v>1.9376798575757577</c:v>
                </c:pt>
                <c:pt idx="90">
                  <c:v>1.9625512861471863</c:v>
                </c:pt>
                <c:pt idx="91">
                  <c:v>1.9676227147186147</c:v>
                </c:pt>
                <c:pt idx="92">
                  <c:v>2.4485941432900438</c:v>
                </c:pt>
                <c:pt idx="93">
                  <c:v>2.4482655718614721</c:v>
                </c:pt>
                <c:pt idx="94">
                  <c:v>2.4911084290043286</c:v>
                </c:pt>
                <c:pt idx="95">
                  <c:v>2.505179857575758</c:v>
                </c:pt>
                <c:pt idx="96">
                  <c:v>2.5048512861471863</c:v>
                </c:pt>
                <c:pt idx="97">
                  <c:v>2.5101941432900432</c:v>
                </c:pt>
                <c:pt idx="98">
                  <c:v>2.5212655718614725</c:v>
                </c:pt>
                <c:pt idx="99">
                  <c:v>2.5068370004329008</c:v>
                </c:pt>
                <c:pt idx="100">
                  <c:v>2.5181798575757579</c:v>
                </c:pt>
                <c:pt idx="101">
                  <c:v>2.5229512861471868</c:v>
                </c:pt>
                <c:pt idx="102">
                  <c:v>2.5103227147186153</c:v>
                </c:pt>
                <c:pt idx="103">
                  <c:v>2.5135941432900433</c:v>
                </c:pt>
                <c:pt idx="104">
                  <c:v>2.2193075884063234</c:v>
                </c:pt>
                <c:pt idx="105">
                  <c:v>2.2250200208919413</c:v>
                </c:pt>
                <c:pt idx="106">
                  <c:v>2.2448324533775601</c:v>
                </c:pt>
                <c:pt idx="107">
                  <c:v>2.2607448858631773</c:v>
                </c:pt>
                <c:pt idx="108">
                  <c:v>2.2646573183487959</c:v>
                </c:pt>
                <c:pt idx="109">
                  <c:v>2.3639697508344142</c:v>
                </c:pt>
                <c:pt idx="110">
                  <c:v>2.3711821833200322</c:v>
                </c:pt>
                <c:pt idx="111">
                  <c:v>2.3447946158056503</c:v>
                </c:pt>
                <c:pt idx="112">
                  <c:v>2.344507048291268</c:v>
                </c:pt>
                <c:pt idx="113">
                  <c:v>2.3484194807768866</c:v>
                </c:pt>
                <c:pt idx="114">
                  <c:v>2.3469319132625044</c:v>
                </c:pt>
                <c:pt idx="115">
                  <c:v>2.350844345748123</c:v>
                </c:pt>
                <c:pt idx="116">
                  <c:v>2.176224462159384</c:v>
                </c:pt>
                <c:pt idx="117">
                  <c:v>2.1444073392149199</c:v>
                </c:pt>
                <c:pt idx="118">
                  <c:v>2.1356902162704561</c:v>
                </c:pt>
                <c:pt idx="119">
                  <c:v>2.1587730933259914</c:v>
                </c:pt>
                <c:pt idx="120">
                  <c:v>2.1506559703815284</c:v>
                </c:pt>
                <c:pt idx="121">
                  <c:v>2.1296388474370636</c:v>
                </c:pt>
                <c:pt idx="122">
                  <c:v>2.1332217244925999</c:v>
                </c:pt>
                <c:pt idx="123">
                  <c:v>2.1368046015481359</c:v>
                </c:pt>
              </c:numCache>
            </c:numRef>
          </c:val>
          <c:smooth val="0"/>
        </c:ser>
        <c:ser>
          <c:idx val="0"/>
          <c:order val="1"/>
          <c:tx>
            <c:v>Revenue per Gallon</c:v>
          </c:tx>
          <c:spPr>
            <a:ln w="25400">
              <a:solidFill>
                <a:srgbClr val="FF00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[0]!Q</c:f>
              <c:numCache>
                <c:formatCode>_("$"* #,##0.00_);_("$"* \(#,##0.00\);_("$"* "-"??_);_(@_)</c:formatCode>
                <c:ptCount val="124"/>
                <c:pt idx="0">
                  <c:v>1.7220215814481947</c:v>
                </c:pt>
                <c:pt idx="1">
                  <c:v>1.5869288154298067</c:v>
                </c:pt>
                <c:pt idx="2">
                  <c:v>1.3681906100372099</c:v>
                </c:pt>
                <c:pt idx="3">
                  <c:v>1.2727624139032794</c:v>
                </c:pt>
                <c:pt idx="4">
                  <c:v>1.2785953727519392</c:v>
                </c:pt>
                <c:pt idx="5">
                  <c:v>1.4723682444441302</c:v>
                </c:pt>
                <c:pt idx="6">
                  <c:v>1.8011170430923076</c:v>
                </c:pt>
                <c:pt idx="7">
                  <c:v>2.0565449194138314</c:v>
                </c:pt>
                <c:pt idx="8">
                  <c:v>2.6408384334459347</c:v>
                </c:pt>
                <c:pt idx="9">
                  <c:v>2.4030262727327916</c:v>
                </c:pt>
                <c:pt idx="10">
                  <c:v>2.0683276761735527</c:v>
                </c:pt>
                <c:pt idx="11">
                  <c:v>2.0082473006052157</c:v>
                </c:pt>
                <c:pt idx="12">
                  <c:v>2.1443898193309345</c:v>
                </c:pt>
                <c:pt idx="13">
                  <c:v>2.496645711967354</c:v>
                </c:pt>
                <c:pt idx="14">
                  <c:v>2.4085671339254491</c:v>
                </c:pt>
                <c:pt idx="15">
                  <c:v>2.4262412690650303</c:v>
                </c:pt>
                <c:pt idx="16">
                  <c:v>2.9313224823906188</c:v>
                </c:pt>
                <c:pt idx="17">
                  <c:v>3.3952808861195853</c:v>
                </c:pt>
                <c:pt idx="18">
                  <c:v>3.0033604235987088</c:v>
                </c:pt>
                <c:pt idx="19">
                  <c:v>2.6290556766862134</c:v>
                </c:pt>
                <c:pt idx="20">
                  <c:v>2.2709668252011341</c:v>
                </c:pt>
                <c:pt idx="21">
                  <c:v>2.1416670048701296</c:v>
                </c:pt>
                <c:pt idx="22">
                  <c:v>2.3627253401360546</c:v>
                </c:pt>
                <c:pt idx="23">
                  <c:v>2.6128035714285716</c:v>
                </c:pt>
                <c:pt idx="24">
                  <c:v>2.5388370535714286</c:v>
                </c:pt>
                <c:pt idx="25">
                  <c:v>2.2872222222222223</c:v>
                </c:pt>
                <c:pt idx="26">
                  <c:v>2.5824744897959184</c:v>
                </c:pt>
                <c:pt idx="27">
                  <c:v>2.5013010204081634</c:v>
                </c:pt>
                <c:pt idx="28">
                  <c:v>2.4801603084415582</c:v>
                </c:pt>
                <c:pt idx="29">
                  <c:v>2.3833801020408161</c:v>
                </c:pt>
                <c:pt idx="30">
                  <c:v>2.2549957482993195</c:v>
                </c:pt>
                <c:pt idx="31">
                  <c:v>2.140539596273292</c:v>
                </c:pt>
                <c:pt idx="32">
                  <c:v>1.8803336466165428</c:v>
                </c:pt>
                <c:pt idx="33">
                  <c:v>1.8715100931677024</c:v>
                </c:pt>
                <c:pt idx="34">
                  <c:v>2.1506012291280143</c:v>
                </c:pt>
                <c:pt idx="35">
                  <c:v>2.3927396616541357</c:v>
                </c:pt>
                <c:pt idx="36">
                  <c:v>2.7229058441558442</c:v>
                </c:pt>
                <c:pt idx="37">
                  <c:v>2.6208758503401355</c:v>
                </c:pt>
                <c:pt idx="38">
                  <c:v>2.8048703231292516</c:v>
                </c:pt>
                <c:pt idx="39">
                  <c:v>2.9703327922077927</c:v>
                </c:pt>
                <c:pt idx="40">
                  <c:v>3.0120790816326544</c:v>
                </c:pt>
                <c:pt idx="41">
                  <c:v>3.0883737244897973</c:v>
                </c:pt>
                <c:pt idx="42">
                  <c:v>3.2065016233766226</c:v>
                </c:pt>
                <c:pt idx="43">
                  <c:v>2.6933333333333329</c:v>
                </c:pt>
                <c:pt idx="44">
                  <c:v>2.5784332482993197</c:v>
                </c:pt>
                <c:pt idx="45">
                  <c:v>2.243125</c:v>
                </c:pt>
                <c:pt idx="46">
                  <c:v>2.0117044172932332</c:v>
                </c:pt>
                <c:pt idx="47">
                  <c:v>1.8459181740878168</c:v>
                </c:pt>
                <c:pt idx="48">
                  <c:v>1.8962872990105135</c:v>
                </c:pt>
                <c:pt idx="49">
                  <c:v>1.8669843750000006</c:v>
                </c:pt>
                <c:pt idx="50">
                  <c:v>1.8282102272727268</c:v>
                </c:pt>
                <c:pt idx="51">
                  <c:v>1.862295048701299</c:v>
                </c:pt>
                <c:pt idx="52">
                  <c:v>1.9507343750000001</c:v>
                </c:pt>
                <c:pt idx="53">
                  <c:v>2.0893932629870129</c:v>
                </c:pt>
                <c:pt idx="54">
                  <c:v>1.8641418160643706</c:v>
                </c:pt>
                <c:pt idx="55">
                  <c:v>1.7735863095238098</c:v>
                </c:pt>
                <c:pt idx="56">
                  <c:v>1.7846585111317257</c:v>
                </c:pt>
                <c:pt idx="57">
                  <c:v>2.1166700487012986</c:v>
                </c:pt>
                <c:pt idx="58">
                  <c:v>2.3388839285714296</c:v>
                </c:pt>
                <c:pt idx="59">
                  <c:v>2.2969187605872396</c:v>
                </c:pt>
                <c:pt idx="60">
                  <c:v>2.1248236607142865</c:v>
                </c:pt>
                <c:pt idx="61">
                  <c:v>1.9980178571428571</c:v>
                </c:pt>
                <c:pt idx="62">
                  <c:v>1.8005221273291925</c:v>
                </c:pt>
                <c:pt idx="63">
                  <c:v>1.7514021915584415</c:v>
                </c:pt>
                <c:pt idx="64">
                  <c:v>1.8537678571428566</c:v>
                </c:pt>
                <c:pt idx="65">
                  <c:v>1.8319216720779226</c:v>
                </c:pt>
                <c:pt idx="66">
                  <c:v>1.8181756338899195</c:v>
                </c:pt>
                <c:pt idx="67">
                  <c:v>2.0142086038961047</c:v>
                </c:pt>
                <c:pt idx="68">
                  <c:v>2.3808615491651199</c:v>
                </c:pt>
                <c:pt idx="69">
                  <c:v>2.5427412840136059</c:v>
                </c:pt>
                <c:pt idx="70">
                  <c:v>2.7925850340136056</c:v>
                </c:pt>
                <c:pt idx="71">
                  <c:v>2.5898044217687084</c:v>
                </c:pt>
                <c:pt idx="72">
                  <c:v>2.8141092687074827</c:v>
                </c:pt>
                <c:pt idx="73">
                  <c:v>2.8715122180451131</c:v>
                </c:pt>
                <c:pt idx="74">
                  <c:v>3.0272224378881996</c:v>
                </c:pt>
                <c:pt idx="75">
                  <c:v>3.2008303571428556</c:v>
                </c:pt>
                <c:pt idx="76">
                  <c:v>3.1450361394557813</c:v>
                </c:pt>
                <c:pt idx="77">
                  <c:v>3.1882934253246762</c:v>
                </c:pt>
                <c:pt idx="78">
                  <c:v>3.2955803571428577</c:v>
                </c:pt>
                <c:pt idx="79">
                  <c:v>3.4138198757763991</c:v>
                </c:pt>
                <c:pt idx="80">
                  <c:v>3.3470997023809521</c:v>
                </c:pt>
                <c:pt idx="81">
                  <c:v>3.1968792517006821</c:v>
                </c:pt>
                <c:pt idx="82">
                  <c:v>3.4734230055658641</c:v>
                </c:pt>
                <c:pt idx="83">
                  <c:v>2.8898848175633889</c:v>
                </c:pt>
                <c:pt idx="84">
                  <c:v>2.6983022524350653</c:v>
                </c:pt>
                <c:pt idx="85">
                  <c:v>2.6803117559523821</c:v>
                </c:pt>
                <c:pt idx="86">
                  <c:v>2.798087459415584</c:v>
                </c:pt>
                <c:pt idx="87">
                  <c:v>2.7839006696428585</c:v>
                </c:pt>
                <c:pt idx="88">
                  <c:v>2.7620265151515144</c:v>
                </c:pt>
                <c:pt idx="89">
                  <c:v>2.6573841411564629</c:v>
                </c:pt>
                <c:pt idx="90">
                  <c:v>3.1948727388682756</c:v>
                </c:pt>
                <c:pt idx="91">
                  <c:v>3.4388402562111793</c:v>
                </c:pt>
                <c:pt idx="92">
                  <c:v>3.2555681390977438</c:v>
                </c:pt>
                <c:pt idx="93">
                  <c:v>3.1197583462732927</c:v>
                </c:pt>
                <c:pt idx="94">
                  <c:v>3.0964131493506484</c:v>
                </c:pt>
                <c:pt idx="95">
                  <c:v>3.0282225093984962</c:v>
                </c:pt>
                <c:pt idx="96">
                  <c:v>2.9788692324755992</c:v>
                </c:pt>
                <c:pt idx="97">
                  <c:v>3.1349718045112764</c:v>
                </c:pt>
                <c:pt idx="98">
                  <c:v>3.3183046343537415</c:v>
                </c:pt>
                <c:pt idx="99">
                  <c:v>3.2064745670995674</c:v>
                </c:pt>
                <c:pt idx="100">
                  <c:v>3.2272747564935065</c:v>
                </c:pt>
                <c:pt idx="101">
                  <c:v>3.2678348214285711</c:v>
                </c:pt>
                <c:pt idx="102">
                  <c:v>3.1405992377188028</c:v>
                </c:pt>
                <c:pt idx="103">
                  <c:v>2.9688331980519482</c:v>
                </c:pt>
                <c:pt idx="104">
                  <c:v>3.0222440476190475</c:v>
                </c:pt>
                <c:pt idx="105">
                  <c:v>2.6670604395604398</c:v>
                </c:pt>
                <c:pt idx="106">
                  <c:v>2.5879057017543863</c:v>
                </c:pt>
                <c:pt idx="107">
                  <c:v>2.9471042053184919</c:v>
                </c:pt>
                <c:pt idx="108">
                  <c:v>2.580960497835497</c:v>
                </c:pt>
                <c:pt idx="109">
                  <c:v>2.5581137218045114</c:v>
                </c:pt>
                <c:pt idx="110">
                  <c:v>3.1946832482993197</c:v>
                </c:pt>
                <c:pt idx="111">
                  <c:v>3.4939741805813229</c:v>
                </c:pt>
                <c:pt idx="112">
                  <c:v>2.8891987476808896</c:v>
                </c:pt>
                <c:pt idx="113">
                  <c:v>2.7314243197278913</c:v>
                </c:pt>
                <c:pt idx="114">
                  <c:v>2.4894683441558438</c:v>
                </c:pt>
                <c:pt idx="115">
                  <c:v>2.4240327380952382</c:v>
                </c:pt>
                <c:pt idx="116">
                  <c:v>2.2092986626468765</c:v>
                </c:pt>
                <c:pt idx="117">
                  <c:v>1.872916784302654</c:v>
                </c:pt>
                <c:pt idx="118">
                  <c:v>2.3327728174603171</c:v>
                </c:pt>
                <c:pt idx="119">
                  <c:v>2.4349617346938768</c:v>
                </c:pt>
                <c:pt idx="120">
                  <c:v>1.9056004464285725</c:v>
                </c:pt>
                <c:pt idx="121">
                  <c:v>1.8322250939849627</c:v>
                </c:pt>
                <c:pt idx="122">
                  <c:v>1.9160957792207793</c:v>
                </c:pt>
                <c:pt idx="123">
                  <c:v>2.0272321428571423</c:v>
                </c:pt>
              </c:numCache>
            </c:numRef>
          </c:val>
          <c:smooth val="0"/>
        </c:ser>
        <c:ser>
          <c:idx val="2"/>
          <c:order val="2"/>
          <c:tx>
            <c:v>Net Return/Gal.</c:v>
          </c:tx>
          <c:spPr>
            <a:ln w="25400">
              <a:solidFill>
                <a:srgbClr val="0070C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[0]!BE</c:f>
              <c:numCache>
                <c:formatCode>_("$"* #,##0.00_);_("$"* \(#,##0.00\);_("$"* "-"??_);_(@_)</c:formatCode>
                <c:ptCount val="124"/>
                <c:pt idx="0">
                  <c:v>0.25852743815815127</c:v>
                </c:pt>
                <c:pt idx="1">
                  <c:v>0.13096324356833478</c:v>
                </c:pt>
                <c:pt idx="2">
                  <c:v>-9.6474961824261962E-2</c:v>
                </c:pt>
                <c:pt idx="3">
                  <c:v>-0.18257458652962111</c:v>
                </c:pt>
                <c:pt idx="4">
                  <c:v>-0.19024162768096109</c:v>
                </c:pt>
                <c:pt idx="5">
                  <c:v>1.3759815439801093E-2</c:v>
                </c:pt>
                <c:pt idx="6">
                  <c:v>0.33083718551654995</c:v>
                </c:pt>
                <c:pt idx="7">
                  <c:v>0.54666506183807373</c:v>
                </c:pt>
                <c:pt idx="8">
                  <c:v>1.0036300044416058</c:v>
                </c:pt>
                <c:pt idx="9">
                  <c:v>0.72801784372846257</c:v>
                </c:pt>
                <c:pt idx="10">
                  <c:v>0.3702478185977951</c:v>
                </c:pt>
                <c:pt idx="11">
                  <c:v>0.31049601445802955</c:v>
                </c:pt>
                <c:pt idx="12">
                  <c:v>0.47963853318374849</c:v>
                </c:pt>
                <c:pt idx="13">
                  <c:v>0.85052299724873914</c:v>
                </c:pt>
                <c:pt idx="14">
                  <c:v>0.78917299063540569</c:v>
                </c:pt>
                <c:pt idx="15">
                  <c:v>0.82424712577498704</c:v>
                </c:pt>
                <c:pt idx="16">
                  <c:v>1.3443569105291469</c:v>
                </c:pt>
                <c:pt idx="17">
                  <c:v>1.7963438856866849</c:v>
                </c:pt>
                <c:pt idx="18">
                  <c:v>1.4443519945943797</c:v>
                </c:pt>
                <c:pt idx="19">
                  <c:v>1.0214472476818843</c:v>
                </c:pt>
                <c:pt idx="20">
                  <c:v>0.64267268191109084</c:v>
                </c:pt>
                <c:pt idx="21">
                  <c:v>0.55300143300865767</c:v>
                </c:pt>
                <c:pt idx="22">
                  <c:v>0.7443883397031541</c:v>
                </c:pt>
                <c:pt idx="23">
                  <c:v>0.9593951424242424</c:v>
                </c:pt>
                <c:pt idx="24">
                  <c:v>0.86505719599567099</c:v>
                </c:pt>
                <c:pt idx="25">
                  <c:v>0.594270936075036</c:v>
                </c:pt>
                <c:pt idx="26">
                  <c:v>0.89282320364873224</c:v>
                </c:pt>
                <c:pt idx="27">
                  <c:v>0.82907830568954854</c:v>
                </c:pt>
                <c:pt idx="28">
                  <c:v>0.82176616515151513</c:v>
                </c:pt>
                <c:pt idx="29">
                  <c:v>0.70401453017934412</c:v>
                </c:pt>
                <c:pt idx="30">
                  <c:v>0.57115874786641907</c:v>
                </c:pt>
                <c:pt idx="31">
                  <c:v>0.47503116726896288</c:v>
                </c:pt>
                <c:pt idx="32">
                  <c:v>0.19825378904078517</c:v>
                </c:pt>
                <c:pt idx="33">
                  <c:v>0.18585880702051627</c:v>
                </c:pt>
                <c:pt idx="34">
                  <c:v>0.4298785144093995</c:v>
                </c:pt>
                <c:pt idx="35">
                  <c:v>0.65854551836409225</c:v>
                </c:pt>
                <c:pt idx="36">
                  <c:v>0.98874027229437234</c:v>
                </c:pt>
                <c:pt idx="37">
                  <c:v>0.84563884990723492</c:v>
                </c:pt>
                <c:pt idx="38">
                  <c:v>1.0239618941249224</c:v>
                </c:pt>
                <c:pt idx="39">
                  <c:v>1.1699243632034635</c:v>
                </c:pt>
                <c:pt idx="40">
                  <c:v>1.2026992240568968</c:v>
                </c:pt>
                <c:pt idx="41">
                  <c:v>1.2472224383426112</c:v>
                </c:pt>
                <c:pt idx="42">
                  <c:v>1.3440789086580078</c:v>
                </c:pt>
                <c:pt idx="43">
                  <c:v>0.84503919004328942</c:v>
                </c:pt>
                <c:pt idx="44">
                  <c:v>0.67746767643784778</c:v>
                </c:pt>
                <c:pt idx="45">
                  <c:v>0.39858799956709956</c:v>
                </c:pt>
                <c:pt idx="46">
                  <c:v>0.16929598828890402</c:v>
                </c:pt>
                <c:pt idx="47">
                  <c:v>-2.4361683487940766E-2</c:v>
                </c:pt>
                <c:pt idx="48">
                  <c:v>1.3436012863327296E-2</c:v>
                </c:pt>
                <c:pt idx="49">
                  <c:v>-4.4669111471857814E-3</c:v>
                </c:pt>
                <c:pt idx="50">
                  <c:v>-3.0012487445887803E-2</c:v>
                </c:pt>
                <c:pt idx="51">
                  <c:v>5.0900905411255692E-2</c:v>
                </c:pt>
                <c:pt idx="52">
                  <c:v>0.15856880313852817</c:v>
                </c:pt>
                <c:pt idx="53">
                  <c:v>0.30175626255411236</c:v>
                </c:pt>
                <c:pt idx="54">
                  <c:v>7.3533387060041422E-2</c:v>
                </c:pt>
                <c:pt idx="55">
                  <c:v>-2.5993548051947979E-2</c:v>
                </c:pt>
                <c:pt idx="56">
                  <c:v>-0.17413563215831762</c:v>
                </c:pt>
                <c:pt idx="57">
                  <c:v>0.14950447683982659</c:v>
                </c:pt>
                <c:pt idx="58">
                  <c:v>0.32854692813852893</c:v>
                </c:pt>
                <c:pt idx="59">
                  <c:v>0.26411033158291053</c:v>
                </c:pt>
                <c:pt idx="60">
                  <c:v>9.3843803138529136E-2</c:v>
                </c:pt>
                <c:pt idx="61">
                  <c:v>-5.0633429004329322E-2</c:v>
                </c:pt>
                <c:pt idx="62">
                  <c:v>-0.25110058738942254</c:v>
                </c:pt>
                <c:pt idx="63">
                  <c:v>-0.27829195173160159</c:v>
                </c:pt>
                <c:pt idx="64">
                  <c:v>-0.15669771471861527</c:v>
                </c:pt>
                <c:pt idx="65">
                  <c:v>-0.18691532835497782</c:v>
                </c:pt>
                <c:pt idx="66">
                  <c:v>-0.20663279511440957</c:v>
                </c:pt>
                <c:pt idx="67">
                  <c:v>-1.6271253679652986E-2</c:v>
                </c:pt>
                <c:pt idx="68">
                  <c:v>0.50548169158936229</c:v>
                </c:pt>
                <c:pt idx="69">
                  <c:v>0.68598999786641968</c:v>
                </c:pt>
                <c:pt idx="70">
                  <c:v>0.91036231929499078</c:v>
                </c:pt>
                <c:pt idx="71">
                  <c:v>0.68931027847866511</c:v>
                </c:pt>
                <c:pt idx="72">
                  <c:v>0.89684369684601073</c:v>
                </c:pt>
                <c:pt idx="73">
                  <c:v>0.95427521761221268</c:v>
                </c:pt>
                <c:pt idx="74">
                  <c:v>1.1127140088838705</c:v>
                </c:pt>
                <c:pt idx="75">
                  <c:v>1.2971504995670979</c:v>
                </c:pt>
                <c:pt idx="76">
                  <c:v>1.2446848533085952</c:v>
                </c:pt>
                <c:pt idx="77">
                  <c:v>1.2846707106060613</c:v>
                </c:pt>
                <c:pt idx="78">
                  <c:v>1.3832862138528144</c:v>
                </c:pt>
                <c:pt idx="79">
                  <c:v>1.503654303914927</c:v>
                </c:pt>
                <c:pt idx="80">
                  <c:v>1.3836627019480516</c:v>
                </c:pt>
                <c:pt idx="81">
                  <c:v>1.2367708226963532</c:v>
                </c:pt>
                <c:pt idx="82">
                  <c:v>1.4932431479901063</c:v>
                </c:pt>
                <c:pt idx="83">
                  <c:v>0.9139335314162027</c:v>
                </c:pt>
                <c:pt idx="84">
                  <c:v>0.71877953771645031</c:v>
                </c:pt>
                <c:pt idx="85">
                  <c:v>0.7047176126623389</c:v>
                </c:pt>
                <c:pt idx="86">
                  <c:v>0.81832188755411206</c:v>
                </c:pt>
                <c:pt idx="87">
                  <c:v>0.84736366920995798</c:v>
                </c:pt>
                <c:pt idx="88">
                  <c:v>0.83391808614718532</c:v>
                </c:pt>
                <c:pt idx="89">
                  <c:v>0.71970428358070526</c:v>
                </c:pt>
                <c:pt idx="90">
                  <c:v>1.2323214527210893</c:v>
                </c:pt>
                <c:pt idx="91">
                  <c:v>1.4712175414925646</c:v>
                </c:pt>
                <c:pt idx="92">
                  <c:v>0.80697399580770002</c:v>
                </c:pt>
                <c:pt idx="93">
                  <c:v>0.67149277441182065</c:v>
                </c:pt>
                <c:pt idx="94">
                  <c:v>0.60530472034631977</c:v>
                </c:pt>
                <c:pt idx="95">
                  <c:v>0.52304265182273824</c:v>
                </c:pt>
                <c:pt idx="96">
                  <c:v>0.47401794632841288</c:v>
                </c:pt>
                <c:pt idx="97">
                  <c:v>0.62477766122123324</c:v>
                </c:pt>
                <c:pt idx="98">
                  <c:v>0.79703906249226897</c:v>
                </c:pt>
                <c:pt idx="99">
                  <c:v>0.69963756666666654</c:v>
                </c:pt>
                <c:pt idx="100">
                  <c:v>0.70909489891774857</c:v>
                </c:pt>
                <c:pt idx="101">
                  <c:v>0.74488353528138429</c:v>
                </c:pt>
                <c:pt idx="102">
                  <c:v>0.63027652300018744</c:v>
                </c:pt>
                <c:pt idx="103">
                  <c:v>0.45523905476190496</c:v>
                </c:pt>
                <c:pt idx="104">
                  <c:v>0.80293645921272416</c:v>
                </c:pt>
                <c:pt idx="105">
                  <c:v>0.44204041866849852</c:v>
                </c:pt>
                <c:pt idx="106">
                  <c:v>0.34307324837682618</c:v>
                </c:pt>
                <c:pt idx="107">
                  <c:v>0.68635931945531459</c:v>
                </c:pt>
                <c:pt idx="108">
                  <c:v>0.31630317948670106</c:v>
                </c:pt>
                <c:pt idx="109">
                  <c:v>0.19414397097009717</c:v>
                </c:pt>
                <c:pt idx="110">
                  <c:v>0.82350106497928754</c:v>
                </c:pt>
                <c:pt idx="111">
                  <c:v>1.1491795647756726</c:v>
                </c:pt>
                <c:pt idx="112">
                  <c:v>0.54469169938962159</c:v>
                </c:pt>
                <c:pt idx="113">
                  <c:v>0.38300483895100479</c:v>
                </c:pt>
                <c:pt idx="114">
                  <c:v>0.14253643089333945</c:v>
                </c:pt>
                <c:pt idx="115">
                  <c:v>7.3188392347115272E-2</c:v>
                </c:pt>
                <c:pt idx="116">
                  <c:v>3.3074200487492433E-2</c:v>
                </c:pt>
                <c:pt idx="117">
                  <c:v>-0.27149055491226592</c:v>
                </c:pt>
                <c:pt idx="118">
                  <c:v>0.19708260118986098</c:v>
                </c:pt>
                <c:pt idx="119">
                  <c:v>0.27618864136788535</c:v>
                </c:pt>
                <c:pt idx="120">
                  <c:v>-0.24505552395295593</c:v>
                </c:pt>
                <c:pt idx="121">
                  <c:v>-0.29741375345210086</c:v>
                </c:pt>
                <c:pt idx="122">
                  <c:v>-0.21712594527182061</c:v>
                </c:pt>
                <c:pt idx="123">
                  <c:v>-0.10957245869099363</c:v>
                </c:pt>
              </c:numCache>
            </c:numRef>
          </c:val>
          <c:smooth val="0"/>
        </c:ser>
        <c:dLbls>
          <c:showLegendKey val="0"/>
          <c:showVal val="0"/>
          <c:showCatName val="0"/>
          <c:showSerName val="0"/>
          <c:showPercent val="0"/>
          <c:showBubbleSize val="0"/>
        </c:dLbls>
        <c:marker val="1"/>
        <c:smooth val="0"/>
        <c:axId val="357991168"/>
        <c:axId val="357992704"/>
      </c:lineChart>
      <c:dateAx>
        <c:axId val="35799116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7992704"/>
        <c:crosses val="autoZero"/>
        <c:auto val="1"/>
        <c:lblOffset val="100"/>
        <c:baseTimeUnit val="months"/>
        <c:majorUnit val="3"/>
        <c:majorTimeUnit val="months"/>
        <c:minorUnit val="1"/>
        <c:minorTimeUnit val="months"/>
      </c:dateAx>
      <c:valAx>
        <c:axId val="357992704"/>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4.4483214417692608E-3"/>
              <c:y val="0.39790567956635392"/>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7991168"/>
        <c:crosses val="autoZero"/>
        <c:crossBetween val="midCat"/>
      </c:valAx>
      <c:spPr>
        <a:solidFill>
          <a:srgbClr val="FFFFFF"/>
        </a:solidFill>
        <a:ln w="12700">
          <a:solidFill>
            <a:srgbClr val="808080"/>
          </a:solidFill>
          <a:prstDash val="solid"/>
        </a:ln>
      </c:spPr>
    </c:plotArea>
    <c:legend>
      <c:legendPos val="r"/>
      <c:layout>
        <c:manualLayout>
          <c:xMode val="edge"/>
          <c:yMode val="edge"/>
          <c:x val="0.23419416886968555"/>
          <c:y val="0.88466576498177407"/>
          <c:w val="0.62956368382652528"/>
          <c:h val="5.3735177243989712E-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Allocation of Ethanol Supply Chain Profits between</a:t>
            </a:r>
          </a:p>
          <a:p>
            <a:pPr>
              <a:defRPr sz="1400" b="0" i="0" u="none" strike="noStrike" baseline="0">
                <a:solidFill>
                  <a:srgbClr val="000000"/>
                </a:solidFill>
                <a:latin typeface="Helvetica"/>
                <a:ea typeface="Helvetica"/>
                <a:cs typeface="Helvetica"/>
              </a:defRPr>
            </a:pPr>
            <a:r>
              <a:rPr lang="en-US" sz="2000" b="1" i="0" u="none" strike="noStrike" baseline="0">
                <a:solidFill>
                  <a:srgbClr val="000000"/>
                </a:solidFill>
                <a:latin typeface="Helvetica"/>
                <a:cs typeface="Helvetica"/>
              </a:rPr>
              <a:t>Ethanol Producer and Corn Farmer</a:t>
            </a:r>
          </a:p>
          <a:p>
            <a:pPr>
              <a:defRPr sz="1400" b="0" i="0" u="none" strike="noStrike" baseline="0">
                <a:solidFill>
                  <a:srgbClr val="000000"/>
                </a:solidFill>
                <a:latin typeface="Helvetica"/>
                <a:ea typeface="Helvetica"/>
                <a:cs typeface="Helvetica"/>
              </a:defRPr>
            </a:pPr>
            <a:r>
              <a:rPr lang="en-US" sz="1600" b="0" i="0" u="none" strike="noStrike" baseline="0">
                <a:solidFill>
                  <a:srgbClr val="000000"/>
                </a:solidFill>
                <a:latin typeface="Helvetica"/>
                <a:cs typeface="Helvetica"/>
              </a:rPr>
              <a:t>(corn at cost of production)</a:t>
            </a:r>
            <a:endParaRPr lang="en-US"/>
          </a:p>
        </c:rich>
      </c:tx>
      <c:layout>
        <c:manualLayout>
          <c:xMode val="edge"/>
          <c:yMode val="edge"/>
          <c:x val="0.16211892039251932"/>
          <c:y val="1.0624665564559153E-2"/>
        </c:manualLayout>
      </c:layout>
      <c:overlay val="0"/>
      <c:spPr>
        <a:noFill/>
        <a:ln w="25400">
          <a:noFill/>
        </a:ln>
      </c:spPr>
    </c:title>
    <c:autoTitleDeleted val="0"/>
    <c:plotArea>
      <c:layout>
        <c:manualLayout>
          <c:layoutTarget val="inner"/>
          <c:xMode val="edge"/>
          <c:yMode val="edge"/>
          <c:x val="0.11832740213523132"/>
          <c:y val="0.18359664342880844"/>
          <c:w val="0.85587188612099918"/>
          <c:h val="0.67242427080423384"/>
        </c:manualLayout>
      </c:layout>
      <c:lineChart>
        <c:grouping val="standard"/>
        <c:varyColors val="0"/>
        <c:ser>
          <c:idx val="2"/>
          <c:order val="0"/>
          <c:tx>
            <c:v>Total Profits</c:v>
          </c:tx>
          <c:spPr>
            <a:ln w="25400">
              <a:solidFill>
                <a:srgbClr val="00008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[0]!BE</c:f>
              <c:numCache>
                <c:formatCode>_("$"* #,##0.00_);_("$"* \(#,##0.00\);_("$"* "-"??_);_(@_)</c:formatCode>
                <c:ptCount val="124"/>
                <c:pt idx="0">
                  <c:v>0.25852743815815127</c:v>
                </c:pt>
                <c:pt idx="1">
                  <c:v>0.13096324356833478</c:v>
                </c:pt>
                <c:pt idx="2">
                  <c:v>-9.6474961824261962E-2</c:v>
                </c:pt>
                <c:pt idx="3">
                  <c:v>-0.18257458652962111</c:v>
                </c:pt>
                <c:pt idx="4">
                  <c:v>-0.19024162768096109</c:v>
                </c:pt>
                <c:pt idx="5">
                  <c:v>1.3759815439801093E-2</c:v>
                </c:pt>
                <c:pt idx="6">
                  <c:v>0.33083718551654995</c:v>
                </c:pt>
                <c:pt idx="7">
                  <c:v>0.54666506183807373</c:v>
                </c:pt>
                <c:pt idx="8">
                  <c:v>1.0036300044416058</c:v>
                </c:pt>
                <c:pt idx="9">
                  <c:v>0.72801784372846257</c:v>
                </c:pt>
                <c:pt idx="10">
                  <c:v>0.3702478185977951</c:v>
                </c:pt>
                <c:pt idx="11">
                  <c:v>0.31049601445802955</c:v>
                </c:pt>
                <c:pt idx="12">
                  <c:v>0.47963853318374849</c:v>
                </c:pt>
                <c:pt idx="13">
                  <c:v>0.85052299724873914</c:v>
                </c:pt>
                <c:pt idx="14">
                  <c:v>0.78917299063540569</c:v>
                </c:pt>
                <c:pt idx="15">
                  <c:v>0.82424712577498704</c:v>
                </c:pt>
                <c:pt idx="16">
                  <c:v>1.3443569105291469</c:v>
                </c:pt>
                <c:pt idx="17">
                  <c:v>1.7963438856866849</c:v>
                </c:pt>
                <c:pt idx="18">
                  <c:v>1.4443519945943797</c:v>
                </c:pt>
                <c:pt idx="19">
                  <c:v>1.0214472476818843</c:v>
                </c:pt>
                <c:pt idx="20">
                  <c:v>0.64267268191109084</c:v>
                </c:pt>
                <c:pt idx="21">
                  <c:v>0.55300143300865767</c:v>
                </c:pt>
                <c:pt idx="22">
                  <c:v>0.7443883397031541</c:v>
                </c:pt>
                <c:pt idx="23">
                  <c:v>0.9593951424242424</c:v>
                </c:pt>
                <c:pt idx="24">
                  <c:v>0.86505719599567099</c:v>
                </c:pt>
                <c:pt idx="25">
                  <c:v>0.594270936075036</c:v>
                </c:pt>
                <c:pt idx="26">
                  <c:v>0.89282320364873224</c:v>
                </c:pt>
                <c:pt idx="27">
                  <c:v>0.82907830568954854</c:v>
                </c:pt>
                <c:pt idx="28">
                  <c:v>0.82176616515151513</c:v>
                </c:pt>
                <c:pt idx="29">
                  <c:v>0.70401453017934412</c:v>
                </c:pt>
                <c:pt idx="30">
                  <c:v>0.57115874786641907</c:v>
                </c:pt>
                <c:pt idx="31">
                  <c:v>0.47503116726896288</c:v>
                </c:pt>
                <c:pt idx="32">
                  <c:v>0.19825378904078517</c:v>
                </c:pt>
                <c:pt idx="33">
                  <c:v>0.18585880702051627</c:v>
                </c:pt>
                <c:pt idx="34">
                  <c:v>0.4298785144093995</c:v>
                </c:pt>
                <c:pt idx="35">
                  <c:v>0.65854551836409225</c:v>
                </c:pt>
                <c:pt idx="36">
                  <c:v>0.98874027229437234</c:v>
                </c:pt>
                <c:pt idx="37">
                  <c:v>0.84563884990723492</c:v>
                </c:pt>
                <c:pt idx="38">
                  <c:v>1.0239618941249224</c:v>
                </c:pt>
                <c:pt idx="39">
                  <c:v>1.1699243632034635</c:v>
                </c:pt>
                <c:pt idx="40">
                  <c:v>1.2026992240568968</c:v>
                </c:pt>
                <c:pt idx="41">
                  <c:v>1.2472224383426112</c:v>
                </c:pt>
                <c:pt idx="42">
                  <c:v>1.3440789086580078</c:v>
                </c:pt>
                <c:pt idx="43">
                  <c:v>0.84503919004328942</c:v>
                </c:pt>
                <c:pt idx="44">
                  <c:v>0.67746767643784778</c:v>
                </c:pt>
                <c:pt idx="45">
                  <c:v>0.39858799956709956</c:v>
                </c:pt>
                <c:pt idx="46">
                  <c:v>0.16929598828890402</c:v>
                </c:pt>
                <c:pt idx="47">
                  <c:v>-2.4361683487940766E-2</c:v>
                </c:pt>
                <c:pt idx="48">
                  <c:v>1.3436012863327296E-2</c:v>
                </c:pt>
                <c:pt idx="49">
                  <c:v>-4.4669111471857814E-3</c:v>
                </c:pt>
                <c:pt idx="50">
                  <c:v>-3.0012487445887803E-2</c:v>
                </c:pt>
                <c:pt idx="51">
                  <c:v>5.0900905411255692E-2</c:v>
                </c:pt>
                <c:pt idx="52">
                  <c:v>0.15856880313852817</c:v>
                </c:pt>
                <c:pt idx="53">
                  <c:v>0.30175626255411236</c:v>
                </c:pt>
                <c:pt idx="54">
                  <c:v>7.3533387060041422E-2</c:v>
                </c:pt>
                <c:pt idx="55">
                  <c:v>-2.5993548051947979E-2</c:v>
                </c:pt>
                <c:pt idx="56">
                  <c:v>-0.17413563215831762</c:v>
                </c:pt>
                <c:pt idx="57">
                  <c:v>0.14950447683982659</c:v>
                </c:pt>
                <c:pt idx="58">
                  <c:v>0.32854692813852893</c:v>
                </c:pt>
                <c:pt idx="59">
                  <c:v>0.26411033158291053</c:v>
                </c:pt>
                <c:pt idx="60">
                  <c:v>9.3843803138529136E-2</c:v>
                </c:pt>
                <c:pt idx="61">
                  <c:v>-5.0633429004329322E-2</c:v>
                </c:pt>
                <c:pt idx="62">
                  <c:v>-0.25110058738942254</c:v>
                </c:pt>
                <c:pt idx="63">
                  <c:v>-0.27829195173160159</c:v>
                </c:pt>
                <c:pt idx="64">
                  <c:v>-0.15669771471861527</c:v>
                </c:pt>
                <c:pt idx="65">
                  <c:v>-0.18691532835497782</c:v>
                </c:pt>
                <c:pt idx="66">
                  <c:v>-0.20663279511440957</c:v>
                </c:pt>
                <c:pt idx="67">
                  <c:v>-1.6271253679652986E-2</c:v>
                </c:pt>
                <c:pt idx="68">
                  <c:v>0.50548169158936229</c:v>
                </c:pt>
                <c:pt idx="69">
                  <c:v>0.68598999786641968</c:v>
                </c:pt>
                <c:pt idx="70">
                  <c:v>0.91036231929499078</c:v>
                </c:pt>
                <c:pt idx="71">
                  <c:v>0.68931027847866511</c:v>
                </c:pt>
                <c:pt idx="72">
                  <c:v>0.89684369684601073</c:v>
                </c:pt>
                <c:pt idx="73">
                  <c:v>0.95427521761221268</c:v>
                </c:pt>
                <c:pt idx="74">
                  <c:v>1.1127140088838705</c:v>
                </c:pt>
                <c:pt idx="75">
                  <c:v>1.2971504995670979</c:v>
                </c:pt>
                <c:pt idx="76">
                  <c:v>1.2446848533085952</c:v>
                </c:pt>
                <c:pt idx="77">
                  <c:v>1.2846707106060613</c:v>
                </c:pt>
                <c:pt idx="78">
                  <c:v>1.3832862138528144</c:v>
                </c:pt>
                <c:pt idx="79">
                  <c:v>1.503654303914927</c:v>
                </c:pt>
                <c:pt idx="80">
                  <c:v>1.3836627019480516</c:v>
                </c:pt>
                <c:pt idx="81">
                  <c:v>1.2367708226963532</c:v>
                </c:pt>
                <c:pt idx="82">
                  <c:v>1.4932431479901063</c:v>
                </c:pt>
                <c:pt idx="83">
                  <c:v>0.9139335314162027</c:v>
                </c:pt>
                <c:pt idx="84">
                  <c:v>0.71877953771645031</c:v>
                </c:pt>
                <c:pt idx="85">
                  <c:v>0.7047176126623389</c:v>
                </c:pt>
                <c:pt idx="86">
                  <c:v>0.81832188755411206</c:v>
                </c:pt>
                <c:pt idx="87">
                  <c:v>0.84736366920995798</c:v>
                </c:pt>
                <c:pt idx="88">
                  <c:v>0.83391808614718532</c:v>
                </c:pt>
                <c:pt idx="89">
                  <c:v>0.71970428358070526</c:v>
                </c:pt>
                <c:pt idx="90">
                  <c:v>1.2323214527210893</c:v>
                </c:pt>
                <c:pt idx="91">
                  <c:v>1.4712175414925646</c:v>
                </c:pt>
                <c:pt idx="92">
                  <c:v>0.80697399580770002</c:v>
                </c:pt>
                <c:pt idx="93">
                  <c:v>0.67149277441182065</c:v>
                </c:pt>
                <c:pt idx="94">
                  <c:v>0.60530472034631977</c:v>
                </c:pt>
                <c:pt idx="95">
                  <c:v>0.52304265182273824</c:v>
                </c:pt>
                <c:pt idx="96">
                  <c:v>0.47401794632841288</c:v>
                </c:pt>
                <c:pt idx="97">
                  <c:v>0.62477766122123324</c:v>
                </c:pt>
                <c:pt idx="98">
                  <c:v>0.79703906249226897</c:v>
                </c:pt>
                <c:pt idx="99">
                  <c:v>0.69963756666666654</c:v>
                </c:pt>
                <c:pt idx="100">
                  <c:v>0.70909489891774857</c:v>
                </c:pt>
                <c:pt idx="101">
                  <c:v>0.74488353528138429</c:v>
                </c:pt>
                <c:pt idx="102">
                  <c:v>0.63027652300018744</c:v>
                </c:pt>
                <c:pt idx="103">
                  <c:v>0.45523905476190496</c:v>
                </c:pt>
                <c:pt idx="104">
                  <c:v>0.80293645921272416</c:v>
                </c:pt>
                <c:pt idx="105">
                  <c:v>0.44204041866849852</c:v>
                </c:pt>
                <c:pt idx="106">
                  <c:v>0.34307324837682618</c:v>
                </c:pt>
                <c:pt idx="107">
                  <c:v>0.68635931945531459</c:v>
                </c:pt>
                <c:pt idx="108">
                  <c:v>0.31630317948670106</c:v>
                </c:pt>
                <c:pt idx="109">
                  <c:v>0.19414397097009717</c:v>
                </c:pt>
                <c:pt idx="110">
                  <c:v>0.82350106497928754</c:v>
                </c:pt>
                <c:pt idx="111">
                  <c:v>1.1491795647756726</c:v>
                </c:pt>
                <c:pt idx="112">
                  <c:v>0.54469169938962159</c:v>
                </c:pt>
                <c:pt idx="113">
                  <c:v>0.38300483895100479</c:v>
                </c:pt>
                <c:pt idx="114">
                  <c:v>0.14253643089333945</c:v>
                </c:pt>
                <c:pt idx="115">
                  <c:v>7.3188392347115272E-2</c:v>
                </c:pt>
                <c:pt idx="116">
                  <c:v>3.3074200487492433E-2</c:v>
                </c:pt>
                <c:pt idx="117">
                  <c:v>-0.27149055491226592</c:v>
                </c:pt>
                <c:pt idx="118">
                  <c:v>0.19708260118986098</c:v>
                </c:pt>
                <c:pt idx="119">
                  <c:v>0.27618864136788535</c:v>
                </c:pt>
                <c:pt idx="120">
                  <c:v>-0.24505552395295593</c:v>
                </c:pt>
                <c:pt idx="121">
                  <c:v>-0.29741375345210086</c:v>
                </c:pt>
                <c:pt idx="122">
                  <c:v>-0.21712594527182061</c:v>
                </c:pt>
                <c:pt idx="123">
                  <c:v>-0.10957245869099363</c:v>
                </c:pt>
              </c:numCache>
            </c:numRef>
          </c:val>
          <c:smooth val="0"/>
        </c:ser>
        <c:ser>
          <c:idx val="1"/>
          <c:order val="1"/>
          <c:tx>
            <c:v>Corn Farmer Profits</c:v>
          </c:tx>
          <c:spPr>
            <a:ln w="25400">
              <a:solidFill>
                <a:srgbClr val="FF9900"/>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[0]!BI</c:f>
              <c:numCache>
                <c:formatCode>_("$"* #,##0.00_);_("$"* \(#,##0.00\);_("$"* "-"??_);_(@_)</c:formatCode>
                <c:ptCount val="124"/>
                <c:pt idx="0">
                  <c:v>-0.16246454726456971</c:v>
                </c:pt>
                <c:pt idx="1">
                  <c:v>-0.15509643873985501</c:v>
                </c:pt>
                <c:pt idx="2">
                  <c:v>-0.1231894555427705</c:v>
                </c:pt>
                <c:pt idx="3">
                  <c:v>-0.13921980136258449</c:v>
                </c:pt>
                <c:pt idx="4">
                  <c:v>-0.14073918151482645</c:v>
                </c:pt>
                <c:pt idx="5">
                  <c:v>-0.12887370773947548</c:v>
                </c:pt>
                <c:pt idx="6">
                  <c:v>-8.6499080507102533E-2</c:v>
                </c:pt>
                <c:pt idx="7">
                  <c:v>-0.1764463855198356</c:v>
                </c:pt>
                <c:pt idx="8">
                  <c:v>-0.33340706221373273</c:v>
                </c:pt>
                <c:pt idx="9">
                  <c:v>-0.36616489829607302</c:v>
                </c:pt>
                <c:pt idx="10">
                  <c:v>-0.35332702122328652</c:v>
                </c:pt>
                <c:pt idx="11">
                  <c:v>-0.29168665366048363</c:v>
                </c:pt>
                <c:pt idx="12">
                  <c:v>-0.2669511447819819</c:v>
                </c:pt>
                <c:pt idx="13">
                  <c:v>-0.23284194557780591</c:v>
                </c:pt>
                <c:pt idx="14">
                  <c:v>-0.23854050636237345</c:v>
                </c:pt>
                <c:pt idx="15">
                  <c:v>-0.20116375461721758</c:v>
                </c:pt>
                <c:pt idx="16">
                  <c:v>-0.19744215845788382</c:v>
                </c:pt>
                <c:pt idx="17">
                  <c:v>-0.22477669261037914</c:v>
                </c:pt>
                <c:pt idx="18">
                  <c:v>-0.210966412240158</c:v>
                </c:pt>
                <c:pt idx="19">
                  <c:v>-0.23880145662923358</c:v>
                </c:pt>
                <c:pt idx="20">
                  <c:v>-0.22989243248582769</c:v>
                </c:pt>
                <c:pt idx="21">
                  <c:v>-1.5533685064934688E-2</c:v>
                </c:pt>
                <c:pt idx="22">
                  <c:v>0.20267857142857137</c:v>
                </c:pt>
                <c:pt idx="23">
                  <c:v>0.25232142857142859</c:v>
                </c:pt>
                <c:pt idx="24">
                  <c:v>0.28593749999999996</c:v>
                </c:pt>
                <c:pt idx="25">
                  <c:v>0.39206349206349189</c:v>
                </c:pt>
                <c:pt idx="26">
                  <c:v>0.36084608843537425</c:v>
                </c:pt>
                <c:pt idx="27">
                  <c:v>0.20688775510204049</c:v>
                </c:pt>
                <c:pt idx="28">
                  <c:v>0.24350649350649356</c:v>
                </c:pt>
                <c:pt idx="29">
                  <c:v>0.31403061224489837</c:v>
                </c:pt>
                <c:pt idx="30">
                  <c:v>8.3344132653061509E-2</c:v>
                </c:pt>
                <c:pt idx="31">
                  <c:v>9.9342003105589938E-2</c:v>
                </c:pt>
                <c:pt idx="32">
                  <c:v>0.10427631578947394</c:v>
                </c:pt>
                <c:pt idx="33">
                  <c:v>0.11235539596273258</c:v>
                </c:pt>
                <c:pt idx="34">
                  <c:v>0.25225340136054419</c:v>
                </c:pt>
                <c:pt idx="35">
                  <c:v>0.40065789473684177</c:v>
                </c:pt>
                <c:pt idx="36">
                  <c:v>0.58912337662337633</c:v>
                </c:pt>
                <c:pt idx="37">
                  <c:v>0.70935374149659869</c:v>
                </c:pt>
                <c:pt idx="38">
                  <c:v>0.8014073129251702</c:v>
                </c:pt>
                <c:pt idx="39">
                  <c:v>0.95008116883116966</c:v>
                </c:pt>
                <c:pt idx="40">
                  <c:v>0.95643707482993201</c:v>
                </c:pt>
                <c:pt idx="41">
                  <c:v>1.2497555272108845</c:v>
                </c:pt>
                <c:pt idx="42">
                  <c:v>1.0586850649350652</c:v>
                </c:pt>
                <c:pt idx="43">
                  <c:v>0.74638605442176842</c:v>
                </c:pt>
                <c:pt idx="44">
                  <c:v>0.63580994897959209</c:v>
                </c:pt>
                <c:pt idx="45">
                  <c:v>0.2184161490683223</c:v>
                </c:pt>
                <c:pt idx="46">
                  <c:v>7.7208646616541809E-2</c:v>
                </c:pt>
                <c:pt idx="47">
                  <c:v>1.8069727891156795E-3</c:v>
                </c:pt>
                <c:pt idx="48">
                  <c:v>0.10639243197278958</c:v>
                </c:pt>
                <c:pt idx="49">
                  <c:v>3.0312499999999298E-2</c:v>
                </c:pt>
                <c:pt idx="50">
                  <c:v>8.6485389610389651E-2</c:v>
                </c:pt>
                <c:pt idx="51">
                  <c:v>0.13108766233766156</c:v>
                </c:pt>
                <c:pt idx="52">
                  <c:v>0.20700892857142827</c:v>
                </c:pt>
                <c:pt idx="53">
                  <c:v>0.17991071428571415</c:v>
                </c:pt>
                <c:pt idx="54">
                  <c:v>-0.12313311688311623</c:v>
                </c:pt>
                <c:pt idx="55">
                  <c:v>-0.1019557823129249</c:v>
                </c:pt>
                <c:pt idx="56">
                  <c:v>-0.26241496598639458</c:v>
                </c:pt>
                <c:pt idx="57">
                  <c:v>-0.10004058441558428</c:v>
                </c:pt>
                <c:pt idx="58">
                  <c:v>-8.9687500000000364E-2</c:v>
                </c:pt>
                <c:pt idx="59">
                  <c:v>-9.1112012987012658E-2</c:v>
                </c:pt>
                <c:pt idx="60">
                  <c:v>-0.11339285714285707</c:v>
                </c:pt>
                <c:pt idx="61">
                  <c:v>-0.17008928571428572</c:v>
                </c:pt>
                <c:pt idx="62">
                  <c:v>-0.1632472826086957</c:v>
                </c:pt>
                <c:pt idx="63">
                  <c:v>-0.20686891233766214</c:v>
                </c:pt>
                <c:pt idx="64">
                  <c:v>-0.17718749999999983</c:v>
                </c:pt>
                <c:pt idx="65">
                  <c:v>-0.25954748376623415</c:v>
                </c:pt>
                <c:pt idx="66">
                  <c:v>-0.20317814625850383</c:v>
                </c:pt>
                <c:pt idx="67">
                  <c:v>-0.13068181818181812</c:v>
                </c:pt>
                <c:pt idx="68">
                  <c:v>0.26643176020408132</c:v>
                </c:pt>
                <c:pt idx="69">
                  <c:v>0.49093005952380908</c:v>
                </c:pt>
                <c:pt idx="70">
                  <c:v>0.58924319727891272</c:v>
                </c:pt>
                <c:pt idx="71">
                  <c:v>0.7135629251700677</c:v>
                </c:pt>
                <c:pt idx="72">
                  <c:v>0.86934523809523889</c:v>
                </c:pt>
                <c:pt idx="73">
                  <c:v>1.0580827067669174</c:v>
                </c:pt>
                <c:pt idx="74">
                  <c:v>1.0401203416149076</c:v>
                </c:pt>
                <c:pt idx="75">
                  <c:v>1.2755000000000003</c:v>
                </c:pt>
                <c:pt idx="76">
                  <c:v>1.1884353741496592</c:v>
                </c:pt>
                <c:pt idx="77">
                  <c:v>1.2305905032467521</c:v>
                </c:pt>
                <c:pt idx="78">
                  <c:v>1.118758928571429</c:v>
                </c:pt>
                <c:pt idx="79">
                  <c:v>1.2360345496894412</c:v>
                </c:pt>
                <c:pt idx="80">
                  <c:v>1.0601339285714286</c:v>
                </c:pt>
                <c:pt idx="81">
                  <c:v>0.82437925170067938</c:v>
                </c:pt>
                <c:pt idx="82">
                  <c:v>0.81634778911564632</c:v>
                </c:pt>
                <c:pt idx="83">
                  <c:v>0.72474489795918418</c:v>
                </c:pt>
                <c:pt idx="84">
                  <c:v>0.8293973214285717</c:v>
                </c:pt>
                <c:pt idx="85">
                  <c:v>0.86441517857142935</c:v>
                </c:pt>
                <c:pt idx="86">
                  <c:v>0.89634740259740231</c:v>
                </c:pt>
                <c:pt idx="87">
                  <c:v>0.84843749999999951</c:v>
                </c:pt>
                <c:pt idx="88">
                  <c:v>0.84715136054421847</c:v>
                </c:pt>
                <c:pt idx="89">
                  <c:v>0.83591113945578255</c:v>
                </c:pt>
                <c:pt idx="90">
                  <c:v>1.3136692176870752</c:v>
                </c:pt>
                <c:pt idx="91">
                  <c:v>1.5032123447204977</c:v>
                </c:pt>
                <c:pt idx="92">
                  <c:v>0.83820465225563878</c:v>
                </c:pt>
                <c:pt idx="93">
                  <c:v>0.79130434782608794</c:v>
                </c:pt>
                <c:pt idx="94">
                  <c:v>0.78253348214285845</c:v>
                </c:pt>
                <c:pt idx="95">
                  <c:v>0.72726738721804574</c:v>
                </c:pt>
                <c:pt idx="96">
                  <c:v>0.69166666666666798</c:v>
                </c:pt>
                <c:pt idx="97">
                  <c:v>0.68186090225563967</c:v>
                </c:pt>
                <c:pt idx="98">
                  <c:v>0.74357461734693953</c:v>
                </c:pt>
                <c:pt idx="99">
                  <c:v>0.48767006802721125</c:v>
                </c:pt>
                <c:pt idx="100">
                  <c:v>0.58571428571428608</c:v>
                </c:pt>
                <c:pt idx="101">
                  <c:v>0.63214285714285712</c:v>
                </c:pt>
                <c:pt idx="102">
                  <c:v>0.46309862012987013</c:v>
                </c:pt>
                <c:pt idx="103">
                  <c:v>0.23363433441558512</c:v>
                </c:pt>
                <c:pt idx="104">
                  <c:v>0.20172851916943402</c:v>
                </c:pt>
                <c:pt idx="105">
                  <c:v>-5.9233020459041219E-2</c:v>
                </c:pt>
                <c:pt idx="106">
                  <c:v>-9.6373836403305546E-2</c:v>
                </c:pt>
                <c:pt idx="107">
                  <c:v>-9.6709245974494928E-2</c:v>
                </c:pt>
                <c:pt idx="108">
                  <c:v>-0.12859808152133767</c:v>
                </c:pt>
                <c:pt idx="109">
                  <c:v>-6.9048633860159914E-2</c:v>
                </c:pt>
                <c:pt idx="110">
                  <c:v>7.0296470448414361E-3</c:v>
                </c:pt>
                <c:pt idx="111">
                  <c:v>7.1046636327930734E-2</c:v>
                </c:pt>
                <c:pt idx="112">
                  <c:v>3.8362945338911381E-2</c:v>
                </c:pt>
                <c:pt idx="113">
                  <c:v>-8.164430007187673E-2</c:v>
                </c:pt>
                <c:pt idx="114">
                  <c:v>-0.31939621153090281</c:v>
                </c:pt>
                <c:pt idx="115">
                  <c:v>-0.41580632490705849</c:v>
                </c:pt>
                <c:pt idx="116">
                  <c:v>-0.30546042091015746</c:v>
                </c:pt>
                <c:pt idx="117">
                  <c:v>-0.33688072839240912</c:v>
                </c:pt>
                <c:pt idx="118">
                  <c:v>-0.25219250155184114</c:v>
                </c:pt>
                <c:pt idx="119">
                  <c:v>-0.16165335479785381</c:v>
                </c:pt>
                <c:pt idx="120">
                  <c:v>-0.18020646994862721</c:v>
                </c:pt>
                <c:pt idx="121">
                  <c:v>-0.18006989211694502</c:v>
                </c:pt>
                <c:pt idx="122">
                  <c:v>-0.17239860392982975</c:v>
                </c:pt>
                <c:pt idx="123">
                  <c:v>-0.20810646165945323</c:v>
                </c:pt>
              </c:numCache>
            </c:numRef>
          </c:val>
          <c:smooth val="0"/>
        </c:ser>
        <c:ser>
          <c:idx val="0"/>
          <c:order val="2"/>
          <c:tx>
            <c:v>Ethanol Producer Profits</c:v>
          </c:tx>
          <c:spPr>
            <a:ln w="25400">
              <a:solidFill>
                <a:srgbClr val="99CCFF"/>
              </a:solidFill>
              <a:prstDash val="solid"/>
            </a:ln>
          </c:spPr>
          <c:marker>
            <c:symbol val="none"/>
          </c:marker>
          <c:cat>
            <c:numRef>
              <c:f>[0]!Date</c:f>
              <c:numCache>
                <c:formatCode>mmm\-yy</c:formatCode>
                <c:ptCount val="127"/>
                <c:pt idx="0">
                  <c:v>38353</c:v>
                </c:pt>
                <c:pt idx="1">
                  <c:v>38384</c:v>
                </c:pt>
                <c:pt idx="2">
                  <c:v>38412</c:v>
                </c:pt>
                <c:pt idx="3">
                  <c:v>38443</c:v>
                </c:pt>
                <c:pt idx="4">
                  <c:v>38473</c:v>
                </c:pt>
                <c:pt idx="5">
                  <c:v>38504</c:v>
                </c:pt>
                <c:pt idx="6">
                  <c:v>38534</c:v>
                </c:pt>
                <c:pt idx="7">
                  <c:v>38565</c:v>
                </c:pt>
                <c:pt idx="8">
                  <c:v>38596</c:v>
                </c:pt>
                <c:pt idx="9">
                  <c:v>38626</c:v>
                </c:pt>
                <c:pt idx="10">
                  <c:v>38657</c:v>
                </c:pt>
                <c:pt idx="11">
                  <c:v>38687</c:v>
                </c:pt>
                <c:pt idx="12">
                  <c:v>38718</c:v>
                </c:pt>
                <c:pt idx="13">
                  <c:v>38749</c:v>
                </c:pt>
                <c:pt idx="14">
                  <c:v>38777</c:v>
                </c:pt>
                <c:pt idx="15">
                  <c:v>38808</c:v>
                </c:pt>
                <c:pt idx="16">
                  <c:v>38838</c:v>
                </c:pt>
                <c:pt idx="17">
                  <c:v>38869</c:v>
                </c:pt>
                <c:pt idx="18">
                  <c:v>38899</c:v>
                </c:pt>
                <c:pt idx="19">
                  <c:v>38930</c:v>
                </c:pt>
                <c:pt idx="20">
                  <c:v>38961</c:v>
                </c:pt>
                <c:pt idx="21">
                  <c:v>38991</c:v>
                </c:pt>
                <c:pt idx="22">
                  <c:v>39022</c:v>
                </c:pt>
                <c:pt idx="23">
                  <c:v>39052</c:v>
                </c:pt>
                <c:pt idx="24">
                  <c:v>39083</c:v>
                </c:pt>
                <c:pt idx="25">
                  <c:v>39114</c:v>
                </c:pt>
                <c:pt idx="26">
                  <c:v>39142</c:v>
                </c:pt>
                <c:pt idx="27">
                  <c:v>39173</c:v>
                </c:pt>
                <c:pt idx="28">
                  <c:v>39203</c:v>
                </c:pt>
                <c:pt idx="29">
                  <c:v>39234</c:v>
                </c:pt>
                <c:pt idx="30">
                  <c:v>39264</c:v>
                </c:pt>
                <c:pt idx="31">
                  <c:v>39295</c:v>
                </c:pt>
                <c:pt idx="32">
                  <c:v>39326</c:v>
                </c:pt>
                <c:pt idx="33">
                  <c:v>39356</c:v>
                </c:pt>
                <c:pt idx="34">
                  <c:v>39387</c:v>
                </c:pt>
                <c:pt idx="35">
                  <c:v>39417</c:v>
                </c:pt>
                <c:pt idx="36">
                  <c:v>39448</c:v>
                </c:pt>
                <c:pt idx="37">
                  <c:v>39479</c:v>
                </c:pt>
                <c:pt idx="38">
                  <c:v>39508</c:v>
                </c:pt>
                <c:pt idx="39">
                  <c:v>39539</c:v>
                </c:pt>
                <c:pt idx="40">
                  <c:v>39569</c:v>
                </c:pt>
                <c:pt idx="41">
                  <c:v>39600</c:v>
                </c:pt>
                <c:pt idx="42">
                  <c:v>39630</c:v>
                </c:pt>
                <c:pt idx="43">
                  <c:v>39661</c:v>
                </c:pt>
                <c:pt idx="44">
                  <c:v>39692</c:v>
                </c:pt>
                <c:pt idx="45">
                  <c:v>39722</c:v>
                </c:pt>
                <c:pt idx="46">
                  <c:v>39753</c:v>
                </c:pt>
                <c:pt idx="47">
                  <c:v>39783</c:v>
                </c:pt>
                <c:pt idx="48">
                  <c:v>39814</c:v>
                </c:pt>
                <c:pt idx="49">
                  <c:v>39845</c:v>
                </c:pt>
                <c:pt idx="50">
                  <c:v>39873</c:v>
                </c:pt>
                <c:pt idx="51">
                  <c:v>39904</c:v>
                </c:pt>
                <c:pt idx="52">
                  <c:v>39934</c:v>
                </c:pt>
                <c:pt idx="53">
                  <c:v>39965</c:v>
                </c:pt>
                <c:pt idx="54">
                  <c:v>39995</c:v>
                </c:pt>
                <c:pt idx="55">
                  <c:v>40026</c:v>
                </c:pt>
                <c:pt idx="56">
                  <c:v>40057</c:v>
                </c:pt>
                <c:pt idx="57">
                  <c:v>40087</c:v>
                </c:pt>
                <c:pt idx="58">
                  <c:v>40118</c:v>
                </c:pt>
                <c:pt idx="59">
                  <c:v>40148</c:v>
                </c:pt>
                <c:pt idx="60">
                  <c:v>40179</c:v>
                </c:pt>
                <c:pt idx="61">
                  <c:v>40210</c:v>
                </c:pt>
                <c:pt idx="62">
                  <c:v>40238</c:v>
                </c:pt>
                <c:pt idx="63">
                  <c:v>40269</c:v>
                </c:pt>
                <c:pt idx="64">
                  <c:v>40299</c:v>
                </c:pt>
                <c:pt idx="65">
                  <c:v>40330</c:v>
                </c:pt>
                <c:pt idx="66">
                  <c:v>40360</c:v>
                </c:pt>
                <c:pt idx="67">
                  <c:v>40391</c:v>
                </c:pt>
                <c:pt idx="68">
                  <c:v>40422</c:v>
                </c:pt>
                <c:pt idx="69">
                  <c:v>40452</c:v>
                </c:pt>
                <c:pt idx="70">
                  <c:v>40483</c:v>
                </c:pt>
                <c:pt idx="71">
                  <c:v>40513</c:v>
                </c:pt>
                <c:pt idx="72">
                  <c:v>40544</c:v>
                </c:pt>
                <c:pt idx="73">
                  <c:v>40575</c:v>
                </c:pt>
                <c:pt idx="74">
                  <c:v>40603</c:v>
                </c:pt>
                <c:pt idx="75">
                  <c:v>40634</c:v>
                </c:pt>
                <c:pt idx="76">
                  <c:v>40664</c:v>
                </c:pt>
                <c:pt idx="77">
                  <c:v>40695</c:v>
                </c:pt>
                <c:pt idx="78">
                  <c:v>40725</c:v>
                </c:pt>
                <c:pt idx="79">
                  <c:v>40756</c:v>
                </c:pt>
                <c:pt idx="80">
                  <c:v>40787</c:v>
                </c:pt>
                <c:pt idx="81">
                  <c:v>40817</c:v>
                </c:pt>
                <c:pt idx="82">
                  <c:v>40848</c:v>
                </c:pt>
                <c:pt idx="83">
                  <c:v>40878</c:v>
                </c:pt>
                <c:pt idx="84">
                  <c:v>40909</c:v>
                </c:pt>
                <c:pt idx="85">
                  <c:v>40940</c:v>
                </c:pt>
                <c:pt idx="86">
                  <c:v>40969</c:v>
                </c:pt>
                <c:pt idx="87">
                  <c:v>41000</c:v>
                </c:pt>
                <c:pt idx="88">
                  <c:v>41030</c:v>
                </c:pt>
                <c:pt idx="89">
                  <c:v>41061</c:v>
                </c:pt>
                <c:pt idx="90">
                  <c:v>41091</c:v>
                </c:pt>
                <c:pt idx="91">
                  <c:v>41122</c:v>
                </c:pt>
                <c:pt idx="92">
                  <c:v>41153</c:v>
                </c:pt>
                <c:pt idx="93">
                  <c:v>41183</c:v>
                </c:pt>
                <c:pt idx="94">
                  <c:v>41214</c:v>
                </c:pt>
                <c:pt idx="95">
                  <c:v>41244</c:v>
                </c:pt>
                <c:pt idx="96">
                  <c:v>41275</c:v>
                </c:pt>
                <c:pt idx="97">
                  <c:v>41306</c:v>
                </c:pt>
                <c:pt idx="98">
                  <c:v>41334</c:v>
                </c:pt>
                <c:pt idx="99">
                  <c:v>41365</c:v>
                </c:pt>
                <c:pt idx="100">
                  <c:v>41395</c:v>
                </c:pt>
                <c:pt idx="101">
                  <c:v>41426</c:v>
                </c:pt>
                <c:pt idx="102">
                  <c:v>41456</c:v>
                </c:pt>
                <c:pt idx="103">
                  <c:v>41487</c:v>
                </c:pt>
                <c:pt idx="104">
                  <c:v>41518</c:v>
                </c:pt>
                <c:pt idx="105">
                  <c:v>41548</c:v>
                </c:pt>
                <c:pt idx="106">
                  <c:v>41579</c:v>
                </c:pt>
                <c:pt idx="107">
                  <c:v>41609</c:v>
                </c:pt>
                <c:pt idx="108">
                  <c:v>41640</c:v>
                </c:pt>
                <c:pt idx="109">
                  <c:v>41671</c:v>
                </c:pt>
                <c:pt idx="110">
                  <c:v>41699</c:v>
                </c:pt>
                <c:pt idx="111">
                  <c:v>41730</c:v>
                </c:pt>
                <c:pt idx="112">
                  <c:v>41760</c:v>
                </c:pt>
                <c:pt idx="113">
                  <c:v>41791</c:v>
                </c:pt>
                <c:pt idx="114">
                  <c:v>41821</c:v>
                </c:pt>
                <c:pt idx="115">
                  <c:v>41852</c:v>
                </c:pt>
                <c:pt idx="116">
                  <c:v>41883</c:v>
                </c:pt>
                <c:pt idx="117">
                  <c:v>41913</c:v>
                </c:pt>
                <c:pt idx="118">
                  <c:v>41944</c:v>
                </c:pt>
                <c:pt idx="119">
                  <c:v>41974</c:v>
                </c:pt>
                <c:pt idx="120">
                  <c:v>42005</c:v>
                </c:pt>
                <c:pt idx="121">
                  <c:v>42036</c:v>
                </c:pt>
                <c:pt idx="122">
                  <c:v>42064</c:v>
                </c:pt>
                <c:pt idx="123">
                  <c:v>42095</c:v>
                </c:pt>
                <c:pt idx="124">
                  <c:v>42125</c:v>
                </c:pt>
                <c:pt idx="125">
                  <c:v>42156</c:v>
                </c:pt>
                <c:pt idx="126">
                  <c:v>42186</c:v>
                </c:pt>
              </c:numCache>
            </c:numRef>
          </c:cat>
          <c:val>
            <c:numRef>
              <c:f>[0]!BG</c:f>
              <c:numCache>
                <c:formatCode>_("$"* #,##0.00_);_("$"* \(#,##0.00\);_("$"* "-"??_);_(@_)</c:formatCode>
                <c:ptCount val="124"/>
                <c:pt idx="0">
                  <c:v>0.42099198542272098</c:v>
                </c:pt>
                <c:pt idx="1">
                  <c:v>0.28605968230818979</c:v>
                </c:pt>
                <c:pt idx="2">
                  <c:v>2.6714493718508536E-2</c:v>
                </c:pt>
                <c:pt idx="3">
                  <c:v>-4.3354785167036614E-2</c:v>
                </c:pt>
                <c:pt idx="4">
                  <c:v>-4.9502446166134639E-2</c:v>
                </c:pt>
                <c:pt idx="5">
                  <c:v>0.14263352317927658</c:v>
                </c:pt>
                <c:pt idx="6">
                  <c:v>0.41733626602365248</c:v>
                </c:pt>
                <c:pt idx="7">
                  <c:v>0.72311144735790933</c:v>
                </c:pt>
                <c:pt idx="8">
                  <c:v>1.3370370666553386</c:v>
                </c:pt>
                <c:pt idx="9">
                  <c:v>1.0941827420245356</c:v>
                </c:pt>
                <c:pt idx="10">
                  <c:v>0.72357483982108162</c:v>
                </c:pt>
                <c:pt idx="11">
                  <c:v>0.60218266811851318</c:v>
                </c:pt>
                <c:pt idx="12">
                  <c:v>0.74658967796573039</c:v>
                </c:pt>
                <c:pt idx="13">
                  <c:v>1.0833649428265451</c:v>
                </c:pt>
                <c:pt idx="14">
                  <c:v>1.0277134969977793</c:v>
                </c:pt>
                <c:pt idx="15">
                  <c:v>1.0254108803922046</c:v>
                </c:pt>
                <c:pt idx="16">
                  <c:v>1.5417990689870307</c:v>
                </c:pt>
                <c:pt idx="17">
                  <c:v>2.0211205782970643</c:v>
                </c:pt>
                <c:pt idx="18">
                  <c:v>1.6553184068345377</c:v>
                </c:pt>
                <c:pt idx="19">
                  <c:v>1.2602487043111179</c:v>
                </c:pt>
                <c:pt idx="20">
                  <c:v>0.87256511439691853</c:v>
                </c:pt>
                <c:pt idx="21">
                  <c:v>0.56853511807359236</c:v>
                </c:pt>
                <c:pt idx="22">
                  <c:v>0.54170976827458273</c:v>
                </c:pt>
                <c:pt idx="23">
                  <c:v>0.70707371385281381</c:v>
                </c:pt>
                <c:pt idx="24">
                  <c:v>0.57911969599567104</c:v>
                </c:pt>
                <c:pt idx="25">
                  <c:v>0.20220744401154411</c:v>
                </c:pt>
                <c:pt idx="26">
                  <c:v>0.531977115213358</c:v>
                </c:pt>
                <c:pt idx="27">
                  <c:v>0.62219055058750805</c:v>
                </c:pt>
                <c:pt idx="28">
                  <c:v>0.57825967164502157</c:v>
                </c:pt>
                <c:pt idx="29">
                  <c:v>0.38998391793444576</c:v>
                </c:pt>
                <c:pt idx="30">
                  <c:v>0.48781461521335756</c:v>
                </c:pt>
                <c:pt idx="31">
                  <c:v>0.37568916416337295</c:v>
                </c:pt>
                <c:pt idx="32">
                  <c:v>9.3977473251311228E-2</c:v>
                </c:pt>
                <c:pt idx="33">
                  <c:v>7.3503411057783685E-2</c:v>
                </c:pt>
                <c:pt idx="34">
                  <c:v>0.17762511304885531</c:v>
                </c:pt>
                <c:pt idx="35">
                  <c:v>0.25788762362725048</c:v>
                </c:pt>
                <c:pt idx="36">
                  <c:v>0.39961689567099601</c:v>
                </c:pt>
                <c:pt idx="37">
                  <c:v>0.13628510841063624</c:v>
                </c:pt>
                <c:pt idx="38">
                  <c:v>0.22255458119975224</c:v>
                </c:pt>
                <c:pt idx="39">
                  <c:v>0.21984319437229383</c:v>
                </c:pt>
                <c:pt idx="40">
                  <c:v>0.24626214922696477</c:v>
                </c:pt>
                <c:pt idx="41">
                  <c:v>-2.5330888682733033E-3</c:v>
                </c:pt>
                <c:pt idx="42">
                  <c:v>0.28539384372294263</c:v>
                </c:pt>
                <c:pt idx="43">
                  <c:v>9.8653135621521004E-2</c:v>
                </c:pt>
                <c:pt idx="44">
                  <c:v>4.1657727458255689E-2</c:v>
                </c:pt>
                <c:pt idx="45">
                  <c:v>0.18017185049877726</c:v>
                </c:pt>
                <c:pt idx="46">
                  <c:v>9.2087341672362211E-2</c:v>
                </c:pt>
                <c:pt idx="47">
                  <c:v>-2.6168656277056446E-2</c:v>
                </c:pt>
                <c:pt idx="48">
                  <c:v>-9.2956419109462285E-2</c:v>
                </c:pt>
                <c:pt idx="49">
                  <c:v>-3.477941114718508E-2</c:v>
                </c:pt>
                <c:pt idx="50">
                  <c:v>-0.11649787705627745</c:v>
                </c:pt>
                <c:pt idx="51">
                  <c:v>-8.0186756926405867E-2</c:v>
                </c:pt>
                <c:pt idx="52">
                  <c:v>-4.8440125432900105E-2</c:v>
                </c:pt>
                <c:pt idx="53">
                  <c:v>0.12184554826839822</c:v>
                </c:pt>
                <c:pt idx="54">
                  <c:v>0.19666650394315766</c:v>
                </c:pt>
                <c:pt idx="55">
                  <c:v>7.5962234260976924E-2</c:v>
                </c:pt>
                <c:pt idx="56">
                  <c:v>8.8279333828076956E-2</c:v>
                </c:pt>
                <c:pt idx="57">
                  <c:v>0.24954506125541087</c:v>
                </c:pt>
                <c:pt idx="58">
                  <c:v>0.41823442813852929</c:v>
                </c:pt>
                <c:pt idx="59">
                  <c:v>0.35522234456992319</c:v>
                </c:pt>
                <c:pt idx="60">
                  <c:v>0.20723666028138621</c:v>
                </c:pt>
                <c:pt idx="61">
                  <c:v>0.1194558567099564</c:v>
                </c:pt>
                <c:pt idx="62">
                  <c:v>-8.7853304780726837E-2</c:v>
                </c:pt>
                <c:pt idx="63">
                  <c:v>-7.1423039393939458E-2</c:v>
                </c:pt>
                <c:pt idx="64">
                  <c:v>2.0489785281384565E-2</c:v>
                </c:pt>
                <c:pt idx="65">
                  <c:v>7.2632155411256338E-2</c:v>
                </c:pt>
                <c:pt idx="66">
                  <c:v>-3.4546488559057398E-3</c:v>
                </c:pt>
                <c:pt idx="67">
                  <c:v>0.11441056450216514</c:v>
                </c:pt>
                <c:pt idx="68">
                  <c:v>0.23904993138528097</c:v>
                </c:pt>
                <c:pt idx="69">
                  <c:v>0.19505993834261059</c:v>
                </c:pt>
                <c:pt idx="70">
                  <c:v>0.32111912201607806</c:v>
                </c:pt>
                <c:pt idx="71">
                  <c:v>-2.4252646691402591E-2</c:v>
                </c:pt>
                <c:pt idx="72">
                  <c:v>2.7498458750771837E-2</c:v>
                </c:pt>
                <c:pt idx="73">
                  <c:v>-0.10380748915470472</c:v>
                </c:pt>
                <c:pt idx="74">
                  <c:v>7.259366726896288E-2</c:v>
                </c:pt>
                <c:pt idx="75">
                  <c:v>2.1650499567097636E-2</c:v>
                </c:pt>
                <c:pt idx="76">
                  <c:v>5.6249479158936078E-2</c:v>
                </c:pt>
                <c:pt idx="77">
                  <c:v>5.4080207359309185E-2</c:v>
                </c:pt>
                <c:pt idx="78">
                  <c:v>0.26452728528138536</c:v>
                </c:pt>
                <c:pt idx="79">
                  <c:v>0.2676197542254859</c:v>
                </c:pt>
                <c:pt idx="80">
                  <c:v>0.323528773376623</c:v>
                </c:pt>
                <c:pt idx="81">
                  <c:v>0.41239157099567381</c:v>
                </c:pt>
                <c:pt idx="82">
                  <c:v>0.67689535887445995</c:v>
                </c:pt>
                <c:pt idx="83">
                  <c:v>0.18918863345701853</c:v>
                </c:pt>
                <c:pt idx="84">
                  <c:v>-0.11061778371212139</c:v>
                </c:pt>
                <c:pt idx="85">
                  <c:v>-0.15969756590909046</c:v>
                </c:pt>
                <c:pt idx="86">
                  <c:v>-7.802551504329025E-2</c:v>
                </c:pt>
                <c:pt idx="87">
                  <c:v>-1.07383079004153E-3</c:v>
                </c:pt>
                <c:pt idx="88">
                  <c:v>-1.3233274397033146E-2</c:v>
                </c:pt>
                <c:pt idx="89">
                  <c:v>-0.11620685587507729</c:v>
                </c:pt>
                <c:pt idx="90">
                  <c:v>-8.1347764965985947E-2</c:v>
                </c:pt>
                <c:pt idx="91">
                  <c:v>-3.1994803227933133E-2</c:v>
                </c:pt>
                <c:pt idx="92">
                  <c:v>-3.1230656447938765E-2</c:v>
                </c:pt>
                <c:pt idx="93">
                  <c:v>-0.11981157341426729</c:v>
                </c:pt>
                <c:pt idx="94">
                  <c:v>-0.17722876179653868</c:v>
                </c:pt>
                <c:pt idx="95">
                  <c:v>-0.2042247353953075</c:v>
                </c:pt>
                <c:pt idx="96">
                  <c:v>-0.21764872033825511</c:v>
                </c:pt>
                <c:pt idx="97">
                  <c:v>-5.7083241034406429E-2</c:v>
                </c:pt>
                <c:pt idx="98">
                  <c:v>5.3464445145329442E-2</c:v>
                </c:pt>
                <c:pt idx="99">
                  <c:v>0.2119674986394553</c:v>
                </c:pt>
                <c:pt idx="100">
                  <c:v>0.1233806132034625</c:v>
                </c:pt>
                <c:pt idx="101">
                  <c:v>0.11274067813852717</c:v>
                </c:pt>
                <c:pt idx="102">
                  <c:v>0.16717790287031731</c:v>
                </c:pt>
                <c:pt idx="103">
                  <c:v>0.22160472034631984</c:v>
                </c:pt>
                <c:pt idx="104">
                  <c:v>0.60120794004329015</c:v>
                </c:pt>
                <c:pt idx="105">
                  <c:v>0.50127343912753974</c:v>
                </c:pt>
                <c:pt idx="106">
                  <c:v>0.43944708478013172</c:v>
                </c:pt>
                <c:pt idx="107">
                  <c:v>0.78306856542980952</c:v>
                </c:pt>
                <c:pt idx="108">
                  <c:v>0.44490126100803873</c:v>
                </c:pt>
                <c:pt idx="109">
                  <c:v>0.26319260483025708</c:v>
                </c:pt>
                <c:pt idx="110">
                  <c:v>0.81647141793444611</c:v>
                </c:pt>
                <c:pt idx="111">
                  <c:v>1.0781329284477419</c:v>
                </c:pt>
                <c:pt idx="112">
                  <c:v>0.50632875405071021</c:v>
                </c:pt>
                <c:pt idx="113">
                  <c:v>0.46464913902288152</c:v>
                </c:pt>
                <c:pt idx="114">
                  <c:v>0.46193264242424226</c:v>
                </c:pt>
                <c:pt idx="115">
                  <c:v>0.48899471725417376</c:v>
                </c:pt>
                <c:pt idx="116">
                  <c:v>0.33853462139764989</c:v>
                </c:pt>
                <c:pt idx="117">
                  <c:v>6.5390173480143199E-2</c:v>
                </c:pt>
                <c:pt idx="118">
                  <c:v>0.44927510274170213</c:v>
                </c:pt>
                <c:pt idx="119">
                  <c:v>0.43784199616573916</c:v>
                </c:pt>
                <c:pt idx="120">
                  <c:v>-6.4849054004328721E-2</c:v>
                </c:pt>
                <c:pt idx="121">
                  <c:v>-0.11734386133515584</c:v>
                </c:pt>
                <c:pt idx="122">
                  <c:v>-4.4727341341990856E-2</c:v>
                </c:pt>
                <c:pt idx="123">
                  <c:v>9.85340029684596E-2</c:v>
                </c:pt>
              </c:numCache>
            </c:numRef>
          </c:val>
          <c:smooth val="0"/>
        </c:ser>
        <c:dLbls>
          <c:showLegendKey val="0"/>
          <c:showVal val="0"/>
          <c:showCatName val="0"/>
          <c:showSerName val="0"/>
          <c:showPercent val="0"/>
          <c:showBubbleSize val="0"/>
        </c:dLbls>
        <c:marker val="1"/>
        <c:smooth val="0"/>
        <c:axId val="359088896"/>
        <c:axId val="359090432"/>
      </c:lineChart>
      <c:dateAx>
        <c:axId val="35908889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1400" b="0" i="0" u="none" strike="noStrike" baseline="0">
                <a:solidFill>
                  <a:srgbClr val="000000"/>
                </a:solidFill>
                <a:latin typeface="Helvetica"/>
                <a:ea typeface="Helvetica"/>
                <a:cs typeface="Helvetica"/>
              </a:defRPr>
            </a:pPr>
            <a:endParaRPr lang="en-US"/>
          </a:p>
        </c:txPr>
        <c:crossAx val="359090432"/>
        <c:crosses val="autoZero"/>
        <c:auto val="1"/>
        <c:lblOffset val="100"/>
        <c:baseTimeUnit val="months"/>
        <c:majorUnit val="3"/>
        <c:majorTimeUnit val="months"/>
        <c:minorUnit val="1"/>
        <c:minorTimeUnit val="months"/>
      </c:dateAx>
      <c:valAx>
        <c:axId val="359090432"/>
        <c:scaling>
          <c:orientation val="minMax"/>
        </c:scaling>
        <c:delete val="0"/>
        <c:axPos val="l"/>
        <c:majorGridlines>
          <c:spPr>
            <a:ln w="3175">
              <a:solidFill>
                <a:srgbClr val="000000"/>
              </a:solidFill>
              <a:prstDash val="solid"/>
            </a:ln>
          </c:spPr>
        </c:majorGridlines>
        <c:title>
          <c:tx>
            <c:rich>
              <a:bodyPr/>
              <a:lstStyle/>
              <a:p>
                <a:pPr>
                  <a:defRPr sz="1400" b="1" i="0" u="none" strike="noStrike" baseline="0">
                    <a:solidFill>
                      <a:srgbClr val="000000"/>
                    </a:solidFill>
                    <a:latin typeface="Helvetica"/>
                    <a:ea typeface="Helvetica"/>
                    <a:cs typeface="Helvetica"/>
                  </a:defRPr>
                </a:pPr>
                <a:r>
                  <a:rPr lang="en-US"/>
                  <a:t>$ per gallon</a:t>
                </a:r>
              </a:p>
            </c:rich>
          </c:tx>
          <c:layout>
            <c:manualLayout>
              <c:xMode val="edge"/>
              <c:yMode val="edge"/>
              <c:x val="6.6594019497562803E-3"/>
              <c:y val="0.41109311807722149"/>
            </c:manualLayout>
          </c:layout>
          <c:overlay val="0"/>
          <c:spPr>
            <a:noFill/>
            <a:ln w="25400">
              <a:noFill/>
            </a:ln>
          </c:spPr>
        </c:title>
        <c:numFmt formatCode="_(&quot;$&quot;* #,##0.00_);_(&quot;$&quot;* \(#,##0.00\);_(&quot;$&quot;* &quot;-&quot;??_);_(@_)" sourceLinked="1"/>
        <c:majorTickMark val="out"/>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Helvetica"/>
                <a:ea typeface="Helvetica"/>
                <a:cs typeface="Helvetica"/>
              </a:defRPr>
            </a:pPr>
            <a:endParaRPr lang="en-US"/>
          </a:p>
        </c:txPr>
        <c:crossAx val="359088896"/>
        <c:crosses val="autoZero"/>
        <c:crossBetween val="midCat"/>
      </c:valAx>
      <c:spPr>
        <a:solidFill>
          <a:srgbClr val="FFFFFF"/>
        </a:solidFill>
        <a:ln w="12700">
          <a:solidFill>
            <a:srgbClr val="808080"/>
          </a:solidFill>
          <a:prstDash val="solid"/>
        </a:ln>
      </c:spPr>
    </c:plotArea>
    <c:legend>
      <c:legendPos val="r"/>
      <c:layout>
        <c:manualLayout>
          <c:xMode val="edge"/>
          <c:yMode val="edge"/>
          <c:x val="0.20035620547431574"/>
          <c:y val="0.89121873916703598"/>
          <c:w val="0.69189667697788004"/>
          <c:h val="5.1114082437808482E-2"/>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Helvetica"/>
              <a:ea typeface="Helvetica"/>
              <a:cs typeface="Helvetica"/>
            </a:defRPr>
          </a:pPr>
          <a:endParaRPr lang="en-US"/>
        </a:p>
      </c:txPr>
    </c:legend>
    <c:plotVisOnly val="1"/>
    <c:dispBlanksAs val="zero"/>
    <c:showDLblsOverMax val="0"/>
  </c:chart>
  <c:spPr>
    <a:gradFill rotWithShape="0">
      <a:gsLst>
        <a:gs pos="0">
          <a:srgbClr val="83B145">
            <a:gamma/>
            <a:tint val="0"/>
            <a:invGamma/>
          </a:srgbClr>
        </a:gs>
        <a:gs pos="100000">
          <a:srgbClr val="83B145"/>
        </a:gs>
      </a:gsLst>
      <a:lin ang="5400000" scaled="1"/>
    </a:gradFill>
    <a:ln w="3175">
      <a:solidFill>
        <a:srgbClr val="83B145"/>
      </a:solidFill>
      <a:prstDash val="solid"/>
    </a:ln>
  </c:spPr>
  <c:txPr>
    <a:bodyPr/>
    <a:lstStyle/>
    <a:p>
      <a:pPr>
        <a:defRPr sz="1400" b="0" i="0" u="none" strike="noStrike" baseline="0">
          <a:solidFill>
            <a:srgbClr val="000000"/>
          </a:solidFill>
          <a:latin typeface="Helvetica"/>
          <a:ea typeface="Helvetica"/>
          <a:cs typeface="Helvetica"/>
        </a:defRPr>
      </a:pPr>
      <a:endParaRPr lang="en-US"/>
    </a:p>
  </c:txPr>
  <c:printSettings>
    <c:headerFooter/>
    <c:pageMargins b="0.750000000000002" l="0.70000000000000062" r="0.70000000000000062" t="0.750000000000002" header="0.30000000000000032" footer="0.30000000000000032"/>
    <c:pageSetup/>
  </c:printSettings>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3.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4.bin"/></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3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33.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36.xml"/></Relationships>
</file>

<file path=xl/chartsheets/sheet1.xml><?xml version="1.0" encoding="utf-8"?>
<chartsheet xmlns="http://schemas.openxmlformats.org/spreadsheetml/2006/main" xmlns:r="http://schemas.openxmlformats.org/officeDocument/2006/relationships">
  <sheetPr codeName="Chart1">
    <tabColor theme="6" tint="0.39997558519241921"/>
  </sheetPr>
  <sheetViews>
    <sheetView zoomScale="96" workbookViewId="0" zoomToFit="1"/>
  </sheetViews>
  <pageMargins left="0.7" right="0.7" top="0.75" bottom="0.75" header="0.3" footer="0.3"/>
  <pageSetup orientation="landscape" r:id="rId1"/>
  <drawing r:id="rId2"/>
</chartsheet>
</file>

<file path=xl/chartsheets/sheet2.xml><?xml version="1.0" encoding="utf-8"?>
<chartsheet xmlns="http://schemas.openxmlformats.org/spreadsheetml/2006/main" xmlns:r="http://schemas.openxmlformats.org/officeDocument/2006/relationships">
  <sheetPr codeName="Chart2">
    <tabColor theme="6" tint="0.39997558519241921"/>
  </sheetPr>
  <sheetViews>
    <sheetView zoomScale="96" workbookViewId="0" zoomToFit="1"/>
  </sheetViews>
  <sheetProtection content="1" objects="1"/>
  <pageMargins left="0.7" right="0.7" top="0.75" bottom="0.75" header="0.3" footer="0.3"/>
  <pageSetup orientation="landscape" r:id="rId1"/>
  <drawing r:id="rId2"/>
</chartsheet>
</file>

<file path=xl/chartsheets/sheet3.xml><?xml version="1.0" encoding="utf-8"?>
<chartsheet xmlns="http://schemas.openxmlformats.org/spreadsheetml/2006/main" xmlns:r="http://schemas.openxmlformats.org/officeDocument/2006/relationships">
  <sheetPr codeName="Chart3">
    <tabColor theme="6" tint="0.39997558519241921"/>
  </sheetPr>
  <sheetViews>
    <sheetView zoomScale="96" workbookViewId="0" zoomToFit="1"/>
  </sheetViews>
  <pageMargins left="0.7" right="0.7" top="0.75" bottom="0.75" header="0.3" footer="0.3"/>
  <pageSetup orientation="landscape" r:id="rId1"/>
  <drawing r:id="rId2"/>
</chartsheet>
</file>

<file path=xl/chartsheets/sheet4.xml><?xml version="1.0" encoding="utf-8"?>
<chartsheet xmlns="http://schemas.openxmlformats.org/spreadsheetml/2006/main" xmlns:r="http://schemas.openxmlformats.org/officeDocument/2006/relationships">
  <sheetPr codeName="Chart4">
    <tabColor theme="6" tint="0.39997558519241921"/>
  </sheetPr>
  <sheetViews>
    <sheetView zoomScale="80" workbookViewId="0"/>
  </sheetViews>
  <sheetProtection content="1" objects="1"/>
  <pageMargins left="0.7" right="0.7" top="0.75" bottom="0.75" header="0.3" footer="0.3"/>
  <pageSetup orientation="landscape" r:id="rId1"/>
  <drawing r:id="rId2"/>
</chartsheet>
</file>

<file path=xl/chartsheets/sheet5.xml><?xml version="1.0" encoding="utf-8"?>
<chartsheet xmlns="http://schemas.openxmlformats.org/spreadsheetml/2006/main" xmlns:r="http://schemas.openxmlformats.org/officeDocument/2006/relationships">
  <sheetPr codeName="Chart5">
    <tabColor theme="6" tint="0.39997558519241921"/>
  </sheetPr>
  <sheetViews>
    <sheetView zoomScale="70" workbookViewId="0"/>
  </sheetViews>
  <sheetProtection content="1" objects="1"/>
  <pageMargins left="0.7" right="0.7" top="0.75" bottom="0.75" header="0.3" footer="0.3"/>
  <pageSetup orientation="landscape" r:id="rId1"/>
  <drawing r:id="rId2"/>
</chartsheet>
</file>

<file path=xl/chartsheets/sheet6.xml><?xml version="1.0" encoding="utf-8"?>
<chartsheet xmlns="http://schemas.openxmlformats.org/spreadsheetml/2006/main" xmlns:r="http://schemas.openxmlformats.org/officeDocument/2006/relationships">
  <sheetPr codeName="Chart6">
    <tabColor theme="6" tint="0.39997558519241921"/>
  </sheetPr>
  <sheetViews>
    <sheetView zoomScale="70" workbookViewId="0"/>
  </sheetViews>
  <sheetProtection content="1" objects="1"/>
  <pageMargins left="0.7" right="0.7" top="0.75" bottom="0.75" header="0.3" footer="0.3"/>
  <pageSetup orientation="landscape" r:id="rId1"/>
  <drawing r:id="rId2"/>
</chartsheet>
</file>

<file path=xl/chartsheets/sheet7.xml><?xml version="1.0" encoding="utf-8"?>
<chartsheet xmlns="http://schemas.openxmlformats.org/spreadsheetml/2006/main" xmlns:r="http://schemas.openxmlformats.org/officeDocument/2006/relationships">
  <sheetPr codeName="Chart7">
    <tabColor theme="6" tint="0.39997558519241921"/>
  </sheetPr>
  <sheetViews>
    <sheetView zoomScale="70" workbookViewId="0"/>
  </sheetViews>
  <sheetProtection content="1" objects="1"/>
  <pageMargins left="0.7" right="0.7" top="0.75" bottom="0.75" header="0.3" footer="0.3"/>
  <pageSetup orientation="landscape" r:id="rId1"/>
  <drawing r:id="rId2"/>
</chartsheet>
</file>

<file path=xl/chartsheets/sheet8.xml><?xml version="1.0" encoding="utf-8"?>
<chartsheet xmlns="http://schemas.openxmlformats.org/spreadsheetml/2006/main" xmlns:r="http://schemas.openxmlformats.org/officeDocument/2006/relationships">
  <sheetPr codeName="Chart8">
    <tabColor theme="6" tint="0.39997558519241921"/>
  </sheetPr>
  <sheetViews>
    <sheetView zoomScale="90" workbookViewId="0"/>
  </sheetViews>
  <pageMargins left="0.7" right="0.7" top="0.75" bottom="0.75" header="0.3" footer="0.3"/>
  <pageSetup orientation="landscape" r:id="rId1"/>
  <drawing r:id="rId2"/>
</chartsheet>
</file>

<file path=xl/chartsheets/sheet9.xml><?xml version="1.0" encoding="utf-8"?>
<chartsheet xmlns="http://schemas.openxmlformats.org/spreadsheetml/2006/main" xmlns:r="http://schemas.openxmlformats.org/officeDocument/2006/relationships">
  <sheetPr codeName="Chart9">
    <tabColor theme="6" tint="0.39997558519241921"/>
  </sheetPr>
  <sheetViews>
    <sheetView zoomScale="90" workbookViewId="0"/>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codeName="Chart10">
    <tabColor theme="6" tint="0.39997558519241921"/>
  </sheetPr>
  <sheetViews>
    <sheetView zoomScale="70" workbookViewId="0"/>
  </sheetViews>
  <sheetProtection content="1" objects="1"/>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codeName="Chart11">
    <tabColor theme="6" tint="0.39997558519241921"/>
  </sheetPr>
  <sheetViews>
    <sheetView zoomScale="70" workbookViewId="0"/>
  </sheetViews>
  <sheetProtection content="1" objects="1"/>
  <pageMargins left="0.7" right="0.7" top="0.75" bottom="0.75" header="0.3" footer="0.3"/>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39.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57150</xdr:colOff>
          <xdr:row>0</xdr:row>
          <xdr:rowOff>0</xdr:rowOff>
        </xdr:from>
        <xdr:to>
          <xdr:col>8</xdr:col>
          <xdr:colOff>19050</xdr:colOff>
          <xdr:row>0</xdr:row>
          <xdr:rowOff>0</xdr:rowOff>
        </xdr:to>
        <xdr:sp macro="" textlink="">
          <xdr:nvSpPr>
            <xdr:cNvPr id="924679" name="Button 7" hidden="1">
              <a:extLst>
                <a:ext uri="{63B3BB69-23CF-44E3-9099-C40C66FF867C}">
                  <a14:compatExt spid="_x0000_s92467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000" b="1" i="0" u="none" strike="noStrike" baseline="0">
                  <a:solidFill>
                    <a:srgbClr val="000080"/>
                  </a:solidFill>
                  <a:latin typeface="Arial"/>
                  <a:cs typeface="Arial"/>
                </a:rPr>
                <a:t>Return to Introduction</a:t>
              </a:r>
              <a:endParaRPr lang="en-US"/>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63</xdr:col>
          <xdr:colOff>0</xdr:colOff>
          <xdr:row>0</xdr:row>
          <xdr:rowOff>0</xdr:rowOff>
        </xdr:from>
        <xdr:to>
          <xdr:col>64</xdr:col>
          <xdr:colOff>19050</xdr:colOff>
          <xdr:row>0</xdr:row>
          <xdr:rowOff>0</xdr:rowOff>
        </xdr:to>
        <xdr:sp macro="" textlink="">
          <xdr:nvSpPr>
            <xdr:cNvPr id="924683" name="Button 11" hidden="1">
              <a:extLst>
                <a:ext uri="{63B3BB69-23CF-44E3-9099-C40C66FF867C}">
                  <a14:compatExt spid="_x0000_s92468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000" b="1" i="0" u="none" strike="noStrike" baseline="0">
                  <a:solidFill>
                    <a:srgbClr val="000080"/>
                  </a:solidFill>
                  <a:latin typeface="Arial"/>
                  <a:cs typeface="Arial"/>
                </a:rPr>
                <a:t>Return to Introduction</a:t>
              </a:r>
              <a:endParaRPr lang="en-US"/>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5600700</xdr:colOff>
      <xdr:row>6</xdr:row>
      <xdr:rowOff>83820</xdr:rowOff>
    </xdr:from>
    <xdr:to>
      <xdr:col>3</xdr:col>
      <xdr:colOff>7738534</xdr:colOff>
      <xdr:row>10</xdr:row>
      <xdr:rowOff>118533</xdr:rowOff>
    </xdr:to>
    <xdr:sp macro="" textlink="">
      <xdr:nvSpPr>
        <xdr:cNvPr id="676885" name="Text Box 2"/>
        <xdr:cNvSpPr txBox="1">
          <a:spLocks noChangeArrowheads="1"/>
        </xdr:cNvSpPr>
      </xdr:nvSpPr>
      <xdr:spPr bwMode="auto">
        <a:xfrm>
          <a:off x="6430433" y="1269153"/>
          <a:ext cx="2137834" cy="813647"/>
        </a:xfrm>
        <a:prstGeom prst="rect">
          <a:avLst/>
        </a:prstGeom>
        <a:solidFill>
          <a:schemeClr val="bg2"/>
        </a:solidFill>
        <a:ln w="25400">
          <a:solidFill>
            <a:srgbClr val="000000"/>
          </a:solidFill>
          <a:miter lim="800000"/>
          <a:headEnd/>
          <a:tailEnd/>
        </a:ln>
      </xdr:spPr>
      <xdr:txBody>
        <a:bodyPr vertOverflow="clip" wrap="square" lIns="27432" tIns="22860" rIns="0" bIns="0" anchor="t" upright="1"/>
        <a:lstStyle/>
        <a:p>
          <a:pPr algn="l" rtl="0">
            <a:defRPr sz="1000"/>
          </a:pPr>
          <a:r>
            <a:rPr lang="en-US" sz="1050" b="0" i="0" strike="noStrike">
              <a:solidFill>
                <a:srgbClr val="000000"/>
              </a:solidFill>
              <a:latin typeface="Arial"/>
              <a:cs typeface="Arial"/>
            </a:rPr>
            <a:t>To navigate among the pages in this workbook, use the tabs at the bottom of the spreadsheet or the links in the text on this page.</a:t>
          </a:r>
        </a:p>
      </xdr:txBody>
    </xdr:sp>
    <xdr:clientData fPrintsWithSheet="0"/>
  </xdr:twoCellAnchor>
  <xdr:twoCellAnchor editAs="oneCell">
    <xdr:from>
      <xdr:col>3</xdr:col>
      <xdr:colOff>5265420</xdr:colOff>
      <xdr:row>29</xdr:row>
      <xdr:rowOff>144780</xdr:rowOff>
    </xdr:from>
    <xdr:to>
      <xdr:col>3</xdr:col>
      <xdr:colOff>8435340</xdr:colOff>
      <xdr:row>33</xdr:row>
      <xdr:rowOff>21167</xdr:rowOff>
    </xdr:to>
    <xdr:pic>
      <xdr:nvPicPr>
        <xdr:cNvPr id="1384459"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095153" y="6206913"/>
          <a:ext cx="3169920" cy="57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4411980</xdr:colOff>
      <xdr:row>42</xdr:row>
      <xdr:rowOff>15240</xdr:rowOff>
    </xdr:from>
    <xdr:to>
      <xdr:col>1</xdr:col>
      <xdr:colOff>7581900</xdr:colOff>
      <xdr:row>45</xdr:row>
      <xdr:rowOff>60960</xdr:rowOff>
    </xdr:to>
    <xdr:pic>
      <xdr:nvPicPr>
        <xdr:cNvPr id="338210"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26280" y="10416540"/>
          <a:ext cx="3169920" cy="57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cdr:x>
      <cdr:y>0</cdr:y>
    </cdr:from>
    <cdr:to>
      <cdr:x>1</cdr:x>
      <cdr:y>0.49622</cdr:y>
    </cdr:to>
    <cdr:graphicFrame macro="">
      <cdr:nvGraphicFramePr>
        <cdr:cNvPr id="2" name="Chart 222"/>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cdr:x>
      <cdr:y>0.50431</cdr:y>
    </cdr:from>
    <cdr:to>
      <cdr:x>1</cdr:x>
      <cdr:y>1</cdr:y>
    </cdr:to>
    <cdr:graphicFrame macro="">
      <cdr:nvGraphicFramePr>
        <cdr:cNvPr id="3" name="Chart 22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userShapes>
</file>

<file path=xl/drawings/drawing6.xml><?xml version="1.0" encoding="utf-8"?>
<c:userShapes xmlns:c="http://schemas.openxmlformats.org/drawingml/2006/chart">
  <cdr:relSizeAnchor xmlns:cdr="http://schemas.openxmlformats.org/drawingml/2006/chartDrawing">
    <cdr:from>
      <cdr:x>0</cdr:x>
      <cdr:y>0.93303</cdr:y>
    </cdr:from>
    <cdr:to>
      <cdr:x>0.45802</cdr:x>
      <cdr:y>1</cdr:y>
    </cdr:to>
    <cdr:sp macro="" textlink="">
      <cdr:nvSpPr>
        <cdr:cNvPr id="998401" name="Text Box 1"/>
        <cdr:cNvSpPr txBox="1">
          <a:spLocks xmlns:a="http://schemas.openxmlformats.org/drawingml/2006/main" noChangeArrowheads="1"/>
        </cdr:cNvSpPr>
      </cdr:nvSpPr>
      <cdr:spPr bwMode="auto">
        <a:xfrm xmlns:a="http://schemas.openxmlformats.org/drawingml/2006/main">
          <a:off x="0" y="2912532"/>
          <a:ext cx="3967094" cy="20905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a:t>
          </a:r>
        </a:p>
      </cdr:txBody>
    </cdr:sp>
  </cdr:relSizeAnchor>
</c:userShapes>
</file>

<file path=xl/drawings/drawing7.xml><?xml version="1.0" encoding="utf-8"?>
<c:userShapes xmlns:c="http://schemas.openxmlformats.org/drawingml/2006/chart">
  <cdr:relSizeAnchor xmlns:cdr="http://schemas.openxmlformats.org/drawingml/2006/chartDrawing">
    <cdr:from>
      <cdr:x>0</cdr:x>
      <cdr:y>1</cdr:y>
    </cdr:from>
    <cdr:to>
      <cdr:x>0</cdr:x>
      <cdr:y>1</cdr:y>
    </cdr:to>
    <cdr:sp macro="" textlink="">
      <cdr:nvSpPr>
        <cdr:cNvPr id="15408" name="Text Box 1"/>
        <cdr:cNvSpPr txBox="1">
          <a:spLocks xmlns:a="http://schemas.openxmlformats.org/drawingml/2006/main" noChangeArrowheads="1"/>
        </cdr:cNvSpPr>
      </cdr:nvSpPr>
      <cdr:spPr bwMode="auto">
        <a:xfrm xmlns:a="http://schemas.openxmlformats.org/drawingml/2006/main">
          <a:off x="0" y="5514770"/>
          <a:ext cx="2566025" cy="32405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strike="noStrike">
              <a:solidFill>
                <a:srgbClr val="000000"/>
              </a:solidFill>
              <a:latin typeface="Arial"/>
              <a:cs typeface="Arial"/>
            </a:rPr>
            <a:t>Source: USDA Iowa Ethanol Report, Energy Information Administration Natural Gas Report</a:t>
          </a:r>
        </a:p>
      </cdr:txBody>
    </cdr:sp>
  </cdr:relSizeAnchor>
  <cdr:relSizeAnchor xmlns:cdr="http://schemas.openxmlformats.org/drawingml/2006/chartDrawing">
    <cdr:from>
      <cdr:x>0</cdr:x>
      <cdr:y>0.9345</cdr:y>
    </cdr:from>
    <cdr:to>
      <cdr:x>0.00115</cdr:x>
      <cdr:y>0.93668</cdr:y>
    </cdr:to>
    <cdr:sp macro="" textlink="">
      <cdr:nvSpPr>
        <cdr:cNvPr id="999427" name="Text Box 1"/>
        <cdr:cNvSpPr txBox="1">
          <a:spLocks xmlns:a="http://schemas.openxmlformats.org/drawingml/2006/main" noChangeArrowheads="1"/>
        </cdr:cNvSpPr>
      </cdr:nvSpPr>
      <cdr:spPr bwMode="auto">
        <a:xfrm xmlns:a="http://schemas.openxmlformats.org/drawingml/2006/main">
          <a:off x="-30480" y="2770118"/>
          <a:ext cx="3351985" cy="21569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 EIA</a:t>
          </a: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10.xml><?xml version="1.0" encoding="utf-8"?>
<c:userShapes xmlns:c="http://schemas.openxmlformats.org/drawingml/2006/chart">
  <cdr:relSizeAnchor xmlns:cdr="http://schemas.openxmlformats.org/drawingml/2006/chartDrawing">
    <cdr:from>
      <cdr:x>0</cdr:x>
      <cdr:y>0.96925</cdr:y>
    </cdr:from>
    <cdr:to>
      <cdr:x>0.35</cdr:x>
      <cdr:y>1</cdr:y>
    </cdr:to>
    <cdr:sp macro="" textlink="">
      <cdr:nvSpPr>
        <cdr:cNvPr id="547881" name="Text Box 1"/>
        <cdr:cNvSpPr txBox="1">
          <a:spLocks xmlns:a="http://schemas.openxmlformats.org/drawingml/2006/main" noChangeArrowheads="1"/>
        </cdr:cNvSpPr>
      </cdr:nvSpPr>
      <cdr:spPr bwMode="auto">
        <a:xfrm xmlns:a="http://schemas.openxmlformats.org/drawingml/2006/main">
          <a:off x="0" y="5659281"/>
          <a:ext cx="2679737" cy="179544"/>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a:t>
          </a: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1</cdr:x>
      <cdr:y>0.48964</cdr:y>
    </cdr:to>
    <cdr:graphicFrame macro="">
      <cdr:nvGraphicFramePr>
        <cdr:cNvPr id="2" name="Chart 290"/>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cdr:x>
      <cdr:y>0.50524</cdr:y>
    </cdr:from>
    <cdr:to>
      <cdr:x>1</cdr:x>
      <cdr:y>1</cdr:y>
    </cdr:to>
    <cdr:graphicFrame macro="">
      <cdr:nvGraphicFramePr>
        <cdr:cNvPr id="3" name="Chart 29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userShapes>
</file>

<file path=xl/drawings/drawing13.xml><?xml version="1.0" encoding="utf-8"?>
<c:userShapes xmlns:c="http://schemas.openxmlformats.org/drawingml/2006/chart">
  <cdr:relSizeAnchor xmlns:cdr="http://schemas.openxmlformats.org/drawingml/2006/chartDrawing">
    <cdr:from>
      <cdr:x>0</cdr:x>
      <cdr:y>1</cdr:y>
    </cdr:from>
    <cdr:to>
      <cdr:x>0</cdr:x>
      <cdr:y>1</cdr:y>
    </cdr:to>
    <cdr:sp macro="" textlink="">
      <cdr:nvSpPr>
        <cdr:cNvPr id="17409" name="Text Box 1"/>
        <cdr:cNvSpPr txBox="1">
          <a:spLocks xmlns:a="http://schemas.openxmlformats.org/drawingml/2006/main" noChangeArrowheads="1"/>
        </cdr:cNvSpPr>
      </cdr:nvSpPr>
      <cdr:spPr bwMode="auto">
        <a:xfrm xmlns:a="http://schemas.openxmlformats.org/drawingml/2006/main">
          <a:off x="0" y="5606732"/>
          <a:ext cx="1900919" cy="232093"/>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strike="noStrike">
              <a:solidFill>
                <a:srgbClr val="000000"/>
              </a:solidFill>
              <a:latin typeface="Arial"/>
              <a:cs typeface="Arial"/>
            </a:rPr>
            <a:t>Source: USDA Ethanol Report</a:t>
          </a:r>
        </a:p>
      </cdr:txBody>
    </cdr:sp>
  </cdr:relSizeAnchor>
  <cdr:relSizeAnchor xmlns:cdr="http://schemas.openxmlformats.org/drawingml/2006/chartDrawing">
    <cdr:from>
      <cdr:x>0</cdr:x>
      <cdr:y>1</cdr:y>
    </cdr:from>
    <cdr:to>
      <cdr:x>0</cdr:x>
      <cdr:y>1</cdr:y>
    </cdr:to>
    <cdr:sp macro="" textlink="">
      <cdr:nvSpPr>
        <cdr:cNvPr id="403458" name="Text Box 1"/>
        <cdr:cNvSpPr txBox="1">
          <a:spLocks xmlns:a="http://schemas.openxmlformats.org/drawingml/2006/main" noChangeArrowheads="1"/>
        </cdr:cNvSpPr>
      </cdr:nvSpPr>
      <cdr:spPr bwMode="auto">
        <a:xfrm xmlns:a="http://schemas.openxmlformats.org/drawingml/2006/main">
          <a:off x="50800" y="2683996"/>
          <a:ext cx="1871310" cy="148104"/>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Source: USDA AMS Iowa Ethanol Report</a:t>
          </a:r>
        </a:p>
      </cdr:txBody>
    </cdr:sp>
  </cdr:relSizeAnchor>
</c:userShapes>
</file>

<file path=xl/drawings/drawing14.xml><?xml version="1.0" encoding="utf-8"?>
<c:userShapes xmlns:c="http://schemas.openxmlformats.org/drawingml/2006/chart">
  <cdr:relSizeAnchor xmlns:cdr="http://schemas.openxmlformats.org/drawingml/2006/chartDrawing">
    <cdr:from>
      <cdr:x>0.00685</cdr:x>
      <cdr:y>0.92673</cdr:y>
    </cdr:from>
    <cdr:to>
      <cdr:x>0.35802</cdr:x>
      <cdr:y>0.99155</cdr:y>
    </cdr:to>
    <cdr:sp macro="" textlink="">
      <cdr:nvSpPr>
        <cdr:cNvPr id="1003521" name="Text Box 1"/>
        <cdr:cNvSpPr txBox="1">
          <a:spLocks xmlns:a="http://schemas.openxmlformats.org/drawingml/2006/main" noChangeArrowheads="1"/>
        </cdr:cNvSpPr>
      </cdr:nvSpPr>
      <cdr:spPr bwMode="auto">
        <a:xfrm xmlns:a="http://schemas.openxmlformats.org/drawingml/2006/main">
          <a:off x="59266" y="2878908"/>
          <a:ext cx="3039862" cy="20137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mn-lt"/>
              <a:cs typeface="Helvetica"/>
            </a:rPr>
            <a:t>Source: </a:t>
          </a:r>
          <a:r>
            <a:rPr lang="en-US" sz="900" b="0" i="0" baseline="0">
              <a:effectLst/>
              <a:latin typeface="+mn-lt"/>
              <a:ea typeface="+mn-ea"/>
              <a:cs typeface="+mn-cs"/>
            </a:rPr>
            <a:t>USDA AMS</a:t>
          </a:r>
          <a:r>
            <a:rPr lang="en-US" sz="900" b="0" i="0" u="none" strike="noStrike" baseline="0">
              <a:solidFill>
                <a:srgbClr val="000000"/>
              </a:solidFill>
              <a:latin typeface="+mn-lt"/>
              <a:cs typeface="Helvetica"/>
            </a:rPr>
            <a:t> Iowa Ethanol Report</a:t>
          </a: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8648700" cy="627697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49"/>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17.xml><?xml version="1.0" encoding="utf-8"?>
<c:userShapes xmlns:c="http://schemas.openxmlformats.org/drawingml/2006/chart">
  <cdr:relSizeAnchor xmlns:cdr="http://schemas.openxmlformats.org/drawingml/2006/chartDrawing">
    <cdr:from>
      <cdr:x>0.00132</cdr:x>
      <cdr:y>0.9536</cdr:y>
    </cdr:from>
    <cdr:to>
      <cdr:x>0.47404</cdr:x>
      <cdr:y>1</cdr:y>
    </cdr:to>
    <cdr:sp macro="" textlink="">
      <cdr:nvSpPr>
        <cdr:cNvPr id="1000449" name="Text Box 1"/>
        <cdr:cNvSpPr txBox="1">
          <a:spLocks xmlns:a="http://schemas.openxmlformats.org/drawingml/2006/main" noChangeArrowheads="1"/>
        </cdr:cNvSpPr>
      </cdr:nvSpPr>
      <cdr:spPr bwMode="auto">
        <a:xfrm xmlns:a="http://schemas.openxmlformats.org/drawingml/2006/main">
          <a:off x="11423" y="5987540"/>
          <a:ext cx="4092015" cy="2913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 EIA</a:t>
          </a:r>
        </a:p>
      </cdr:txBody>
    </cdr:sp>
  </cdr:relSizeAnchor>
</c:userShapes>
</file>

<file path=xl/drawings/drawing18.xml><?xml version="1.0" encoding="utf-8"?>
<xdr:wsDr xmlns:xdr="http://schemas.openxmlformats.org/drawingml/2006/spreadsheetDrawing" xmlns:a="http://schemas.openxmlformats.org/drawingml/2006/main">
  <xdr:absoluteAnchor>
    <xdr:pos x="0" y="0"/>
    <xdr:ext cx="8654143" cy="62810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c:userShapes xmlns:c="http://schemas.openxmlformats.org/drawingml/2006/chart">
  <cdr:relSizeAnchor xmlns:cdr="http://schemas.openxmlformats.org/drawingml/2006/chartDrawing">
    <cdr:from>
      <cdr:x>7.80626E-17</cdr:x>
      <cdr:y>1.05818E-16</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20.xml><?xml version="1.0" encoding="utf-8"?>
<c:userShapes xmlns:c="http://schemas.openxmlformats.org/drawingml/2006/chart">
  <cdr:relSizeAnchor xmlns:cdr="http://schemas.openxmlformats.org/drawingml/2006/chartDrawing">
    <cdr:from>
      <cdr:x>0.00625</cdr:x>
      <cdr:y>0.97025</cdr:y>
    </cdr:from>
    <cdr:to>
      <cdr:x>0.34375</cdr:x>
      <cdr:y>1</cdr:y>
    </cdr:to>
    <cdr:sp macro="" textlink="">
      <cdr:nvSpPr>
        <cdr:cNvPr id="702466" name="Text Box 1"/>
        <cdr:cNvSpPr txBox="1">
          <a:spLocks xmlns:a="http://schemas.openxmlformats.org/drawingml/2006/main" noChangeArrowheads="1"/>
        </cdr:cNvSpPr>
      </cdr:nvSpPr>
      <cdr:spPr bwMode="auto">
        <a:xfrm xmlns:a="http://schemas.openxmlformats.org/drawingml/2006/main">
          <a:off x="51492" y="5669499"/>
          <a:ext cx="2827777" cy="16932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EIA</a:t>
          </a:r>
        </a:p>
      </cdr:txBody>
    </cdr:sp>
  </cdr:relSizeAnchor>
</c:userShapes>
</file>

<file path=xl/drawings/drawing21.xml><?xml version="1.0" encoding="utf-8"?>
<xdr:wsDr xmlns:xdr="http://schemas.openxmlformats.org/drawingml/2006/spreadsheetDrawing" xmlns:a="http://schemas.openxmlformats.org/drawingml/2006/main">
  <xdr:absoluteAnchor>
    <xdr:pos x="0" y="0"/>
    <xdr:ext cx="8654143" cy="62810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23.xml><?xml version="1.0" encoding="utf-8"?>
<c:userShapes xmlns:c="http://schemas.openxmlformats.org/drawingml/2006/chart">
  <cdr:relSizeAnchor xmlns:cdr="http://schemas.openxmlformats.org/drawingml/2006/chartDrawing">
    <cdr:from>
      <cdr:x>0.00625</cdr:x>
      <cdr:y>0.9715</cdr:y>
    </cdr:from>
    <cdr:to>
      <cdr:x>0.34</cdr:x>
      <cdr:y>1</cdr:y>
    </cdr:to>
    <cdr:sp macro="" textlink="">
      <cdr:nvSpPr>
        <cdr:cNvPr id="861186" name="Text Box 1"/>
        <cdr:cNvSpPr txBox="1">
          <a:spLocks xmlns:a="http://schemas.openxmlformats.org/drawingml/2006/main" noChangeArrowheads="1"/>
        </cdr:cNvSpPr>
      </cdr:nvSpPr>
      <cdr:spPr bwMode="auto">
        <a:xfrm xmlns:a="http://schemas.openxmlformats.org/drawingml/2006/main">
          <a:off x="51492" y="5668039"/>
          <a:ext cx="2817050" cy="17078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EIA</a:t>
          </a:r>
        </a:p>
      </cdr:txBody>
    </cdr:sp>
  </cdr:relSizeAnchor>
</c:userShapes>
</file>

<file path=xl/drawings/drawing24.xml><?xml version="1.0" encoding="utf-8"?>
<xdr:wsDr xmlns:xdr="http://schemas.openxmlformats.org/drawingml/2006/spreadsheetDrawing" xmlns:a="http://schemas.openxmlformats.org/drawingml/2006/main">
  <xdr:absoluteAnchor>
    <xdr:pos x="0" y="0"/>
    <xdr:ext cx="8654143" cy="62810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5.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1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26.xml><?xml version="1.0" encoding="utf-8"?>
<c:userShapes xmlns:c="http://schemas.openxmlformats.org/drawingml/2006/chart">
  <cdr:relSizeAnchor xmlns:cdr="http://schemas.openxmlformats.org/drawingml/2006/chartDrawing">
    <cdr:from>
      <cdr:x>0</cdr:x>
      <cdr:y>0.94624</cdr:y>
    </cdr:from>
    <cdr:to>
      <cdr:x>0.3965</cdr:x>
      <cdr:y>1</cdr:y>
    </cdr:to>
    <cdr:sp macro="" textlink="">
      <cdr:nvSpPr>
        <cdr:cNvPr id="1121281" name="Text Box 1"/>
        <cdr:cNvSpPr txBox="1">
          <a:spLocks xmlns:a="http://schemas.openxmlformats.org/drawingml/2006/main" noChangeArrowheads="1"/>
        </cdr:cNvSpPr>
      </cdr:nvSpPr>
      <cdr:spPr bwMode="auto">
        <a:xfrm xmlns:a="http://schemas.openxmlformats.org/drawingml/2006/main">
          <a:off x="0" y="5941328"/>
          <a:ext cx="3432231" cy="337552"/>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rPr>
            <a:t>Source: USDA AMS Iowa Ethanol Report</a:t>
          </a:r>
        </a:p>
      </cdr:txBody>
    </cdr:sp>
  </cdr:relSizeAnchor>
</c:userShapes>
</file>

<file path=xl/drawings/drawing27.xml><?xml version="1.0" encoding="utf-8"?>
<xdr:wsDr xmlns:xdr="http://schemas.openxmlformats.org/drawingml/2006/spreadsheetDrawing" xmlns:a="http://schemas.openxmlformats.org/drawingml/2006/main">
  <xdr:absoluteAnchor>
    <xdr:pos x="0" y="0"/>
    <xdr:ext cx="8661400" cy="62907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8.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29.xml><?xml version="1.0" encoding="utf-8"?>
<c:userShapes xmlns:c="http://schemas.openxmlformats.org/drawingml/2006/chart">
  <cdr:relSizeAnchor xmlns:cdr="http://schemas.openxmlformats.org/drawingml/2006/chartDrawing">
    <cdr:from>
      <cdr:x>0</cdr:x>
      <cdr:y>0.9675</cdr:y>
    </cdr:from>
    <cdr:to>
      <cdr:x>0.67275</cdr:x>
      <cdr:y>0.99925</cdr:y>
    </cdr:to>
    <cdr:sp macro="" textlink="">
      <cdr:nvSpPr>
        <cdr:cNvPr id="855047" name="Text Box 1"/>
        <cdr:cNvSpPr txBox="1">
          <a:spLocks xmlns:a="http://schemas.openxmlformats.org/drawingml/2006/main" noChangeArrowheads="1"/>
        </cdr:cNvSpPr>
      </cdr:nvSpPr>
      <cdr:spPr bwMode="auto">
        <a:xfrm xmlns:a="http://schemas.openxmlformats.org/drawingml/2006/main">
          <a:off x="0" y="5634997"/>
          <a:ext cx="5743520" cy="180413"/>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a:t>
          </a:r>
        </a:p>
      </cdr:txBody>
    </cdr:sp>
  </cdr:relSizeAnchor>
</c:userShapes>
</file>

<file path=xl/drawings/drawing30.xml><?xml version="1.0" encoding="utf-8"?>
<xdr:wsDr xmlns:xdr="http://schemas.openxmlformats.org/drawingml/2006/spreadsheetDrawing" xmlns:a="http://schemas.openxmlformats.org/drawingml/2006/main">
  <xdr:absoluteAnchor>
    <xdr:pos x="0" y="0"/>
    <xdr:ext cx="8661400" cy="62907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1.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32.xml><?xml version="1.0" encoding="utf-8"?>
<c:userShapes xmlns:c="http://schemas.openxmlformats.org/drawingml/2006/chart">
  <cdr:relSizeAnchor xmlns:cdr="http://schemas.openxmlformats.org/drawingml/2006/chartDrawing">
    <cdr:from>
      <cdr:x>0</cdr:x>
      <cdr:y>0.9695</cdr:y>
    </cdr:from>
    <cdr:to>
      <cdr:x>0.71525</cdr:x>
      <cdr:y>1</cdr:y>
    </cdr:to>
    <cdr:sp macro="" textlink="">
      <cdr:nvSpPr>
        <cdr:cNvPr id="740394" name="Text Box 1"/>
        <cdr:cNvSpPr txBox="1">
          <a:spLocks xmlns:a="http://schemas.openxmlformats.org/drawingml/2006/main" noChangeArrowheads="1"/>
        </cdr:cNvSpPr>
      </cdr:nvSpPr>
      <cdr:spPr bwMode="auto">
        <a:xfrm xmlns:a="http://schemas.openxmlformats.org/drawingml/2006/main">
          <a:off x="0" y="5659281"/>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 EIA</a:t>
          </a:r>
        </a:p>
      </cdr:txBody>
    </cdr:sp>
  </cdr:relSizeAnchor>
</c:userShapes>
</file>

<file path=xl/drawings/drawing33.xml><?xml version="1.0" encoding="utf-8"?>
<xdr:wsDr xmlns:xdr="http://schemas.openxmlformats.org/drawingml/2006/spreadsheetDrawing" xmlns:a="http://schemas.openxmlformats.org/drawingml/2006/main">
  <xdr:absoluteAnchor>
    <xdr:pos x="0" y="0"/>
    <xdr:ext cx="8654143" cy="62810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4.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35.xml><?xml version="1.0" encoding="utf-8"?>
<c:userShapes xmlns:c="http://schemas.openxmlformats.org/drawingml/2006/chart">
  <cdr:relSizeAnchor xmlns:cdr="http://schemas.openxmlformats.org/drawingml/2006/chartDrawing">
    <cdr:from>
      <cdr:x>0</cdr:x>
      <cdr:y>0.96325</cdr:y>
    </cdr:from>
    <cdr:to>
      <cdr:x>0.7125</cdr:x>
      <cdr:y>1</cdr:y>
    </cdr:to>
    <cdr:sp macro="" textlink="">
      <cdr:nvSpPr>
        <cdr:cNvPr id="573442" name="Text Box 1"/>
        <cdr:cNvSpPr txBox="1">
          <a:spLocks xmlns:a="http://schemas.openxmlformats.org/drawingml/2006/main" noChangeArrowheads="1"/>
        </cdr:cNvSpPr>
      </cdr:nvSpPr>
      <cdr:spPr bwMode="auto">
        <a:xfrm xmlns:a="http://schemas.openxmlformats.org/drawingml/2006/main">
          <a:off x="0" y="5679717"/>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EIA</a:t>
          </a:r>
        </a:p>
      </cdr:txBody>
    </cdr:sp>
  </cdr:relSizeAnchor>
</c:userShapes>
</file>

<file path=xl/drawings/drawing36.xml><?xml version="1.0" encoding="utf-8"?>
<xdr:wsDr xmlns:xdr="http://schemas.openxmlformats.org/drawingml/2006/spreadsheetDrawing" xmlns:a="http://schemas.openxmlformats.org/drawingml/2006/main">
  <xdr:absoluteAnchor>
    <xdr:pos x="0" y="0"/>
    <xdr:ext cx="8654143" cy="62810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7.xml><?xml version="1.0" encoding="utf-8"?>
<c:userShapes xmlns:c="http://schemas.openxmlformats.org/drawingml/2006/chart">
  <cdr:relSizeAnchor xmlns:cdr="http://schemas.openxmlformats.org/drawingml/2006/chartDrawing">
    <cdr:from>
      <cdr:x>0</cdr:x>
      <cdr:y>0</cdr:y>
    </cdr:from>
    <cdr:to>
      <cdr:x>1</cdr:x>
      <cdr:y>1</cdr:y>
    </cdr:to>
    <cdr:graphicFrame macro="">
      <cdr:nvGraphicFramePr>
        <cdr:cNvPr id="2" name="Chart 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userShapes>
</file>

<file path=xl/drawings/drawing38.xml><?xml version="1.0" encoding="utf-8"?>
<c:userShapes xmlns:c="http://schemas.openxmlformats.org/drawingml/2006/chart">
  <cdr:relSizeAnchor xmlns:cdr="http://schemas.openxmlformats.org/drawingml/2006/chartDrawing">
    <cdr:from>
      <cdr:x>0</cdr:x>
      <cdr:y>0.96975</cdr:y>
    </cdr:from>
    <cdr:to>
      <cdr:x>0.71525</cdr:x>
      <cdr:y>1</cdr:y>
    </cdr:to>
    <cdr:sp macro="" textlink="">
      <cdr:nvSpPr>
        <cdr:cNvPr id="783363" name="Text Box 1"/>
        <cdr:cNvSpPr txBox="1">
          <a:spLocks xmlns:a="http://schemas.openxmlformats.org/drawingml/2006/main" noChangeArrowheads="1"/>
        </cdr:cNvSpPr>
      </cdr:nvSpPr>
      <cdr:spPr bwMode="auto">
        <a:xfrm xmlns:a="http://schemas.openxmlformats.org/drawingml/2006/main">
          <a:off x="0" y="5657821"/>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 EIA</a:t>
          </a:r>
        </a:p>
      </cdr:txBody>
    </cdr:sp>
  </cdr:relSizeAnchor>
</c:userShapes>
</file>

<file path=xl/drawings/drawing39.xml><?xml version="1.0" encoding="utf-8"?>
<xdr:wsDr xmlns:xdr="http://schemas.openxmlformats.org/drawingml/2006/spreadsheetDrawing" xmlns:a="http://schemas.openxmlformats.org/drawingml/2006/main">
  <xdr:twoCellAnchor editAs="absolute">
    <xdr:from>
      <xdr:col>2</xdr:col>
      <xdr:colOff>38746</xdr:colOff>
      <xdr:row>0</xdr:row>
      <xdr:rowOff>0</xdr:rowOff>
    </xdr:from>
    <xdr:to>
      <xdr:col>3</xdr:col>
      <xdr:colOff>13346</xdr:colOff>
      <xdr:row>16</xdr:row>
      <xdr:rowOff>18393</xdr:rowOff>
    </xdr:to>
    <xdr:graphicFrame macro="">
      <xdr:nvGraphicFramePr>
        <xdr:cNvPr id="1356892" name="Chart 2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xdr:col>
      <xdr:colOff>38746</xdr:colOff>
      <xdr:row>16</xdr:row>
      <xdr:rowOff>24699</xdr:rowOff>
    </xdr:from>
    <xdr:to>
      <xdr:col>3</xdr:col>
      <xdr:colOff>25831</xdr:colOff>
      <xdr:row>32</xdr:row>
      <xdr:rowOff>0</xdr:rowOff>
    </xdr:to>
    <xdr:graphicFrame macro="">
      <xdr:nvGraphicFramePr>
        <xdr:cNvPr id="1356893" name="Chart 2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0</xdr:colOff>
      <xdr:row>34</xdr:row>
      <xdr:rowOff>12613</xdr:rowOff>
    </xdr:from>
    <xdr:to>
      <xdr:col>0</xdr:col>
      <xdr:colOff>8365787</xdr:colOff>
      <xdr:row>36</xdr:row>
      <xdr:rowOff>0</xdr:rowOff>
    </xdr:to>
    <xdr:graphicFrame macro="">
      <xdr:nvGraphicFramePr>
        <xdr:cNvPr id="135689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xdr:colOff>
      <xdr:row>37</xdr:row>
      <xdr:rowOff>54648</xdr:rowOff>
    </xdr:from>
    <xdr:to>
      <xdr:col>0</xdr:col>
      <xdr:colOff>8349575</xdr:colOff>
      <xdr:row>37</xdr:row>
      <xdr:rowOff>3129063</xdr:rowOff>
    </xdr:to>
    <xdr:graphicFrame macro="">
      <xdr:nvGraphicFramePr>
        <xdr:cNvPr id="1356895" name="Chart 2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0</xdr:colOff>
      <xdr:row>38</xdr:row>
      <xdr:rowOff>38760</xdr:rowOff>
    </xdr:from>
    <xdr:to>
      <xdr:col>0</xdr:col>
      <xdr:colOff>8349574</xdr:colOff>
      <xdr:row>38</xdr:row>
      <xdr:rowOff>3145277</xdr:rowOff>
    </xdr:to>
    <xdr:graphicFrame macro="">
      <xdr:nvGraphicFramePr>
        <xdr:cNvPr id="1356896" name="Chart 29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0</xdr:colOff>
      <xdr:row>40</xdr:row>
      <xdr:rowOff>50595</xdr:rowOff>
    </xdr:from>
    <xdr:to>
      <xdr:col>0</xdr:col>
      <xdr:colOff>8365787</xdr:colOff>
      <xdr:row>41</xdr:row>
      <xdr:rowOff>3145277</xdr:rowOff>
    </xdr:to>
    <xdr:graphicFrame macro="">
      <xdr:nvGraphicFramePr>
        <xdr:cNvPr id="1356897" name="Chart 1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0</xdr:colOff>
      <xdr:row>42</xdr:row>
      <xdr:rowOff>2971800</xdr:rowOff>
    </xdr:from>
    <xdr:to>
      <xdr:col>0</xdr:col>
      <xdr:colOff>8365787</xdr:colOff>
      <xdr:row>44</xdr:row>
      <xdr:rowOff>3145277</xdr:rowOff>
    </xdr:to>
    <xdr:graphicFrame macro="">
      <xdr:nvGraphicFramePr>
        <xdr:cNvPr id="135689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0</xdr:col>
      <xdr:colOff>0</xdr:colOff>
      <xdr:row>46</xdr:row>
      <xdr:rowOff>74914</xdr:rowOff>
    </xdr:from>
    <xdr:to>
      <xdr:col>0</xdr:col>
      <xdr:colOff>8349574</xdr:colOff>
      <xdr:row>47</xdr:row>
      <xdr:rowOff>3112851</xdr:rowOff>
    </xdr:to>
    <xdr:graphicFrame macro="">
      <xdr:nvGraphicFramePr>
        <xdr:cNvPr id="135689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xdr:col>
      <xdr:colOff>9635</xdr:colOff>
      <xdr:row>34</xdr:row>
      <xdr:rowOff>36786</xdr:rowOff>
    </xdr:from>
    <xdr:to>
      <xdr:col>3</xdr:col>
      <xdr:colOff>16213</xdr:colOff>
      <xdr:row>36</xdr:row>
      <xdr:rowOff>0</xdr:rowOff>
    </xdr:to>
    <xdr:graphicFrame macro="">
      <xdr:nvGraphicFramePr>
        <xdr:cNvPr id="13569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2</xdr:col>
      <xdr:colOff>47287</xdr:colOff>
      <xdr:row>37</xdr:row>
      <xdr:rowOff>65187</xdr:rowOff>
    </xdr:from>
    <xdr:to>
      <xdr:col>3</xdr:col>
      <xdr:colOff>48638</xdr:colOff>
      <xdr:row>39</xdr:row>
      <xdr:rowOff>0</xdr:rowOff>
    </xdr:to>
    <xdr:graphicFrame macro="">
      <xdr:nvGraphicFramePr>
        <xdr:cNvPr id="1356901" name="Chart 1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2</xdr:col>
      <xdr:colOff>104842</xdr:colOff>
      <xdr:row>40</xdr:row>
      <xdr:rowOff>97936</xdr:rowOff>
    </xdr:from>
    <xdr:to>
      <xdr:col>3</xdr:col>
      <xdr:colOff>32426</xdr:colOff>
      <xdr:row>42</xdr:row>
      <xdr:rowOff>16212</xdr:rowOff>
    </xdr:to>
    <xdr:graphicFrame macro="">
      <xdr:nvGraphicFramePr>
        <xdr:cNvPr id="135690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xdr:col>
      <xdr:colOff>66744</xdr:colOff>
      <xdr:row>43</xdr:row>
      <xdr:rowOff>80913</xdr:rowOff>
    </xdr:from>
    <xdr:to>
      <xdr:col>3</xdr:col>
      <xdr:colOff>16214</xdr:colOff>
      <xdr:row>45</xdr:row>
      <xdr:rowOff>0</xdr:rowOff>
    </xdr:to>
    <xdr:graphicFrame macro="">
      <xdr:nvGraphicFramePr>
        <xdr:cNvPr id="135690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xdr:col>
      <xdr:colOff>74849</xdr:colOff>
      <xdr:row>46</xdr:row>
      <xdr:rowOff>82534</xdr:rowOff>
    </xdr:from>
    <xdr:to>
      <xdr:col>3</xdr:col>
      <xdr:colOff>48639</xdr:colOff>
      <xdr:row>47</xdr:row>
      <xdr:rowOff>3145277</xdr:rowOff>
    </xdr:to>
    <xdr:graphicFrame macro="">
      <xdr:nvGraphicFramePr>
        <xdr:cNvPr id="135690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0.xml><?xml version="1.0" encoding="utf-8"?>
<c:userShapes xmlns:c="http://schemas.openxmlformats.org/drawingml/2006/chart">
  <cdr:relSizeAnchor xmlns:cdr="http://schemas.openxmlformats.org/drawingml/2006/chartDrawing">
    <cdr:from>
      <cdr:x>0</cdr:x>
      <cdr:y>0.91215</cdr:y>
    </cdr:from>
    <cdr:to>
      <cdr:x>0.45802</cdr:x>
      <cdr:y>1</cdr:y>
    </cdr:to>
    <cdr:sp macro="" textlink="">
      <cdr:nvSpPr>
        <cdr:cNvPr id="998401" name="Text Box 1"/>
        <cdr:cNvSpPr txBox="1">
          <a:spLocks xmlns:a="http://schemas.openxmlformats.org/drawingml/2006/main" noChangeArrowheads="1"/>
        </cdr:cNvSpPr>
      </cdr:nvSpPr>
      <cdr:spPr bwMode="auto">
        <a:xfrm xmlns:a="http://schemas.openxmlformats.org/drawingml/2006/main">
          <a:off x="0" y="2636873"/>
          <a:ext cx="3918074" cy="253953"/>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a:t>
          </a:r>
        </a:p>
      </cdr:txBody>
    </cdr:sp>
  </cdr:relSizeAnchor>
</c:userShapes>
</file>

<file path=xl/drawings/drawing41.xml><?xml version="1.0" encoding="utf-8"?>
<c:userShapes xmlns:c="http://schemas.openxmlformats.org/drawingml/2006/chart">
  <cdr:relSizeAnchor xmlns:cdr="http://schemas.openxmlformats.org/drawingml/2006/chartDrawing">
    <cdr:from>
      <cdr:x>0</cdr:x>
      <cdr:y>1</cdr:y>
    </cdr:from>
    <cdr:to>
      <cdr:x>0</cdr:x>
      <cdr:y>1</cdr:y>
    </cdr:to>
    <cdr:sp macro="" textlink="">
      <cdr:nvSpPr>
        <cdr:cNvPr id="15408" name="Text Box 1"/>
        <cdr:cNvSpPr txBox="1">
          <a:spLocks xmlns:a="http://schemas.openxmlformats.org/drawingml/2006/main" noChangeArrowheads="1"/>
        </cdr:cNvSpPr>
      </cdr:nvSpPr>
      <cdr:spPr bwMode="auto">
        <a:xfrm xmlns:a="http://schemas.openxmlformats.org/drawingml/2006/main">
          <a:off x="0" y="5514770"/>
          <a:ext cx="2566025" cy="32405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strike="noStrike">
              <a:solidFill>
                <a:srgbClr val="000000"/>
              </a:solidFill>
              <a:latin typeface="Arial"/>
              <a:cs typeface="Arial"/>
            </a:rPr>
            <a:t>Source: USDA Iowa Ethanol Report, Energy Information Administration Natural Gas Report</a:t>
          </a:r>
        </a:p>
      </cdr:txBody>
    </cdr:sp>
  </cdr:relSizeAnchor>
  <cdr:relSizeAnchor xmlns:cdr="http://schemas.openxmlformats.org/drawingml/2006/chartDrawing">
    <cdr:from>
      <cdr:x>0</cdr:x>
      <cdr:y>0.9345</cdr:y>
    </cdr:from>
    <cdr:to>
      <cdr:x>0.00115</cdr:x>
      <cdr:y>0.93668</cdr:y>
    </cdr:to>
    <cdr:sp macro="" textlink="">
      <cdr:nvSpPr>
        <cdr:cNvPr id="999427" name="Text Box 1"/>
        <cdr:cNvSpPr txBox="1">
          <a:spLocks xmlns:a="http://schemas.openxmlformats.org/drawingml/2006/main" noChangeArrowheads="1"/>
        </cdr:cNvSpPr>
      </cdr:nvSpPr>
      <cdr:spPr bwMode="auto">
        <a:xfrm xmlns:a="http://schemas.openxmlformats.org/drawingml/2006/main">
          <a:off x="-30480" y="2770118"/>
          <a:ext cx="3351985" cy="21569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 EIA</a:t>
          </a:r>
        </a:p>
      </cdr:txBody>
    </cdr:sp>
  </cdr:relSizeAnchor>
</c:userShapes>
</file>

<file path=xl/drawings/drawing42.xml><?xml version="1.0" encoding="utf-8"?>
<c:userShapes xmlns:c="http://schemas.openxmlformats.org/drawingml/2006/chart">
  <cdr:relSizeAnchor xmlns:cdr="http://schemas.openxmlformats.org/drawingml/2006/chartDrawing">
    <cdr:from>
      <cdr:x>0</cdr:x>
      <cdr:y>0.96925</cdr:y>
    </cdr:from>
    <cdr:to>
      <cdr:x>0.35</cdr:x>
      <cdr:y>1</cdr:y>
    </cdr:to>
    <cdr:sp macro="" textlink="">
      <cdr:nvSpPr>
        <cdr:cNvPr id="547881" name="Text Box 1"/>
        <cdr:cNvSpPr txBox="1">
          <a:spLocks xmlns:a="http://schemas.openxmlformats.org/drawingml/2006/main" noChangeArrowheads="1"/>
        </cdr:cNvSpPr>
      </cdr:nvSpPr>
      <cdr:spPr bwMode="auto">
        <a:xfrm xmlns:a="http://schemas.openxmlformats.org/drawingml/2006/main">
          <a:off x="0" y="5659281"/>
          <a:ext cx="2679737" cy="179544"/>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a:t>
          </a:r>
        </a:p>
      </cdr:txBody>
    </cdr:sp>
  </cdr:relSizeAnchor>
</c:userShapes>
</file>

<file path=xl/drawings/drawing43.xml><?xml version="1.0" encoding="utf-8"?>
<c:userShapes xmlns:c="http://schemas.openxmlformats.org/drawingml/2006/chart">
  <cdr:relSizeAnchor xmlns:cdr="http://schemas.openxmlformats.org/drawingml/2006/chartDrawing">
    <cdr:from>
      <cdr:x>0</cdr:x>
      <cdr:y>1</cdr:y>
    </cdr:from>
    <cdr:to>
      <cdr:x>0</cdr:x>
      <cdr:y>1</cdr:y>
    </cdr:to>
    <cdr:sp macro="" textlink="">
      <cdr:nvSpPr>
        <cdr:cNvPr id="17409" name="Text Box 1"/>
        <cdr:cNvSpPr txBox="1">
          <a:spLocks xmlns:a="http://schemas.openxmlformats.org/drawingml/2006/main" noChangeArrowheads="1"/>
        </cdr:cNvSpPr>
      </cdr:nvSpPr>
      <cdr:spPr bwMode="auto">
        <a:xfrm xmlns:a="http://schemas.openxmlformats.org/drawingml/2006/main">
          <a:off x="0" y="5606732"/>
          <a:ext cx="1900919" cy="232093"/>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1000" b="0" i="0" strike="noStrike">
              <a:solidFill>
                <a:srgbClr val="000000"/>
              </a:solidFill>
              <a:latin typeface="Arial"/>
              <a:cs typeface="Arial"/>
            </a:rPr>
            <a:t>Source: USDA Ethanol Report</a:t>
          </a:r>
        </a:p>
      </cdr:txBody>
    </cdr:sp>
  </cdr:relSizeAnchor>
  <cdr:relSizeAnchor xmlns:cdr="http://schemas.openxmlformats.org/drawingml/2006/chartDrawing">
    <cdr:from>
      <cdr:x>0</cdr:x>
      <cdr:y>1</cdr:y>
    </cdr:from>
    <cdr:to>
      <cdr:x>0</cdr:x>
      <cdr:y>1</cdr:y>
    </cdr:to>
    <cdr:sp macro="" textlink="">
      <cdr:nvSpPr>
        <cdr:cNvPr id="403458" name="Text Box 1"/>
        <cdr:cNvSpPr txBox="1">
          <a:spLocks xmlns:a="http://schemas.openxmlformats.org/drawingml/2006/main" noChangeArrowheads="1"/>
        </cdr:cNvSpPr>
      </cdr:nvSpPr>
      <cdr:spPr bwMode="auto">
        <a:xfrm xmlns:a="http://schemas.openxmlformats.org/drawingml/2006/main">
          <a:off x="50800" y="2683996"/>
          <a:ext cx="1871310" cy="148104"/>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Source: USDA AMS Iowa Ethanol Report</a:t>
          </a:r>
        </a:p>
      </cdr:txBody>
    </cdr:sp>
  </cdr:relSizeAnchor>
</c:userShapes>
</file>

<file path=xl/drawings/drawing44.xml><?xml version="1.0" encoding="utf-8"?>
<c:userShapes xmlns:c="http://schemas.openxmlformats.org/drawingml/2006/chart">
  <cdr:relSizeAnchor xmlns:cdr="http://schemas.openxmlformats.org/drawingml/2006/chartDrawing">
    <cdr:from>
      <cdr:x>0</cdr:x>
      <cdr:y>0.96</cdr:y>
    </cdr:from>
    <cdr:to>
      <cdr:x>0</cdr:x>
      <cdr:y>0.95589</cdr:y>
    </cdr:to>
    <cdr:sp macro="" textlink="">
      <cdr:nvSpPr>
        <cdr:cNvPr id="1003521" name="Text Box 1"/>
        <cdr:cNvSpPr txBox="1">
          <a:spLocks xmlns:a="http://schemas.openxmlformats.org/drawingml/2006/main" noChangeArrowheads="1"/>
        </cdr:cNvSpPr>
      </cdr:nvSpPr>
      <cdr:spPr bwMode="auto">
        <a:xfrm xmlns:a="http://schemas.openxmlformats.org/drawingml/2006/main">
          <a:off x="0" y="2743442"/>
          <a:ext cx="3039862" cy="20137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Iowa Ethanol Report</a:t>
          </a:r>
        </a:p>
      </cdr:txBody>
    </cdr:sp>
  </cdr:relSizeAnchor>
</c:userShapes>
</file>

<file path=xl/drawings/drawing45.xml><?xml version="1.0" encoding="utf-8"?>
<c:userShapes xmlns:c="http://schemas.openxmlformats.org/drawingml/2006/chart">
  <cdr:relSizeAnchor xmlns:cdr="http://schemas.openxmlformats.org/drawingml/2006/chartDrawing">
    <cdr:from>
      <cdr:x>0.00621</cdr:x>
      <cdr:y>0.94384</cdr:y>
    </cdr:from>
    <cdr:to>
      <cdr:x>0.47893</cdr:x>
      <cdr:y>0.99024</cdr:y>
    </cdr:to>
    <cdr:sp macro="" textlink="">
      <cdr:nvSpPr>
        <cdr:cNvPr id="1000449" name="Text Box 1"/>
        <cdr:cNvSpPr txBox="1">
          <a:spLocks xmlns:a="http://schemas.openxmlformats.org/drawingml/2006/main" noChangeArrowheads="1"/>
        </cdr:cNvSpPr>
      </cdr:nvSpPr>
      <cdr:spPr bwMode="auto">
        <a:xfrm xmlns:a="http://schemas.openxmlformats.org/drawingml/2006/main">
          <a:off x="50800" y="5627493"/>
          <a:ext cx="3217789" cy="145927"/>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cs typeface="Helvetica"/>
            </a:rPr>
            <a:t>Source: USDA AMS Iowa Ethanol Report, EIA</a:t>
          </a:r>
        </a:p>
      </cdr:txBody>
    </cdr:sp>
  </cdr:relSizeAnchor>
</c:userShapes>
</file>

<file path=xl/drawings/drawing46.xml><?xml version="1.0" encoding="utf-8"?>
<c:userShapes xmlns:c="http://schemas.openxmlformats.org/drawingml/2006/chart">
  <cdr:relSizeAnchor xmlns:cdr="http://schemas.openxmlformats.org/drawingml/2006/chartDrawing">
    <cdr:from>
      <cdr:x>0.00625</cdr:x>
      <cdr:y>0.97025</cdr:y>
    </cdr:from>
    <cdr:to>
      <cdr:x>0.34375</cdr:x>
      <cdr:y>1</cdr:y>
    </cdr:to>
    <cdr:sp macro="" textlink="">
      <cdr:nvSpPr>
        <cdr:cNvPr id="702466" name="Text Box 1"/>
        <cdr:cNvSpPr txBox="1">
          <a:spLocks xmlns:a="http://schemas.openxmlformats.org/drawingml/2006/main" noChangeArrowheads="1"/>
        </cdr:cNvSpPr>
      </cdr:nvSpPr>
      <cdr:spPr bwMode="auto">
        <a:xfrm xmlns:a="http://schemas.openxmlformats.org/drawingml/2006/main">
          <a:off x="51492" y="5669499"/>
          <a:ext cx="2827777" cy="16932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EIA</a:t>
          </a:r>
        </a:p>
      </cdr:txBody>
    </cdr:sp>
  </cdr:relSizeAnchor>
</c:userShapes>
</file>

<file path=xl/drawings/drawing47.xml><?xml version="1.0" encoding="utf-8"?>
<c:userShapes xmlns:c="http://schemas.openxmlformats.org/drawingml/2006/chart">
  <cdr:relSizeAnchor xmlns:cdr="http://schemas.openxmlformats.org/drawingml/2006/chartDrawing">
    <cdr:from>
      <cdr:x>0.00625</cdr:x>
      <cdr:y>0.9715</cdr:y>
    </cdr:from>
    <cdr:to>
      <cdr:x>0.34</cdr:x>
      <cdr:y>1</cdr:y>
    </cdr:to>
    <cdr:sp macro="" textlink="">
      <cdr:nvSpPr>
        <cdr:cNvPr id="861186" name="Text Box 1"/>
        <cdr:cNvSpPr txBox="1">
          <a:spLocks xmlns:a="http://schemas.openxmlformats.org/drawingml/2006/main" noChangeArrowheads="1"/>
        </cdr:cNvSpPr>
      </cdr:nvSpPr>
      <cdr:spPr bwMode="auto">
        <a:xfrm xmlns:a="http://schemas.openxmlformats.org/drawingml/2006/main">
          <a:off x="51492" y="5668039"/>
          <a:ext cx="2817050" cy="17078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0" tIns="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EIA</a:t>
          </a:r>
        </a:p>
      </cdr:txBody>
    </cdr:sp>
  </cdr:relSizeAnchor>
</c:userShapes>
</file>

<file path=xl/drawings/drawing48.xml><?xml version="1.0" encoding="utf-8"?>
<c:userShapes xmlns:c="http://schemas.openxmlformats.org/drawingml/2006/chart">
  <cdr:relSizeAnchor xmlns:cdr="http://schemas.openxmlformats.org/drawingml/2006/chartDrawing">
    <cdr:from>
      <cdr:x>0</cdr:x>
      <cdr:y>0.9675</cdr:y>
    </cdr:from>
    <cdr:to>
      <cdr:x>0.67275</cdr:x>
      <cdr:y>0.99925</cdr:y>
    </cdr:to>
    <cdr:sp macro="" textlink="">
      <cdr:nvSpPr>
        <cdr:cNvPr id="855047" name="Text Box 1"/>
        <cdr:cNvSpPr txBox="1">
          <a:spLocks xmlns:a="http://schemas.openxmlformats.org/drawingml/2006/main" noChangeArrowheads="1"/>
        </cdr:cNvSpPr>
      </cdr:nvSpPr>
      <cdr:spPr bwMode="auto">
        <a:xfrm xmlns:a="http://schemas.openxmlformats.org/drawingml/2006/main">
          <a:off x="0" y="5634997"/>
          <a:ext cx="5743520" cy="180413"/>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a:t>
          </a:r>
        </a:p>
      </cdr:txBody>
    </cdr:sp>
  </cdr:relSizeAnchor>
</c:userShapes>
</file>

<file path=xl/drawings/drawing49.xml><?xml version="1.0" encoding="utf-8"?>
<c:userShapes xmlns:c="http://schemas.openxmlformats.org/drawingml/2006/chart">
  <cdr:relSizeAnchor xmlns:cdr="http://schemas.openxmlformats.org/drawingml/2006/chartDrawing">
    <cdr:from>
      <cdr:x>0.00647</cdr:x>
      <cdr:y>0.92899</cdr:y>
    </cdr:from>
    <cdr:to>
      <cdr:x>0.40297</cdr:x>
      <cdr:y>0.98275</cdr:y>
    </cdr:to>
    <cdr:sp macro="" textlink="">
      <cdr:nvSpPr>
        <cdr:cNvPr id="1121281" name="Text Box 1"/>
        <cdr:cNvSpPr txBox="1">
          <a:spLocks xmlns:a="http://schemas.openxmlformats.org/drawingml/2006/main" noChangeArrowheads="1"/>
        </cdr:cNvSpPr>
      </cdr:nvSpPr>
      <cdr:spPr bwMode="auto">
        <a:xfrm xmlns:a="http://schemas.openxmlformats.org/drawingml/2006/main">
          <a:off x="52916" y="5487289"/>
          <a:ext cx="3288972" cy="248934"/>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Helvetica"/>
            </a:rPr>
            <a:t>Source: USDA AMS Iowa Ethanol Report</a:t>
          </a:r>
        </a:p>
      </cdr:txBody>
    </cdr:sp>
  </cdr:relSizeAnchor>
</c:userShapes>
</file>

<file path=xl/drawings/drawing50.xml><?xml version="1.0" encoding="utf-8"?>
<c:userShapes xmlns:c="http://schemas.openxmlformats.org/drawingml/2006/chart">
  <cdr:relSizeAnchor xmlns:cdr="http://schemas.openxmlformats.org/drawingml/2006/chartDrawing">
    <cdr:from>
      <cdr:x>0</cdr:x>
      <cdr:y>0.9695</cdr:y>
    </cdr:from>
    <cdr:to>
      <cdr:x>0.71525</cdr:x>
      <cdr:y>1</cdr:y>
    </cdr:to>
    <cdr:sp macro="" textlink="">
      <cdr:nvSpPr>
        <cdr:cNvPr id="740394" name="Text Box 1"/>
        <cdr:cNvSpPr txBox="1">
          <a:spLocks xmlns:a="http://schemas.openxmlformats.org/drawingml/2006/main" noChangeArrowheads="1"/>
        </cdr:cNvSpPr>
      </cdr:nvSpPr>
      <cdr:spPr bwMode="auto">
        <a:xfrm xmlns:a="http://schemas.openxmlformats.org/drawingml/2006/main">
          <a:off x="0" y="5659281"/>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 EIA</a:t>
          </a:r>
        </a:p>
      </cdr:txBody>
    </cdr:sp>
  </cdr:relSizeAnchor>
</c:userShapes>
</file>

<file path=xl/drawings/drawing51.xml><?xml version="1.0" encoding="utf-8"?>
<c:userShapes xmlns:c="http://schemas.openxmlformats.org/drawingml/2006/chart">
  <cdr:relSizeAnchor xmlns:cdr="http://schemas.openxmlformats.org/drawingml/2006/chartDrawing">
    <cdr:from>
      <cdr:x>0</cdr:x>
      <cdr:y>0.96325</cdr:y>
    </cdr:from>
    <cdr:to>
      <cdr:x>0.7125</cdr:x>
      <cdr:y>1</cdr:y>
    </cdr:to>
    <cdr:sp macro="" textlink="">
      <cdr:nvSpPr>
        <cdr:cNvPr id="573442" name="Text Box 1"/>
        <cdr:cNvSpPr txBox="1">
          <a:spLocks xmlns:a="http://schemas.openxmlformats.org/drawingml/2006/main" noChangeArrowheads="1"/>
        </cdr:cNvSpPr>
      </cdr:nvSpPr>
      <cdr:spPr bwMode="auto">
        <a:xfrm xmlns:a="http://schemas.openxmlformats.org/drawingml/2006/main">
          <a:off x="0" y="5679717"/>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EIA</a:t>
          </a:r>
        </a:p>
      </cdr:txBody>
    </cdr:sp>
  </cdr:relSizeAnchor>
</c:userShapes>
</file>

<file path=xl/drawings/drawing52.xml><?xml version="1.0" encoding="utf-8"?>
<c:userShapes xmlns:c="http://schemas.openxmlformats.org/drawingml/2006/chart">
  <cdr:relSizeAnchor xmlns:cdr="http://schemas.openxmlformats.org/drawingml/2006/chartDrawing">
    <cdr:from>
      <cdr:x>0</cdr:x>
      <cdr:y>0.96975</cdr:y>
    </cdr:from>
    <cdr:to>
      <cdr:x>0.71525</cdr:x>
      <cdr:y>1</cdr:y>
    </cdr:to>
    <cdr:sp macro="" textlink="">
      <cdr:nvSpPr>
        <cdr:cNvPr id="783363" name="Text Box 1"/>
        <cdr:cNvSpPr txBox="1">
          <a:spLocks xmlns:a="http://schemas.openxmlformats.org/drawingml/2006/main" noChangeArrowheads="1"/>
        </cdr:cNvSpPr>
      </cdr:nvSpPr>
      <cdr:spPr bwMode="auto">
        <a:xfrm xmlns:a="http://schemas.openxmlformats.org/drawingml/2006/main">
          <a:off x="0" y="5657821"/>
          <a:ext cx="6114693" cy="181004"/>
        </a:xfrm>
        <a:prstGeom xmlns:a="http://schemas.openxmlformats.org/drawingml/2006/main" prst="rect">
          <a:avLst/>
        </a:prstGeom>
        <a:noFill xmlns:a="http://schemas.openxmlformats.org/drawingml/2006/main"/>
        <a:ln xmlns:a="http://schemas.openxmlformats.org/drawingml/2006/main" w="9525" algn="ctr">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Source: USDA AMS Iowa Ethanol Report, ISU Ethanol Profitability, ISU Estimated Costs of Crop Production, EIA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hof@iastate.edu?subject=AgDM%20Ethanol%20Profitability" TargetMode="External"/><Relationship Id="rId1" Type="http://schemas.openxmlformats.org/officeDocument/2006/relationships/hyperlink" Target="http://www.extension.iastate.edu/agd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tonto.eia.doe.gov/dnav/ng/hist/n3035ia3m.htm" TargetMode="External"/><Relationship Id="rId7" Type="http://schemas.openxmlformats.org/officeDocument/2006/relationships/printerSettings" Target="../printerSettings/printerSettings3.bin"/><Relationship Id="rId2" Type="http://schemas.openxmlformats.org/officeDocument/2006/relationships/hyperlink" Target="mailto:dhof@iastate.edu?subject=AgDM%20Ethanol%20Profitability" TargetMode="External"/><Relationship Id="rId1" Type="http://schemas.openxmlformats.org/officeDocument/2006/relationships/hyperlink" Target="http://www.extension.iastate.edu/agdm/" TargetMode="External"/><Relationship Id="rId6" Type="http://schemas.openxmlformats.org/officeDocument/2006/relationships/hyperlink" Target="http://www.ams.usda.gov/mnreports/NW_GR111.TXT" TargetMode="External"/><Relationship Id="rId5" Type="http://schemas.openxmlformats.org/officeDocument/2006/relationships/hyperlink" Target="http://www.ams.usda.gov/mnreports/NW_GR111.TXT" TargetMode="External"/><Relationship Id="rId4" Type="http://schemas.openxmlformats.org/officeDocument/2006/relationships/hyperlink" Target="http://www.ams.usda.gov/mnreports/NW_GR111.TXT"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tabColor theme="2" tint="-0.249977111117893"/>
    <pageSetUpPr fitToPage="1"/>
  </sheetPr>
  <dimension ref="A1:CA128"/>
  <sheetViews>
    <sheetView showGridLines="0" zoomScale="85" zoomScaleNormal="85" workbookViewId="0">
      <pane xSplit="2" ySplit="1" topLeftCell="C101" activePane="bottomRight" state="frozen"/>
      <selection pane="topRight" activeCell="C1" sqref="C1"/>
      <selection pane="bottomLeft" activeCell="A2" sqref="A2"/>
      <selection pane="bottomRight" activeCell="D127" sqref="D127"/>
    </sheetView>
  </sheetViews>
  <sheetFormatPr defaultRowHeight="12.75" x14ac:dyDescent="0.2"/>
  <cols>
    <col min="1" max="1" width="7.7109375" customWidth="1"/>
    <col min="2" max="3" width="1.42578125" customWidth="1"/>
    <col min="4" max="4" width="7.7109375" customWidth="1"/>
    <col min="5" max="5" width="1.42578125" customWidth="1"/>
    <col min="6" max="6" width="6.85546875" bestFit="1" customWidth="1"/>
    <col min="7" max="7" width="1.42578125" customWidth="1"/>
    <col min="8" max="8" width="7.28515625" bestFit="1" customWidth="1"/>
    <col min="9" max="9" width="1.42578125" customWidth="1"/>
    <col min="10" max="10" width="9.7109375" style="1" bestFit="1" customWidth="1"/>
    <col min="11" max="11" width="1.42578125" customWidth="1"/>
    <col min="12" max="12" width="10.42578125" customWidth="1"/>
    <col min="13" max="13" width="7.85546875" bestFit="1" customWidth="1"/>
    <col min="14" max="14" width="1.42578125" customWidth="1"/>
    <col min="15" max="15" width="7.28515625" bestFit="1" customWidth="1"/>
    <col min="16" max="16" width="1.42578125" customWidth="1"/>
    <col min="17" max="17" width="9.7109375" bestFit="1" customWidth="1"/>
    <col min="18" max="19" width="1.42578125" customWidth="1"/>
    <col min="20" max="20" width="7.28515625" bestFit="1" customWidth="1"/>
    <col min="21" max="21" width="1.42578125" customWidth="1"/>
    <col min="22" max="22" width="7.42578125" bestFit="1" customWidth="1"/>
    <col min="23" max="23" width="1.42578125" customWidth="1"/>
    <col min="24" max="24" width="8.7109375" customWidth="1"/>
    <col min="25" max="25" width="1.42578125" customWidth="1"/>
    <col min="26" max="26" width="8.28515625" customWidth="1"/>
    <col min="27" max="27" width="1.42578125" customWidth="1"/>
    <col min="28" max="28" width="7.28515625" bestFit="1" customWidth="1"/>
    <col min="29" max="29" width="1.42578125" customWidth="1"/>
    <col min="30" max="30" width="8.7109375" bestFit="1" customWidth="1"/>
    <col min="31" max="31" width="1.42578125" customWidth="1"/>
    <col min="32" max="32" width="7.85546875" bestFit="1" customWidth="1"/>
    <col min="33" max="33" width="1.7109375" customWidth="1"/>
    <col min="34" max="34" width="1.140625" customWidth="1"/>
    <col min="35" max="35" width="7.28515625" bestFit="1" customWidth="1"/>
    <col min="36" max="36" width="1.140625" customWidth="1"/>
    <col min="37" max="37" width="12.42578125" customWidth="1"/>
    <col min="38" max="38" width="1.140625" customWidth="1"/>
    <col min="39" max="39" width="7.85546875" bestFit="1" customWidth="1"/>
    <col min="40" max="42" width="1.42578125" customWidth="1"/>
    <col min="43" max="43" width="7.28515625" bestFit="1" customWidth="1"/>
    <col min="44" max="44" width="1.42578125" customWidth="1"/>
    <col min="45" max="45" width="7.28515625" bestFit="1" customWidth="1"/>
    <col min="46" max="46" width="1.42578125" customWidth="1"/>
    <col min="47" max="47" width="7.28515625" bestFit="1" customWidth="1"/>
    <col min="48" max="49" width="1.42578125" customWidth="1"/>
    <col min="50" max="50" width="8.7109375" bestFit="1" customWidth="1"/>
    <col min="51" max="51" width="1.42578125" customWidth="1"/>
    <col min="52" max="52" width="8.7109375" bestFit="1" customWidth="1"/>
    <col min="53" max="54" width="1.42578125" customWidth="1"/>
    <col min="55" max="55" width="8.7109375" bestFit="1" customWidth="1"/>
    <col min="56" max="56" width="1.42578125" customWidth="1"/>
    <col min="57" max="57" width="7.85546875" bestFit="1" customWidth="1"/>
    <col min="58" max="58" width="1.42578125" customWidth="1"/>
    <col min="59" max="59" width="9.42578125" bestFit="1" customWidth="1"/>
    <col min="60" max="60" width="1.42578125" customWidth="1"/>
    <col min="61" max="61" width="7.85546875" bestFit="1" customWidth="1"/>
    <col min="62" max="62" width="1.42578125" customWidth="1"/>
    <col min="63" max="63" width="3" customWidth="1"/>
    <col min="64" max="64" width="7.28515625" style="36" bestFit="1" customWidth="1"/>
    <col min="65" max="65" width="1.42578125" style="36" customWidth="1"/>
    <col min="66" max="66" width="8.140625" style="36" bestFit="1" customWidth="1"/>
    <col min="67" max="67" width="1.42578125" style="36" customWidth="1"/>
    <col min="68" max="68" width="11" style="36" customWidth="1"/>
    <col min="69" max="69" width="1.42578125" style="36" customWidth="1"/>
    <col min="70" max="70" width="8.42578125" style="36" bestFit="1" customWidth="1"/>
    <col min="71" max="71" width="1.42578125" style="36" customWidth="1"/>
    <col min="72" max="72" width="7.28515625" style="36" bestFit="1" customWidth="1"/>
    <col min="73" max="73" width="1.42578125" style="36" customWidth="1"/>
    <col min="75" max="75" width="7.28515625" bestFit="1" customWidth="1"/>
    <col min="76" max="76" width="1.42578125" customWidth="1"/>
    <col min="77" max="77" width="11" bestFit="1" customWidth="1"/>
    <col min="78" max="78" width="1.42578125" customWidth="1"/>
    <col min="79" max="79" width="7.28515625" bestFit="1" customWidth="1"/>
  </cols>
  <sheetData>
    <row r="1" spans="1:79" s="201" customFormat="1" ht="51" x14ac:dyDescent="0.2">
      <c r="A1" s="195" t="s">
        <v>202</v>
      </c>
      <c r="B1" s="195"/>
      <c r="C1" s="238"/>
      <c r="D1" s="195" t="s">
        <v>25</v>
      </c>
      <c r="E1" s="195"/>
      <c r="F1" s="195" t="s">
        <v>14</v>
      </c>
      <c r="G1" s="195"/>
      <c r="H1" s="195" t="s">
        <v>3</v>
      </c>
      <c r="I1" s="195"/>
      <c r="J1" s="195" t="s">
        <v>2</v>
      </c>
      <c r="K1" s="197"/>
      <c r="L1" s="198"/>
      <c r="M1" s="195" t="s">
        <v>25</v>
      </c>
      <c r="N1" s="195"/>
      <c r="O1" s="195" t="s">
        <v>14</v>
      </c>
      <c r="P1" s="199"/>
      <c r="Q1" s="195" t="s">
        <v>203</v>
      </c>
      <c r="R1" s="197"/>
      <c r="S1" s="198"/>
      <c r="T1" s="195" t="s">
        <v>3</v>
      </c>
      <c r="U1" s="195"/>
      <c r="V1" s="195" t="s">
        <v>2</v>
      </c>
      <c r="W1" s="195"/>
      <c r="X1" s="195" t="s">
        <v>204</v>
      </c>
      <c r="Y1" s="195"/>
      <c r="Z1" s="195" t="s">
        <v>205</v>
      </c>
      <c r="AA1" s="195"/>
      <c r="AB1" s="195" t="s">
        <v>126</v>
      </c>
      <c r="AC1" s="195"/>
      <c r="AD1" s="196" t="s">
        <v>69</v>
      </c>
      <c r="AE1" s="195"/>
      <c r="AF1" s="195" t="s">
        <v>206</v>
      </c>
      <c r="AG1" s="197"/>
      <c r="AH1" s="196"/>
      <c r="AI1" s="195" t="s">
        <v>220</v>
      </c>
      <c r="AJ1" s="196"/>
      <c r="AK1" s="195" t="s">
        <v>221</v>
      </c>
      <c r="AL1" s="196"/>
      <c r="AM1" s="195" t="s">
        <v>222</v>
      </c>
      <c r="AN1" s="200"/>
      <c r="AP1" s="202"/>
      <c r="AQ1" s="195" t="s">
        <v>195</v>
      </c>
      <c r="AR1" s="203"/>
      <c r="AS1" s="195" t="s">
        <v>208</v>
      </c>
      <c r="AT1" s="203"/>
      <c r="AU1" s="195" t="s">
        <v>209</v>
      </c>
      <c r="AV1" s="197"/>
      <c r="AW1" s="204"/>
      <c r="AX1" s="195" t="s">
        <v>205</v>
      </c>
      <c r="AY1" s="203"/>
      <c r="AZ1" s="195" t="s">
        <v>210</v>
      </c>
      <c r="BA1" s="197"/>
      <c r="BB1" s="204"/>
      <c r="BC1" s="195" t="s">
        <v>211</v>
      </c>
      <c r="BD1" s="203"/>
      <c r="BE1" s="195" t="s">
        <v>207</v>
      </c>
      <c r="BF1" s="203"/>
      <c r="BG1" s="196" t="s">
        <v>212</v>
      </c>
      <c r="BH1" s="205"/>
      <c r="BI1" s="196" t="s">
        <v>213</v>
      </c>
      <c r="BJ1" s="200"/>
      <c r="BL1" s="222" t="s">
        <v>3</v>
      </c>
      <c r="BM1" s="223"/>
      <c r="BN1" s="224" t="s">
        <v>214</v>
      </c>
      <c r="BO1" s="225"/>
      <c r="BP1" s="224" t="s">
        <v>215</v>
      </c>
      <c r="BQ1" s="226"/>
      <c r="BR1" s="224" t="s">
        <v>216</v>
      </c>
      <c r="BS1" s="227"/>
      <c r="BT1" s="223" t="s">
        <v>209</v>
      </c>
      <c r="BU1" s="223"/>
      <c r="BV1" s="354" t="s">
        <v>264</v>
      </c>
      <c r="BW1" s="195" t="s">
        <v>195</v>
      </c>
      <c r="BX1" s="203"/>
      <c r="BY1" s="195" t="s">
        <v>208</v>
      </c>
      <c r="BZ1" s="203"/>
      <c r="CA1" s="195"/>
    </row>
    <row r="2" spans="1:79" x14ac:dyDescent="0.2">
      <c r="A2" s="22">
        <v>38353</v>
      </c>
      <c r="B2" s="6"/>
      <c r="C2" s="60"/>
      <c r="D2" s="102">
        <v>1.5149515423207636</v>
      </c>
      <c r="E2" s="102">
        <f>'Returns per Gal.'!E9</f>
        <v>0</v>
      </c>
      <c r="F2" s="104">
        <v>68.211307006683171</v>
      </c>
      <c r="G2" s="102">
        <f>'Returns per Gal.'!G9</f>
        <v>0</v>
      </c>
      <c r="H2" s="102">
        <v>1.745099267659205</v>
      </c>
      <c r="I2" s="102">
        <f>'Returns per Gal.'!I9</f>
        <v>0</v>
      </c>
      <c r="J2" s="105">
        <v>8.17</v>
      </c>
      <c r="K2" s="17">
        <f>'Returns per Gal.'!K9</f>
        <v>0</v>
      </c>
      <c r="L2" s="18"/>
      <c r="M2" s="102">
        <f>'Returns per Gal.'!M9</f>
        <v>1.5149515423207636</v>
      </c>
      <c r="N2" s="102">
        <f>'Returns per Gal.'!N9</f>
        <v>0</v>
      </c>
      <c r="O2" s="102">
        <f>'Returns per Gal.'!O9</f>
        <v>0.20707003912743105</v>
      </c>
      <c r="P2" s="102">
        <f>'Returns per Gal.'!P9</f>
        <v>0</v>
      </c>
      <c r="Q2" s="102">
        <f>'Returns per Gal.'!Q9</f>
        <v>1.7220215814481947</v>
      </c>
      <c r="R2" s="102">
        <f>'Returns per Gal.'!R9</f>
        <v>0</v>
      </c>
      <c r="S2" s="113">
        <f>'Returns per Gal.'!S9</f>
        <v>0</v>
      </c>
      <c r="T2" s="102">
        <f>'Returns per Gal.'!T9</f>
        <v>0.6232497384497161</v>
      </c>
      <c r="U2" s="102">
        <f>'Returns per Gal.'!U9</f>
        <v>0</v>
      </c>
      <c r="V2" s="102">
        <f>'Returns per Gal.'!V9</f>
        <v>0.24510000000000001</v>
      </c>
      <c r="W2" s="102">
        <f>'Returns per Gal.'!W9</f>
        <v>0</v>
      </c>
      <c r="X2" s="102">
        <f>'Returns per Gal.'!X9</f>
        <v>0.21914999999999998</v>
      </c>
      <c r="Y2" s="102">
        <f>'Returns per Gal.'!Y9</f>
        <v>0</v>
      </c>
      <c r="Z2" s="102">
        <f>'Returns per Gal.'!Z9</f>
        <v>1.087499738449716</v>
      </c>
      <c r="AA2" s="102">
        <f>'Returns per Gal.'!AA9</f>
        <v>0</v>
      </c>
      <c r="AB2" s="102">
        <f>'Returns per Gal.'!AB9</f>
        <v>0.2135298575757576</v>
      </c>
      <c r="AC2" s="102">
        <f>'Returns per Gal.'!AC9</f>
        <v>0</v>
      </c>
      <c r="AD2" s="102">
        <f>'Returns per Gal.'!AD9</f>
        <v>1.3010295960254736</v>
      </c>
      <c r="AE2" s="102">
        <f>'Returns per Gal.'!AE9</f>
        <v>0</v>
      </c>
      <c r="AF2" s="102">
        <f>'Returns per Gal.'!AF9</f>
        <v>1.0939595568980427</v>
      </c>
      <c r="AG2" s="114"/>
      <c r="AH2" s="102">
        <f>'Returns per Gal.'!AF9</f>
        <v>1.0939595568980427</v>
      </c>
      <c r="AI2" s="102">
        <f>'Returns per Gal.'!AI9</f>
        <v>0.81517184299847878</v>
      </c>
      <c r="AJ2" s="102">
        <f>'Returns per Gal.'!AH9</f>
        <v>0</v>
      </c>
      <c r="AK2" s="102">
        <f>'Returns per Gal.'!AK9</f>
        <v>0.63452184299847869</v>
      </c>
      <c r="AL2" s="102">
        <f>'Returns per Gal.'!AL9</f>
        <v>0</v>
      </c>
      <c r="AM2" s="102">
        <f>'Returns per Gal.'!AM9</f>
        <v>0.42099198542272109</v>
      </c>
      <c r="AN2" s="89">
        <f>'Returns per Gal.'!AN9</f>
        <v>0</v>
      </c>
      <c r="AO2" s="15">
        <f>'Returns per Gal.'!AO9</f>
        <v>0</v>
      </c>
      <c r="AP2" s="90">
        <f>'Returns per Gal.'!AP9</f>
        <v>0</v>
      </c>
      <c r="AQ2" s="102">
        <f>'Returns per Gal.'!AQ9</f>
        <v>0.25714285714285717</v>
      </c>
      <c r="AR2" s="102">
        <f>'Returns per Gal.'!AR9</f>
        <v>0</v>
      </c>
      <c r="AS2" s="102">
        <f>'Returns per Gal.'!AS9</f>
        <v>0.52857142857142869</v>
      </c>
      <c r="AT2" s="102">
        <f>'Returns per Gal.'!AT9</f>
        <v>0</v>
      </c>
      <c r="AU2" s="102">
        <f>'Returns per Gal.'!AU9</f>
        <v>0.78571428571428581</v>
      </c>
      <c r="AV2" s="114">
        <f>'Returns per Gal.'!AV9</f>
        <v>0</v>
      </c>
      <c r="AW2" s="113">
        <f>'Returns per Gal.'!AW9</f>
        <v>0</v>
      </c>
      <c r="AX2" s="102">
        <f>'Returns per Gal.'!AX9</f>
        <v>1.2499642857142859</v>
      </c>
      <c r="AY2" s="102">
        <f>'Returns per Gal.'!AY9</f>
        <v>0</v>
      </c>
      <c r="AZ2" s="102">
        <f>'Returns per Gal.'!AZ9</f>
        <v>1.4634941432900435</v>
      </c>
      <c r="BA2" s="114">
        <f>'Returns per Gal.'!BA9</f>
        <v>0</v>
      </c>
      <c r="BB2" s="113"/>
      <c r="BC2" s="102">
        <f>'Returns per Gal.'!BD9</f>
        <v>0.47205729573390887</v>
      </c>
      <c r="BD2" s="102">
        <f>'Returns per Gal.'!BE9</f>
        <v>0</v>
      </c>
      <c r="BE2" s="102">
        <f>'Returns per Gal.'!BF9</f>
        <v>0.25852743815815127</v>
      </c>
      <c r="BF2" s="117" t="str">
        <f>'Returns per Gal.'!BG9</f>
        <v xml:space="preserve"> </v>
      </c>
      <c r="BG2" s="102">
        <f>'Returns per Gal.'!BH9</f>
        <v>0.42099198542272098</v>
      </c>
      <c r="BH2" s="102">
        <f>'Returns per Gal.'!BI9</f>
        <v>0</v>
      </c>
      <c r="BI2" s="102">
        <f>'Returns per Gal.'!BJ9</f>
        <v>-0.16246454726456971</v>
      </c>
      <c r="BJ2" s="59"/>
      <c r="BL2" s="228">
        <f>'Returns per Bu.'!H9</f>
        <v>1.745099267659205</v>
      </c>
      <c r="BM2" s="216">
        <f>'Returns per Bu.'!I9</f>
        <v>0</v>
      </c>
      <c r="BN2" s="210">
        <f>'Returns per Bu.'!Q9</f>
        <v>4.8216604280549449</v>
      </c>
      <c r="BO2" s="210">
        <f>'Returns per Bu.'!R9</f>
        <v>0</v>
      </c>
      <c r="BP2" s="210">
        <f>'Returns per Bu.'!S9</f>
        <v>2.9238768268428235</v>
      </c>
      <c r="BQ2" s="209">
        <f>'Returns per Bu.'!AE9</f>
        <v>0</v>
      </c>
      <c r="BR2" s="213">
        <f>'Returns per Bu.'!AF9</f>
        <v>0.36536312465580822</v>
      </c>
      <c r="BS2" s="209">
        <f>'Returns per Bu.'!AM9</f>
        <v>0</v>
      </c>
      <c r="BT2" s="206">
        <f>'Returns per Bu.'!AN9</f>
        <v>2.2000000000000002</v>
      </c>
      <c r="BU2" s="217">
        <f>'Returns per Bu.'!AO9</f>
        <v>0</v>
      </c>
      <c r="BV2" s="15">
        <f>BT2-BW2</f>
        <v>1.9428571428571431</v>
      </c>
      <c r="BW2" s="102">
        <f>AQ2</f>
        <v>0.25714285714285717</v>
      </c>
      <c r="BX2" s="102"/>
      <c r="BY2" s="102">
        <f>AS2</f>
        <v>0.52857142857142869</v>
      </c>
      <c r="BZ2" s="102"/>
      <c r="CA2" s="102"/>
    </row>
    <row r="3" spans="1:79" x14ac:dyDescent="0.2">
      <c r="A3" s="8">
        <v>38384</v>
      </c>
      <c r="B3" s="8"/>
      <c r="C3" s="60"/>
      <c r="D3" s="102">
        <v>1.3740258174537157</v>
      </c>
      <c r="E3" s="102">
        <f>'Returns per Gal.'!E10</f>
        <v>0</v>
      </c>
      <c r="F3" s="104">
        <v>70.13275227447707</v>
      </c>
      <c r="G3" s="102">
        <f>'Returns per Gal.'!G10</f>
        <v>0</v>
      </c>
      <c r="H3" s="102">
        <v>1.7757299715284061</v>
      </c>
      <c r="I3" s="102">
        <f>'Returns per Gal.'!I10</f>
        <v>0</v>
      </c>
      <c r="J3" s="105">
        <v>7.8</v>
      </c>
      <c r="K3" s="17">
        <f>'Returns per Gal.'!K10</f>
        <v>0</v>
      </c>
      <c r="L3" s="18"/>
      <c r="M3" s="102">
        <f>'Returns per Gal.'!M10</f>
        <v>1.3740258174537157</v>
      </c>
      <c r="N3" s="102">
        <f>'Returns per Gal.'!N10</f>
        <v>0</v>
      </c>
      <c r="O3" s="102">
        <f>'Returns per Gal.'!O10</f>
        <v>0.21290299797609111</v>
      </c>
      <c r="P3" s="102">
        <f>'Returns per Gal.'!P10</f>
        <v>0</v>
      </c>
      <c r="Q3" s="102">
        <f>'Returns per Gal.'!Q10</f>
        <v>1.5869288154298067</v>
      </c>
      <c r="R3" s="102">
        <f>'Returns per Gal.'!R10</f>
        <v>0</v>
      </c>
      <c r="S3" s="113">
        <f>'Returns per Gal.'!S10</f>
        <v>0</v>
      </c>
      <c r="T3" s="102">
        <f>'Returns per Gal.'!T10</f>
        <v>0.63418927554585935</v>
      </c>
      <c r="U3" s="102">
        <f>'Returns per Gal.'!U10</f>
        <v>0</v>
      </c>
      <c r="V3" s="102">
        <f>'Returns per Gal.'!V10</f>
        <v>0.23399999999999999</v>
      </c>
      <c r="W3" s="102">
        <f>'Returns per Gal.'!W10</f>
        <v>0</v>
      </c>
      <c r="X3" s="102">
        <f>'Returns per Gal.'!X10</f>
        <v>0.21914999999999998</v>
      </c>
      <c r="Y3" s="102">
        <f>'Returns per Gal.'!Y10</f>
        <v>0</v>
      </c>
      <c r="Z3" s="102">
        <f>'Returns per Gal.'!Z10</f>
        <v>1.0873392755458593</v>
      </c>
      <c r="AA3" s="102">
        <f>'Returns per Gal.'!AA10</f>
        <v>0</v>
      </c>
      <c r="AB3" s="102">
        <f>'Returns per Gal.'!AB10</f>
        <v>0.2135298575757576</v>
      </c>
      <c r="AC3" s="102">
        <f>'Returns per Gal.'!AC10</f>
        <v>0</v>
      </c>
      <c r="AD3" s="102">
        <f>'Returns per Gal.'!AD10</f>
        <v>1.3008691331216169</v>
      </c>
      <c r="AE3" s="102">
        <f>'Returns per Gal.'!AE10</f>
        <v>0</v>
      </c>
      <c r="AF3" s="102">
        <f>'Returns per Gal.'!AF10</f>
        <v>1.0879661351455259</v>
      </c>
      <c r="AG3" s="114"/>
      <c r="AH3" s="102">
        <f>'Returns per Gal.'!AF10</f>
        <v>1.0879661351455259</v>
      </c>
      <c r="AI3" s="102">
        <f>'Returns per Gal.'!AI10</f>
        <v>0.68023953988394736</v>
      </c>
      <c r="AJ3" s="102">
        <f>'Returns per Gal.'!AH10</f>
        <v>0</v>
      </c>
      <c r="AK3" s="102">
        <f>'Returns per Gal.'!AK10</f>
        <v>0.49958953988394739</v>
      </c>
      <c r="AL3" s="102">
        <f>'Returns per Gal.'!AL10</f>
        <v>0</v>
      </c>
      <c r="AM3" s="102">
        <f>'Returns per Gal.'!AM10</f>
        <v>0.28605968230818979</v>
      </c>
      <c r="AN3" s="89">
        <f>'Returns per Gal.'!AN10</f>
        <v>0</v>
      </c>
      <c r="AO3" s="15">
        <f>'Returns per Gal.'!AO10</f>
        <v>0</v>
      </c>
      <c r="AP3" s="90">
        <f>'Returns per Gal.'!AP10</f>
        <v>0</v>
      </c>
      <c r="AQ3" s="102">
        <f>'Returns per Gal.'!AQ10</f>
        <v>0.25714285714285717</v>
      </c>
      <c r="AR3" s="102">
        <f>'Returns per Gal.'!AR10</f>
        <v>0</v>
      </c>
      <c r="AS3" s="102">
        <f>'Returns per Gal.'!AS10</f>
        <v>0.53214285714285725</v>
      </c>
      <c r="AT3" s="102">
        <f>'Returns per Gal.'!AT10</f>
        <v>0</v>
      </c>
      <c r="AU3" s="102">
        <f>'Returns per Gal.'!AU10</f>
        <v>0.78928571428571437</v>
      </c>
      <c r="AV3" s="114">
        <f>'Returns per Gal.'!AV10</f>
        <v>0</v>
      </c>
      <c r="AW3" s="113">
        <f>'Returns per Gal.'!AW10</f>
        <v>0</v>
      </c>
      <c r="AX3" s="102">
        <f>'Returns per Gal.'!AX10</f>
        <v>1.2424357142857143</v>
      </c>
      <c r="AY3" s="102">
        <f>'Returns per Gal.'!AY10</f>
        <v>0</v>
      </c>
      <c r="AZ3" s="102">
        <f>'Returns per Gal.'!AZ10</f>
        <v>1.4559655718614719</v>
      </c>
      <c r="BA3" s="114">
        <f>'Returns per Gal.'!BA10</f>
        <v>0</v>
      </c>
      <c r="BB3" s="113"/>
      <c r="BC3" s="102">
        <f>'Returns per Gal.'!BD10</f>
        <v>0.34449310114409237</v>
      </c>
      <c r="BD3" s="102">
        <f>'Returns per Gal.'!BE10</f>
        <v>0</v>
      </c>
      <c r="BE3" s="102">
        <f>'Returns per Gal.'!BF10</f>
        <v>0.13096324356833478</v>
      </c>
      <c r="BF3" s="102">
        <f>'Returns per Gal.'!BG10</f>
        <v>0</v>
      </c>
      <c r="BG3" s="102">
        <f>'Returns per Gal.'!BH10</f>
        <v>0.28605968230818979</v>
      </c>
      <c r="BH3" s="102">
        <f>'Returns per Gal.'!BI10</f>
        <v>0</v>
      </c>
      <c r="BI3" s="102">
        <f>'Returns per Gal.'!BJ10</f>
        <v>-0.15509643873985501</v>
      </c>
      <c r="BJ3" s="59"/>
      <c r="BL3" s="228">
        <f>'Returns per Bu.'!H10</f>
        <v>1.7757299715284061</v>
      </c>
      <c r="BM3" s="216">
        <f>'Returns per Bu.'!I10</f>
        <v>0</v>
      </c>
      <c r="BN3" s="210">
        <f>'Returns per Bu.'!Q10</f>
        <v>4.4434006832034587</v>
      </c>
      <c r="BO3" s="210">
        <f>'Returns per Bu.'!R10</f>
        <v>0</v>
      </c>
      <c r="BP3" s="210">
        <f>'Returns per Bu.'!S10</f>
        <v>2.5766970819913375</v>
      </c>
      <c r="BQ3" s="209">
        <f>'Returns per Bu.'!AE10</f>
        <v>0</v>
      </c>
      <c r="BR3" s="213">
        <f>'Returns per Bu.'!AF10</f>
        <v>0.24826044909435302</v>
      </c>
      <c r="BS3" s="209">
        <f>'Returns per Bu.'!AM10</f>
        <v>0</v>
      </c>
      <c r="BT3" s="206">
        <f>'Returns per Bu.'!AN10</f>
        <v>2.21</v>
      </c>
      <c r="BU3" s="217">
        <f>'Returns per Bu.'!AO10</f>
        <v>0</v>
      </c>
      <c r="BV3" s="15">
        <f t="shared" ref="BV3:BV66" si="0">BT3-BW3</f>
        <v>1.49</v>
      </c>
      <c r="BW3" s="102">
        <f>'Returns per Bu.'!AJ10</f>
        <v>0.72</v>
      </c>
      <c r="BX3" s="102"/>
      <c r="BY3" s="102">
        <f t="shared" ref="BY3:BY60" si="1">AS3</f>
        <v>0.53214285714285725</v>
      </c>
      <c r="BZ3" s="102"/>
      <c r="CA3" s="102"/>
    </row>
    <row r="4" spans="1:79" x14ac:dyDescent="0.2">
      <c r="A4" s="6">
        <v>38412</v>
      </c>
      <c r="B4" s="6"/>
      <c r="C4" s="60"/>
      <c r="D4" s="102">
        <v>1.1538293723489537</v>
      </c>
      <c r="E4" s="102">
        <f>'Returns per Gal.'!E11</f>
        <v>0</v>
      </c>
      <c r="F4" s="104">
        <v>70.613113591425545</v>
      </c>
      <c r="G4" s="102">
        <f>'Returns per Gal.'!G11</f>
        <v>0</v>
      </c>
      <c r="H4" s="102">
        <v>1.8650695244802427</v>
      </c>
      <c r="I4" s="102">
        <f>'Returns per Gal.'!I11</f>
        <v>0</v>
      </c>
      <c r="J4" s="105">
        <v>8.09</v>
      </c>
      <c r="K4" s="17">
        <f>'Returns per Gal.'!K11</f>
        <v>0</v>
      </c>
      <c r="L4" s="18"/>
      <c r="M4" s="102">
        <f>'Returns per Gal.'!M11</f>
        <v>1.1538293723489537</v>
      </c>
      <c r="N4" s="102">
        <f>'Returns per Gal.'!N11</f>
        <v>0</v>
      </c>
      <c r="O4" s="102">
        <f>'Returns per Gal.'!O11</f>
        <v>0.21436123768825613</v>
      </c>
      <c r="P4" s="102">
        <f>'Returns per Gal.'!P11</f>
        <v>0</v>
      </c>
      <c r="Q4" s="102">
        <f>'Returns per Gal.'!Q11</f>
        <v>1.3681906100372099</v>
      </c>
      <c r="R4" s="102">
        <f>'Returns per Gal.'!R11</f>
        <v>0</v>
      </c>
      <c r="S4" s="113">
        <f>'Returns per Gal.'!S11</f>
        <v>0</v>
      </c>
      <c r="T4" s="102">
        <f>'Returns per Gal.'!T11</f>
        <v>0.66609625874294387</v>
      </c>
      <c r="U4" s="102">
        <f>'Returns per Gal.'!U11</f>
        <v>0</v>
      </c>
      <c r="V4" s="102">
        <f>'Returns per Gal.'!V11</f>
        <v>0.2427</v>
      </c>
      <c r="W4" s="102">
        <f>'Returns per Gal.'!W11</f>
        <v>0</v>
      </c>
      <c r="X4" s="102">
        <f>'Returns per Gal.'!X11</f>
        <v>0.21914999999999998</v>
      </c>
      <c r="Y4" s="102">
        <f>'Returns per Gal.'!Y11</f>
        <v>0</v>
      </c>
      <c r="Z4" s="102">
        <f>'Returns per Gal.'!Z11</f>
        <v>1.1279462587429439</v>
      </c>
      <c r="AA4" s="102">
        <f>'Returns per Gal.'!AA11</f>
        <v>0</v>
      </c>
      <c r="AB4" s="102">
        <f>'Returns per Gal.'!AB11</f>
        <v>0.2135298575757576</v>
      </c>
      <c r="AC4" s="102">
        <f>'Returns per Gal.'!AC11</f>
        <v>0</v>
      </c>
      <c r="AD4" s="102">
        <f>'Returns per Gal.'!AD11</f>
        <v>1.3414761163187015</v>
      </c>
      <c r="AE4" s="102">
        <f>'Returns per Gal.'!AE11</f>
        <v>0</v>
      </c>
      <c r="AF4" s="102">
        <f>'Returns per Gal.'!AF11</f>
        <v>1.1271148786304452</v>
      </c>
      <c r="AG4" s="114"/>
      <c r="AH4" s="102">
        <f>'Returns per Gal.'!AF11</f>
        <v>1.1271148786304452</v>
      </c>
      <c r="AI4" s="102">
        <f>'Returns per Gal.'!AI11</f>
        <v>0.420894351294266</v>
      </c>
      <c r="AJ4" s="102">
        <f>'Returns per Gal.'!AH11</f>
        <v>0</v>
      </c>
      <c r="AK4" s="102">
        <f>'Returns per Gal.'!AK11</f>
        <v>0.24024435129426602</v>
      </c>
      <c r="AL4" s="102">
        <f>'Returns per Gal.'!AL11</f>
        <v>0</v>
      </c>
      <c r="AM4" s="102">
        <f>'Returns per Gal.'!AM11</f>
        <v>2.6714493718508425E-2</v>
      </c>
      <c r="AN4" s="89">
        <f>'Returns per Gal.'!AN11</f>
        <v>0</v>
      </c>
      <c r="AO4" s="15">
        <f>'Returns per Gal.'!AO11</f>
        <v>0</v>
      </c>
      <c r="AP4" s="90">
        <f>'Returns per Gal.'!AP11</f>
        <v>0</v>
      </c>
      <c r="AQ4" s="102">
        <f>'Returns per Gal.'!AQ11</f>
        <v>0.25714285714285717</v>
      </c>
      <c r="AR4" s="102">
        <f>'Returns per Gal.'!AR11</f>
        <v>0</v>
      </c>
      <c r="AS4" s="102">
        <f>'Returns per Gal.'!AS11</f>
        <v>0.53214285714285725</v>
      </c>
      <c r="AT4" s="102">
        <f>'Returns per Gal.'!AT11</f>
        <v>0</v>
      </c>
      <c r="AU4" s="102">
        <f>'Returns per Gal.'!AU11</f>
        <v>0.78928571428571437</v>
      </c>
      <c r="AV4" s="114">
        <f>'Returns per Gal.'!AV11</f>
        <v>0</v>
      </c>
      <c r="AW4" s="113">
        <f>'Returns per Gal.'!AW11</f>
        <v>0</v>
      </c>
      <c r="AX4" s="102">
        <f>'Returns per Gal.'!AX11</f>
        <v>1.2511357142857142</v>
      </c>
      <c r="AY4" s="102">
        <f>'Returns per Gal.'!AY11</f>
        <v>0</v>
      </c>
      <c r="AZ4" s="102">
        <f>'Returns per Gal.'!AZ11</f>
        <v>1.4646655718614718</v>
      </c>
      <c r="BA4" s="114">
        <f>'Returns per Gal.'!BA11</f>
        <v>0</v>
      </c>
      <c r="BB4" s="113"/>
      <c r="BC4" s="102">
        <f>'Returns per Gal.'!BD11</f>
        <v>0.11705489575149564</v>
      </c>
      <c r="BD4" s="102">
        <f>'Returns per Gal.'!BE11</f>
        <v>0</v>
      </c>
      <c r="BE4" s="102">
        <f>'Returns per Gal.'!BF11</f>
        <v>-9.6474961824261962E-2</v>
      </c>
      <c r="BF4" s="102">
        <f>'Returns per Gal.'!BG11</f>
        <v>0</v>
      </c>
      <c r="BG4" s="102">
        <f>'Returns per Gal.'!BH11</f>
        <v>2.6714493718508536E-2</v>
      </c>
      <c r="BH4" s="102">
        <f>'Returns per Gal.'!BI11</f>
        <v>0</v>
      </c>
      <c r="BI4" s="102">
        <f>'Returns per Gal.'!BJ11</f>
        <v>-0.1231894555427705</v>
      </c>
      <c r="BJ4" s="59"/>
      <c r="BL4" s="228">
        <f>'Returns per Bu.'!H11</f>
        <v>1.8650695244802427</v>
      </c>
      <c r="BM4" s="216">
        <f>'Returns per Bu.'!I11</f>
        <v>0</v>
      </c>
      <c r="BN4" s="210">
        <f>'Returns per Bu.'!Q11</f>
        <v>3.8309337081041872</v>
      </c>
      <c r="BO4" s="210">
        <f>'Returns per Bu.'!R11</f>
        <v>0</v>
      </c>
      <c r="BP4" s="210">
        <f>'Returns per Bu.'!S11</f>
        <v>1.9398701068920656</v>
      </c>
      <c r="BQ4" s="209">
        <f>'Returns per Bu.'!AE11</f>
        <v>0</v>
      </c>
      <c r="BR4" s="213">
        <f>'Returns per Bu.'!AF11</f>
        <v>2.3184505255584718E-2</v>
      </c>
      <c r="BS4" s="209">
        <f>'Returns per Bu.'!AM11</f>
        <v>0</v>
      </c>
      <c r="BT4" s="206">
        <f>'Returns per Bu.'!AN11</f>
        <v>2.21</v>
      </c>
      <c r="BU4" s="217">
        <f>'Returns per Bu.'!AO11</f>
        <v>0</v>
      </c>
      <c r="BV4" s="15">
        <f t="shared" si="0"/>
        <v>1.49</v>
      </c>
      <c r="BW4" s="102">
        <f>'Returns per Bu.'!AJ11</f>
        <v>0.72</v>
      </c>
      <c r="BX4" s="102"/>
      <c r="BY4" s="102">
        <f t="shared" si="1"/>
        <v>0.53214285714285725</v>
      </c>
      <c r="BZ4" s="102"/>
      <c r="CA4" s="102"/>
    </row>
    <row r="5" spans="1:79" x14ac:dyDescent="0.2">
      <c r="A5" s="8">
        <v>38443</v>
      </c>
      <c r="B5" s="8"/>
      <c r="C5" s="60"/>
      <c r="D5" s="102">
        <v>1.0569429365028582</v>
      </c>
      <c r="E5" s="102">
        <f>'Returns per Gal.'!E12</f>
        <v>0</v>
      </c>
      <c r="F5" s="104">
        <v>71.09347490837402</v>
      </c>
      <c r="G5" s="102">
        <f>'Returns per Gal.'!G12</f>
        <v>0</v>
      </c>
      <c r="H5" s="102">
        <v>1.8301845561847634</v>
      </c>
      <c r="I5" s="102">
        <f>'Returns per Gal.'!I12</f>
        <v>0</v>
      </c>
      <c r="J5" s="105">
        <v>7.66</v>
      </c>
      <c r="K5" s="17">
        <f>'Returns per Gal.'!K12</f>
        <v>0</v>
      </c>
      <c r="L5" s="18"/>
      <c r="M5" s="102">
        <f>'Returns per Gal.'!M12</f>
        <v>1.0569429365028582</v>
      </c>
      <c r="N5" s="102">
        <f>'Returns per Gal.'!N12</f>
        <v>0</v>
      </c>
      <c r="O5" s="102">
        <f>'Returns per Gal.'!O12</f>
        <v>0.21581947740042115</v>
      </c>
      <c r="P5" s="102">
        <f>'Returns per Gal.'!P12</f>
        <v>0</v>
      </c>
      <c r="Q5" s="102">
        <f>'Returns per Gal.'!Q12</f>
        <v>1.2727624139032794</v>
      </c>
      <c r="R5" s="102">
        <f>'Returns per Gal.'!R12</f>
        <v>0</v>
      </c>
      <c r="S5" s="113">
        <f>'Returns per Gal.'!S12</f>
        <v>0</v>
      </c>
      <c r="T5" s="102">
        <f>'Returns per Gal.'!T12</f>
        <v>0.65363734149455843</v>
      </c>
      <c r="U5" s="102">
        <f>'Returns per Gal.'!U12</f>
        <v>0</v>
      </c>
      <c r="V5" s="102">
        <f>'Returns per Gal.'!V12</f>
        <v>0.2298</v>
      </c>
      <c r="W5" s="102">
        <f>'Returns per Gal.'!W12</f>
        <v>0</v>
      </c>
      <c r="X5" s="102">
        <f>'Returns per Gal.'!X12</f>
        <v>0.21914999999999998</v>
      </c>
      <c r="Y5" s="102">
        <f>'Returns per Gal.'!Y12</f>
        <v>0</v>
      </c>
      <c r="Z5" s="102">
        <f>'Returns per Gal.'!Z12</f>
        <v>1.1025873414945584</v>
      </c>
      <c r="AA5" s="102">
        <f>'Returns per Gal.'!AA12</f>
        <v>0</v>
      </c>
      <c r="AB5" s="102">
        <f>'Returns per Gal.'!AB12</f>
        <v>0.2135298575757576</v>
      </c>
      <c r="AC5" s="102">
        <f>'Returns per Gal.'!AC12</f>
        <v>0</v>
      </c>
      <c r="AD5" s="102">
        <f>'Returns per Gal.'!AD12</f>
        <v>1.316117199070316</v>
      </c>
      <c r="AE5" s="102">
        <f>'Returns per Gal.'!AE12</f>
        <v>0</v>
      </c>
      <c r="AF5" s="102">
        <f>'Returns per Gal.'!AF12</f>
        <v>1.1002977216698948</v>
      </c>
      <c r="AG5" s="114"/>
      <c r="AH5" s="102">
        <f>'Returns per Gal.'!AF12</f>
        <v>1.1002977216698948</v>
      </c>
      <c r="AI5" s="102">
        <f>'Returns per Gal.'!AI12</f>
        <v>0.35082507240872096</v>
      </c>
      <c r="AJ5" s="102">
        <f>'Returns per Gal.'!AH12</f>
        <v>0</v>
      </c>
      <c r="AK5" s="102">
        <f>'Returns per Gal.'!AK12</f>
        <v>0.17017507240872098</v>
      </c>
      <c r="AL5" s="102">
        <f>'Returns per Gal.'!AL12</f>
        <v>0</v>
      </c>
      <c r="AM5" s="102">
        <f>'Returns per Gal.'!AM12</f>
        <v>-4.3354785167036614E-2</v>
      </c>
      <c r="AN5" s="89">
        <f>'Returns per Gal.'!AN12</f>
        <v>0</v>
      </c>
      <c r="AO5" s="15">
        <f>'Returns per Gal.'!AO12</f>
        <v>0</v>
      </c>
      <c r="AP5" s="90">
        <f>'Returns per Gal.'!AP12</f>
        <v>0</v>
      </c>
      <c r="AQ5" s="102">
        <f>'Returns per Gal.'!AQ12</f>
        <v>0.25714285714285717</v>
      </c>
      <c r="AR5" s="102">
        <f>'Returns per Gal.'!AR12</f>
        <v>0</v>
      </c>
      <c r="AS5" s="102">
        <f>'Returns per Gal.'!AS12</f>
        <v>0.53571428571428581</v>
      </c>
      <c r="AT5" s="102">
        <f>'Returns per Gal.'!AT12</f>
        <v>0</v>
      </c>
      <c r="AU5" s="102">
        <f>'Returns per Gal.'!AU12</f>
        <v>0.79285714285714293</v>
      </c>
      <c r="AV5" s="114">
        <f>'Returns per Gal.'!AV12</f>
        <v>0</v>
      </c>
      <c r="AW5" s="113">
        <f>'Returns per Gal.'!AW12</f>
        <v>0</v>
      </c>
      <c r="AX5" s="102">
        <f>'Returns per Gal.'!AX12</f>
        <v>1.2418071428571429</v>
      </c>
      <c r="AY5" s="102">
        <f>'Returns per Gal.'!AY12</f>
        <v>0</v>
      </c>
      <c r="AZ5" s="102">
        <f>'Returns per Gal.'!AZ12</f>
        <v>1.4553370004329005</v>
      </c>
      <c r="BA5" s="114">
        <f>'Returns per Gal.'!BA12</f>
        <v>0</v>
      </c>
      <c r="BB5" s="113"/>
      <c r="BC5" s="102">
        <f>'Returns per Gal.'!BD12</f>
        <v>3.095527104613649E-2</v>
      </c>
      <c r="BD5" s="102">
        <f>'Returns per Gal.'!BE12</f>
        <v>0</v>
      </c>
      <c r="BE5" s="102">
        <f>'Returns per Gal.'!BF12</f>
        <v>-0.18257458652962111</v>
      </c>
      <c r="BF5" s="102">
        <f>'Returns per Gal.'!BG12</f>
        <v>0</v>
      </c>
      <c r="BG5" s="102">
        <f>'Returns per Gal.'!BH12</f>
        <v>-4.3354785167036614E-2</v>
      </c>
      <c r="BH5" s="102">
        <f>'Returns per Gal.'!BI12</f>
        <v>0</v>
      </c>
      <c r="BI5" s="102">
        <f>'Returns per Gal.'!BJ12</f>
        <v>-0.13921980136258449</v>
      </c>
      <c r="BJ5" s="59"/>
      <c r="BL5" s="228">
        <f>'Returns per Bu.'!H12</f>
        <v>1.8301845561847634</v>
      </c>
      <c r="BM5" s="216">
        <f>'Returns per Bu.'!I12</f>
        <v>0</v>
      </c>
      <c r="BN5" s="210">
        <f>'Returns per Bu.'!Q12</f>
        <v>3.5637347589291819</v>
      </c>
      <c r="BO5" s="210">
        <f>'Returns per Bu.'!R12</f>
        <v>0</v>
      </c>
      <c r="BP5" s="210">
        <f>'Returns per Bu.'!S12</f>
        <v>1.7087911577170607</v>
      </c>
      <c r="BQ5" s="209">
        <f>'Returns per Bu.'!AE12</f>
        <v>0</v>
      </c>
      <c r="BR5" s="213">
        <f>'Returns per Bu.'!AF12</f>
        <v>-3.7625988916403036E-2</v>
      </c>
      <c r="BS5" s="209">
        <f>'Returns per Bu.'!AM12</f>
        <v>0</v>
      </c>
      <c r="BT5" s="206">
        <f>'Returns per Bu.'!AN12</f>
        <v>2.2200000000000002</v>
      </c>
      <c r="BU5" s="217">
        <f>'Returns per Bu.'!AO12</f>
        <v>0</v>
      </c>
      <c r="BV5" s="15">
        <f t="shared" si="0"/>
        <v>1.5000000000000002</v>
      </c>
      <c r="BW5" s="102">
        <f>'Returns per Bu.'!AJ12</f>
        <v>0.72</v>
      </c>
      <c r="BX5" s="102"/>
      <c r="BY5" s="102">
        <f t="shared" si="1"/>
        <v>0.53571428571428581</v>
      </c>
      <c r="BZ5" s="102"/>
      <c r="CA5" s="102"/>
    </row>
    <row r="6" spans="1:79" x14ac:dyDescent="0.2">
      <c r="A6" s="6">
        <v>38473</v>
      </c>
      <c r="B6" s="6"/>
      <c r="C6" s="60"/>
      <c r="D6" s="102">
        <v>1.0569429365028582</v>
      </c>
      <c r="E6" s="102">
        <f>'Returns per Gal.'!E13</f>
        <v>0</v>
      </c>
      <c r="F6" s="104">
        <v>73.014920176167905</v>
      </c>
      <c r="G6" s="102">
        <f>'Returns per Gal.'!G13</f>
        <v>0</v>
      </c>
      <c r="H6" s="102">
        <v>1.8259302917584859</v>
      </c>
      <c r="I6" s="102">
        <f>'Returns per Gal.'!I13</f>
        <v>0</v>
      </c>
      <c r="J6" s="105">
        <v>8.11</v>
      </c>
      <c r="K6" s="17">
        <f>'Returns per Gal.'!K13</f>
        <v>0</v>
      </c>
      <c r="L6" s="18"/>
      <c r="M6" s="102">
        <f>'Returns per Gal.'!M13</f>
        <v>1.0569429365028582</v>
      </c>
      <c r="N6" s="102">
        <f>'Returns per Gal.'!N13</f>
        <v>0</v>
      </c>
      <c r="O6" s="102">
        <f>'Returns per Gal.'!O13</f>
        <v>0.22165243624908115</v>
      </c>
      <c r="P6" s="102">
        <f>'Returns per Gal.'!P13</f>
        <v>0</v>
      </c>
      <c r="Q6" s="102">
        <f>'Returns per Gal.'!Q13</f>
        <v>1.2785953727519392</v>
      </c>
      <c r="R6" s="102">
        <f>'Returns per Gal.'!R13</f>
        <v>0</v>
      </c>
      <c r="S6" s="113">
        <f>'Returns per Gal.'!S13</f>
        <v>0</v>
      </c>
      <c r="T6" s="102">
        <f>'Returns per Gal.'!T13</f>
        <v>0.65211796134231648</v>
      </c>
      <c r="U6" s="102">
        <f>'Returns per Gal.'!U13</f>
        <v>0</v>
      </c>
      <c r="V6" s="102">
        <f>'Returns per Gal.'!V13</f>
        <v>0.24329999999999996</v>
      </c>
      <c r="W6" s="102">
        <f>'Returns per Gal.'!W13</f>
        <v>0</v>
      </c>
      <c r="X6" s="102">
        <f>'Returns per Gal.'!X13</f>
        <v>0.21914999999999998</v>
      </c>
      <c r="Y6" s="102">
        <f>'Returns per Gal.'!Y13</f>
        <v>0</v>
      </c>
      <c r="Z6" s="102">
        <f>'Returns per Gal.'!Z13</f>
        <v>1.1145679613423165</v>
      </c>
      <c r="AA6" s="102">
        <f>'Returns per Gal.'!AA13</f>
        <v>0</v>
      </c>
      <c r="AB6" s="102">
        <f>'Returns per Gal.'!AB13</f>
        <v>0.2135298575757576</v>
      </c>
      <c r="AC6" s="102">
        <f>'Returns per Gal.'!AC13</f>
        <v>0</v>
      </c>
      <c r="AD6" s="102">
        <f>'Returns per Gal.'!AD13</f>
        <v>1.3280978189180741</v>
      </c>
      <c r="AE6" s="102">
        <f>'Returns per Gal.'!AE13</f>
        <v>0</v>
      </c>
      <c r="AF6" s="102">
        <f>'Returns per Gal.'!AF13</f>
        <v>1.1064453826689928</v>
      </c>
      <c r="AG6" s="114"/>
      <c r="AH6" s="102">
        <f>'Returns per Gal.'!AF13</f>
        <v>1.1064453826689928</v>
      </c>
      <c r="AI6" s="102">
        <f>'Returns per Gal.'!AI13</f>
        <v>0.34467741140962282</v>
      </c>
      <c r="AJ6" s="102">
        <f>'Returns per Gal.'!AH13</f>
        <v>0</v>
      </c>
      <c r="AK6" s="102">
        <f>'Returns per Gal.'!AK13</f>
        <v>0.16402741140962274</v>
      </c>
      <c r="AL6" s="102">
        <f>'Returns per Gal.'!AL13</f>
        <v>0</v>
      </c>
      <c r="AM6" s="102">
        <f>'Returns per Gal.'!AM13</f>
        <v>-4.9502446166134861E-2</v>
      </c>
      <c r="AN6" s="89">
        <f>'Returns per Gal.'!AN13</f>
        <v>0</v>
      </c>
      <c r="AO6" s="15">
        <f>'Returns per Gal.'!AO13</f>
        <v>0</v>
      </c>
      <c r="AP6" s="90">
        <f>'Returns per Gal.'!AP13</f>
        <v>0</v>
      </c>
      <c r="AQ6" s="102">
        <f>'Returns per Gal.'!AQ13</f>
        <v>0.25714285714285717</v>
      </c>
      <c r="AR6" s="102">
        <f>'Returns per Gal.'!AR13</f>
        <v>0</v>
      </c>
      <c r="AS6" s="102">
        <f>'Returns per Gal.'!AS13</f>
        <v>0.53571428571428581</v>
      </c>
      <c r="AT6" s="102">
        <f>'Returns per Gal.'!AT13</f>
        <v>0</v>
      </c>
      <c r="AU6" s="102">
        <f>'Returns per Gal.'!AU13</f>
        <v>0.79285714285714293</v>
      </c>
      <c r="AV6" s="114">
        <f>'Returns per Gal.'!AV13</f>
        <v>0</v>
      </c>
      <c r="AW6" s="113">
        <f>'Returns per Gal.'!AW13</f>
        <v>0</v>
      </c>
      <c r="AX6" s="102">
        <f>'Returns per Gal.'!AX13</f>
        <v>1.2553071428571427</v>
      </c>
      <c r="AY6" s="102">
        <f>'Returns per Gal.'!AY13</f>
        <v>0</v>
      </c>
      <c r="AZ6" s="102">
        <f>'Returns per Gal.'!AZ13</f>
        <v>1.4688370004329003</v>
      </c>
      <c r="BA6" s="114">
        <f>'Returns per Gal.'!BA13</f>
        <v>0</v>
      </c>
      <c r="BB6" s="113"/>
      <c r="BC6" s="102">
        <f>'Returns per Gal.'!BD13</f>
        <v>2.3288229894796508E-2</v>
      </c>
      <c r="BD6" s="102">
        <f>'Returns per Gal.'!BE13</f>
        <v>0</v>
      </c>
      <c r="BE6" s="102">
        <f>'Returns per Gal.'!BF13</f>
        <v>-0.19024162768096109</v>
      </c>
      <c r="BF6" s="102">
        <f>'Returns per Gal.'!BG13</f>
        <v>0</v>
      </c>
      <c r="BG6" s="102">
        <f>'Returns per Gal.'!BH13</f>
        <v>-4.9502446166134639E-2</v>
      </c>
      <c r="BH6" s="102">
        <f>'Returns per Gal.'!BI13</f>
        <v>0</v>
      </c>
      <c r="BI6" s="102">
        <f>'Returns per Gal.'!BJ13</f>
        <v>-0.14073918151482645</v>
      </c>
      <c r="BJ6" s="59"/>
      <c r="BL6" s="228">
        <f>'Returns per Bu.'!H13</f>
        <v>1.8259302917584859</v>
      </c>
      <c r="BM6" s="216">
        <f>'Returns per Bu.'!I13</f>
        <v>0</v>
      </c>
      <c r="BN6" s="210">
        <f>'Returns per Bu.'!Q13</f>
        <v>3.5800670437054301</v>
      </c>
      <c r="BO6" s="210">
        <f>'Returns per Bu.'!R13</f>
        <v>0</v>
      </c>
      <c r="BP6" s="210">
        <f>'Returns per Bu.'!S13</f>
        <v>1.6873234424933092</v>
      </c>
      <c r="BQ6" s="209">
        <f>'Returns per Bu.'!AE13</f>
        <v>0</v>
      </c>
      <c r="BR6" s="213">
        <f>'Returns per Bu.'!AF13</f>
        <v>-4.2961312888662694E-2</v>
      </c>
      <c r="BS6" s="209">
        <f>'Returns per Bu.'!AM13</f>
        <v>0</v>
      </c>
      <c r="BT6" s="206">
        <f>'Returns per Bu.'!AN13</f>
        <v>2.2200000000000002</v>
      </c>
      <c r="BU6" s="217">
        <f>'Returns per Bu.'!AO13</f>
        <v>0</v>
      </c>
      <c r="BV6" s="15">
        <f t="shared" si="0"/>
        <v>1.5000000000000002</v>
      </c>
      <c r="BW6" s="102">
        <f>'Returns per Bu.'!AJ13</f>
        <v>0.72</v>
      </c>
      <c r="BX6" s="102"/>
      <c r="BY6" s="102">
        <f t="shared" si="1"/>
        <v>0.53571428571428581</v>
      </c>
      <c r="BZ6" s="102"/>
      <c r="CA6" s="102"/>
    </row>
    <row r="7" spans="1:79" x14ac:dyDescent="0.2">
      <c r="A7" s="8">
        <v>38504</v>
      </c>
      <c r="B7" s="8"/>
      <c r="C7" s="60"/>
      <c r="D7" s="102">
        <v>1.2507158081950489</v>
      </c>
      <c r="E7" s="102">
        <f>'Returns per Gal.'!E14</f>
        <v>0</v>
      </c>
      <c r="F7" s="104">
        <v>73.014920176167905</v>
      </c>
      <c r="G7" s="102">
        <f>'Returns per Gal.'!G14</f>
        <v>0</v>
      </c>
      <c r="H7" s="102">
        <v>1.8691536183294688</v>
      </c>
      <c r="I7" s="102">
        <f>'Returns per Gal.'!I14</f>
        <v>0</v>
      </c>
      <c r="J7" s="105">
        <v>7.65</v>
      </c>
      <c r="K7" s="17">
        <f>'Returns per Gal.'!K14</f>
        <v>0</v>
      </c>
      <c r="L7" s="18"/>
      <c r="M7" s="102">
        <f>'Returns per Gal.'!M14</f>
        <v>1.2507158081950489</v>
      </c>
      <c r="N7" s="102">
        <f>'Returns per Gal.'!N14</f>
        <v>0</v>
      </c>
      <c r="O7" s="102">
        <f>'Returns per Gal.'!O14</f>
        <v>0.22165243624908115</v>
      </c>
      <c r="P7" s="102">
        <f>'Returns per Gal.'!P14</f>
        <v>0</v>
      </c>
      <c r="Q7" s="102">
        <f>'Returns per Gal.'!Q14</f>
        <v>1.4723682444441302</v>
      </c>
      <c r="R7" s="102">
        <f>'Returns per Gal.'!R14</f>
        <v>0</v>
      </c>
      <c r="S7" s="113">
        <f>'Returns per Gal.'!S14</f>
        <v>0</v>
      </c>
      <c r="T7" s="102">
        <f>'Returns per Gal.'!T14</f>
        <v>0.667554863689096</v>
      </c>
      <c r="U7" s="102">
        <f>'Returns per Gal.'!U14</f>
        <v>0</v>
      </c>
      <c r="V7" s="102">
        <f>'Returns per Gal.'!V14</f>
        <v>0.22950000000000001</v>
      </c>
      <c r="W7" s="102">
        <f>'Returns per Gal.'!W14</f>
        <v>0</v>
      </c>
      <c r="X7" s="102">
        <f>'Returns per Gal.'!X14</f>
        <v>0.21914999999999998</v>
      </c>
      <c r="Y7" s="102">
        <f>'Returns per Gal.'!Y14</f>
        <v>0</v>
      </c>
      <c r="Z7" s="102">
        <f>'Returns per Gal.'!Z14</f>
        <v>1.116204863689096</v>
      </c>
      <c r="AA7" s="102">
        <f>'Returns per Gal.'!AA14</f>
        <v>0</v>
      </c>
      <c r="AB7" s="102">
        <f>'Returns per Gal.'!AB14</f>
        <v>0.2135298575757576</v>
      </c>
      <c r="AC7" s="102">
        <f>'Returns per Gal.'!AC14</f>
        <v>0</v>
      </c>
      <c r="AD7" s="102">
        <f>'Returns per Gal.'!AD14</f>
        <v>1.3297347212648536</v>
      </c>
      <c r="AE7" s="102">
        <f>'Returns per Gal.'!AE14</f>
        <v>0</v>
      </c>
      <c r="AF7" s="102">
        <f>'Returns per Gal.'!AF14</f>
        <v>1.1080822850157723</v>
      </c>
      <c r="AG7" s="114"/>
      <c r="AH7" s="102">
        <f>'Returns per Gal.'!AF14</f>
        <v>1.1080822850157723</v>
      </c>
      <c r="AI7" s="102">
        <f>'Returns per Gal.'!AI14</f>
        <v>0.53681338075503415</v>
      </c>
      <c r="AJ7" s="102">
        <f>'Returns per Gal.'!AH14</f>
        <v>0</v>
      </c>
      <c r="AK7" s="102">
        <f>'Returns per Gal.'!AK14</f>
        <v>0.35616338075503418</v>
      </c>
      <c r="AL7" s="102">
        <f>'Returns per Gal.'!AL14</f>
        <v>0</v>
      </c>
      <c r="AM7" s="102">
        <f>'Returns per Gal.'!AM14</f>
        <v>0.14263352317927658</v>
      </c>
      <c r="AN7" s="89">
        <f>'Returns per Gal.'!AN14</f>
        <v>0</v>
      </c>
      <c r="AO7" s="15">
        <f>'Returns per Gal.'!AO14</f>
        <v>0</v>
      </c>
      <c r="AP7" s="90">
        <f>'Returns per Gal.'!AP14</f>
        <v>0</v>
      </c>
      <c r="AQ7" s="102">
        <f>'Returns per Gal.'!AQ14</f>
        <v>0.25714285714285717</v>
      </c>
      <c r="AR7" s="102">
        <f>'Returns per Gal.'!AR14</f>
        <v>0</v>
      </c>
      <c r="AS7" s="102">
        <f>'Returns per Gal.'!AS14</f>
        <v>0.53928571428571437</v>
      </c>
      <c r="AT7" s="102">
        <f>'Returns per Gal.'!AT14</f>
        <v>0</v>
      </c>
      <c r="AU7" s="102">
        <f>'Returns per Gal.'!AU14</f>
        <v>0.79642857142857149</v>
      </c>
      <c r="AV7" s="114">
        <f>'Returns per Gal.'!AV14</f>
        <v>0</v>
      </c>
      <c r="AW7" s="113">
        <f>'Returns per Gal.'!AW14</f>
        <v>0</v>
      </c>
      <c r="AX7" s="102">
        <f>'Returns per Gal.'!AX14</f>
        <v>1.2450785714285715</v>
      </c>
      <c r="AY7" s="102">
        <f>'Returns per Gal.'!AY14</f>
        <v>0</v>
      </c>
      <c r="AZ7" s="102">
        <f>'Returns per Gal.'!AZ14</f>
        <v>1.4586084290043291</v>
      </c>
      <c r="BA7" s="114">
        <f>'Returns per Gal.'!BA14</f>
        <v>0</v>
      </c>
      <c r="BB7" s="113"/>
      <c r="BC7" s="102">
        <f>'Returns per Gal.'!BD14</f>
        <v>0.22728967301555869</v>
      </c>
      <c r="BD7" s="102">
        <f>'Returns per Gal.'!BE14</f>
        <v>0</v>
      </c>
      <c r="BE7" s="102">
        <f>'Returns per Gal.'!BF14</f>
        <v>1.3759815439801093E-2</v>
      </c>
      <c r="BF7" s="102">
        <f>'Returns per Gal.'!BG14</f>
        <v>0</v>
      </c>
      <c r="BG7" s="102">
        <f>'Returns per Gal.'!BH14</f>
        <v>0.14263352317927658</v>
      </c>
      <c r="BH7" s="102">
        <f>'Returns per Gal.'!BI14</f>
        <v>0</v>
      </c>
      <c r="BI7" s="102">
        <f>'Returns per Gal.'!BJ14</f>
        <v>-0.12887370773947548</v>
      </c>
      <c r="BJ7" s="59"/>
      <c r="BL7" s="228">
        <f>'Returns per Bu.'!H14</f>
        <v>1.8691536183294688</v>
      </c>
      <c r="BM7" s="216">
        <f>'Returns per Bu.'!I14</f>
        <v>0</v>
      </c>
      <c r="BN7" s="210">
        <f>'Returns per Bu.'!Q14</f>
        <v>4.1226310844435643</v>
      </c>
      <c r="BO7" s="210">
        <f>'Returns per Bu.'!R14</f>
        <v>0</v>
      </c>
      <c r="BP7" s="210">
        <f>'Returns per Bu.'!S14</f>
        <v>2.2685274832314435</v>
      </c>
      <c r="BQ7" s="209">
        <f>'Returns per Bu.'!AE14</f>
        <v>0</v>
      </c>
      <c r="BR7" s="213">
        <f>'Returns per Bu.'!AF14</f>
        <v>0.12378627506915629</v>
      </c>
      <c r="BS7" s="209">
        <f>'Returns per Bu.'!AM14</f>
        <v>0</v>
      </c>
      <c r="BT7" s="206">
        <f>'Returns per Bu.'!AN14</f>
        <v>2.23</v>
      </c>
      <c r="BU7" s="217">
        <f>'Returns per Bu.'!AO14</f>
        <v>0</v>
      </c>
      <c r="BV7" s="15">
        <f t="shared" si="0"/>
        <v>1.51</v>
      </c>
      <c r="BW7" s="102">
        <f>'Returns per Bu.'!AJ14</f>
        <v>0.72</v>
      </c>
      <c r="BX7" s="102"/>
      <c r="BY7" s="102">
        <f t="shared" si="1"/>
        <v>0.53928571428571437</v>
      </c>
      <c r="BZ7" s="102"/>
      <c r="CA7" s="102"/>
    </row>
    <row r="8" spans="1:79" x14ac:dyDescent="0.2">
      <c r="A8" s="6">
        <v>38534</v>
      </c>
      <c r="B8" s="6"/>
      <c r="C8" s="60"/>
      <c r="D8" s="102">
        <v>1.5677986891459064</v>
      </c>
      <c r="E8" s="102">
        <f>'Returns per Gal.'!E15</f>
        <v>0</v>
      </c>
      <c r="F8" s="104">
        <v>76.85781071175569</v>
      </c>
      <c r="G8" s="102">
        <f>'Returns per Gal.'!G15</f>
        <v>0</v>
      </c>
      <c r="H8" s="102">
        <v>1.9978025745801133</v>
      </c>
      <c r="I8" s="102">
        <f>'Returns per Gal.'!I15</f>
        <v>0</v>
      </c>
      <c r="J8" s="105">
        <v>7.92</v>
      </c>
      <c r="K8" s="17">
        <f>'Returns per Gal.'!K15</f>
        <v>0</v>
      </c>
      <c r="L8" s="18"/>
      <c r="M8" s="102">
        <f>'Returns per Gal.'!M15</f>
        <v>1.5677986891459064</v>
      </c>
      <c r="N8" s="102">
        <f>'Returns per Gal.'!N15</f>
        <v>0</v>
      </c>
      <c r="O8" s="102">
        <f>'Returns per Gal.'!O15</f>
        <v>0.23331835394640124</v>
      </c>
      <c r="P8" s="102">
        <f>'Returns per Gal.'!P15</f>
        <v>0</v>
      </c>
      <c r="Q8" s="102">
        <f>'Returns per Gal.'!Q15</f>
        <v>1.8011170430923076</v>
      </c>
      <c r="R8" s="102">
        <f>'Returns per Gal.'!R15</f>
        <v>0</v>
      </c>
      <c r="S8" s="113">
        <f>'Returns per Gal.'!S15</f>
        <v>0</v>
      </c>
      <c r="T8" s="102">
        <f>'Returns per Gal.'!T15</f>
        <v>0.71350091949289762</v>
      </c>
      <c r="U8" s="102">
        <f>'Returns per Gal.'!U15</f>
        <v>0</v>
      </c>
      <c r="V8" s="102">
        <f>'Returns per Gal.'!V15</f>
        <v>0.23760000000000001</v>
      </c>
      <c r="W8" s="102">
        <f>'Returns per Gal.'!W15</f>
        <v>0</v>
      </c>
      <c r="X8" s="102">
        <f>'Returns per Gal.'!X15</f>
        <v>0.21914999999999998</v>
      </c>
      <c r="Y8" s="102">
        <f>'Returns per Gal.'!Y15</f>
        <v>0</v>
      </c>
      <c r="Z8" s="102">
        <f>'Returns per Gal.'!Z15</f>
        <v>1.1702509194928976</v>
      </c>
      <c r="AA8" s="102">
        <f>'Returns per Gal.'!AA15</f>
        <v>0</v>
      </c>
      <c r="AB8" s="102">
        <f>'Returns per Gal.'!AB15</f>
        <v>0.2135298575757576</v>
      </c>
      <c r="AC8" s="102">
        <f>'Returns per Gal.'!AC15</f>
        <v>0</v>
      </c>
      <c r="AD8" s="102">
        <f>'Returns per Gal.'!AD15</f>
        <v>1.3837807770686552</v>
      </c>
      <c r="AE8" s="102">
        <f>'Returns per Gal.'!AE15</f>
        <v>0</v>
      </c>
      <c r="AF8" s="102">
        <f>'Returns per Gal.'!AF15</f>
        <v>1.150462423122254</v>
      </c>
      <c r="AG8" s="114"/>
      <c r="AH8" s="102">
        <f>'Returns per Gal.'!AF15</f>
        <v>1.150462423122254</v>
      </c>
      <c r="AI8" s="102">
        <f>'Returns per Gal.'!AI15</f>
        <v>0.81151612359940994</v>
      </c>
      <c r="AJ8" s="102">
        <f>'Returns per Gal.'!AH15</f>
        <v>0</v>
      </c>
      <c r="AK8" s="102">
        <f>'Returns per Gal.'!AK15</f>
        <v>0.63086612359940997</v>
      </c>
      <c r="AL8" s="102">
        <f>'Returns per Gal.'!AL15</f>
        <v>0</v>
      </c>
      <c r="AM8" s="102">
        <f>'Returns per Gal.'!AM15</f>
        <v>0.41733626602365237</v>
      </c>
      <c r="AN8" s="89">
        <f>'Returns per Gal.'!AN15</f>
        <v>0</v>
      </c>
      <c r="AO8" s="15">
        <f>'Returns per Gal.'!AO15</f>
        <v>0</v>
      </c>
      <c r="AP8" s="90">
        <f>'Returns per Gal.'!AP15</f>
        <v>0</v>
      </c>
      <c r="AQ8" s="102">
        <f>'Returns per Gal.'!AQ15</f>
        <v>0.25714285714285717</v>
      </c>
      <c r="AR8" s="102">
        <f>'Returns per Gal.'!AR15</f>
        <v>0</v>
      </c>
      <c r="AS8" s="102">
        <f>'Returns per Gal.'!AS15</f>
        <v>0.54285714285714293</v>
      </c>
      <c r="AT8" s="102">
        <f>'Returns per Gal.'!AT15</f>
        <v>0</v>
      </c>
      <c r="AU8" s="102">
        <f>'Returns per Gal.'!AU15</f>
        <v>0.80000000000000016</v>
      </c>
      <c r="AV8" s="114">
        <f>'Returns per Gal.'!AV15</f>
        <v>0</v>
      </c>
      <c r="AW8" s="113">
        <f>'Returns per Gal.'!AW15</f>
        <v>0</v>
      </c>
      <c r="AX8" s="102">
        <f>'Returns per Gal.'!AX15</f>
        <v>1.25675</v>
      </c>
      <c r="AY8" s="102">
        <f>'Returns per Gal.'!AY15</f>
        <v>0</v>
      </c>
      <c r="AZ8" s="102">
        <f>'Returns per Gal.'!AZ15</f>
        <v>1.4702798575757576</v>
      </c>
      <c r="BA8" s="114">
        <f>'Returns per Gal.'!BA15</f>
        <v>0</v>
      </c>
      <c r="BB8" s="113"/>
      <c r="BC8" s="102">
        <f>'Returns per Gal.'!BD15</f>
        <v>0.54436704309230755</v>
      </c>
      <c r="BD8" s="102">
        <f>'Returns per Gal.'!BE15</f>
        <v>0</v>
      </c>
      <c r="BE8" s="102">
        <f>'Returns per Gal.'!BF15</f>
        <v>0.33083718551654995</v>
      </c>
      <c r="BF8" s="102">
        <f>'Returns per Gal.'!BG15</f>
        <v>0</v>
      </c>
      <c r="BG8" s="102">
        <f>'Returns per Gal.'!BH15</f>
        <v>0.41733626602365248</v>
      </c>
      <c r="BH8" s="102">
        <f>'Returns per Gal.'!BI15</f>
        <v>0</v>
      </c>
      <c r="BI8" s="102">
        <f>'Returns per Gal.'!BJ15</f>
        <v>-8.6499080507102533E-2</v>
      </c>
      <c r="BJ8" s="59"/>
      <c r="BL8" s="228">
        <f>'Returns per Bu.'!H15</f>
        <v>1.9978025745801133</v>
      </c>
      <c r="BM8" s="216">
        <f>'Returns per Bu.'!I15</f>
        <v>0</v>
      </c>
      <c r="BN8" s="210">
        <f>'Returns per Bu.'!Q15</f>
        <v>5.043127720658461</v>
      </c>
      <c r="BO8" s="210">
        <f>'Returns per Bu.'!R15</f>
        <v>0</v>
      </c>
      <c r="BP8" s="210">
        <f>'Returns per Bu.'!S15</f>
        <v>3.1663441194463395</v>
      </c>
      <c r="BQ8" s="209">
        <f>'Returns per Bu.'!AE15</f>
        <v>0</v>
      </c>
      <c r="BR8" s="213">
        <f>'Returns per Bu.'!AF15</f>
        <v>0.36219046315925396</v>
      </c>
      <c r="BS8" s="209">
        <f>'Returns per Bu.'!AM15</f>
        <v>0</v>
      </c>
      <c r="BT8" s="206">
        <f>'Returns per Bu.'!AN15</f>
        <v>2.2400000000000002</v>
      </c>
      <c r="BU8" s="217">
        <f>'Returns per Bu.'!AO15</f>
        <v>0</v>
      </c>
      <c r="BV8" s="15">
        <f t="shared" si="0"/>
        <v>1.5200000000000002</v>
      </c>
      <c r="BW8" s="102">
        <f>'Returns per Bu.'!AJ15</f>
        <v>0.72</v>
      </c>
      <c r="BX8" s="102"/>
      <c r="BY8" s="102">
        <f t="shared" si="1"/>
        <v>0.54285714285714293</v>
      </c>
      <c r="BZ8" s="102"/>
      <c r="CA8" s="102"/>
    </row>
    <row r="9" spans="1:79" x14ac:dyDescent="0.2">
      <c r="A9" s="8">
        <v>38565</v>
      </c>
      <c r="B9" s="8"/>
      <c r="C9" s="60"/>
      <c r="D9" s="102">
        <v>1.8232265654674302</v>
      </c>
      <c r="E9" s="102">
        <f>'Returns per Gal.'!E16</f>
        <v>0</v>
      </c>
      <c r="F9" s="104">
        <v>76.85781071175569</v>
      </c>
      <c r="G9" s="102">
        <f>'Returns per Gal.'!G16</f>
        <v>0</v>
      </c>
      <c r="H9" s="102">
        <v>1.7459501205444605</v>
      </c>
      <c r="I9" s="102">
        <f>'Returns per Gal.'!I16</f>
        <v>0</v>
      </c>
      <c r="J9" s="105">
        <v>9.24</v>
      </c>
      <c r="K9" s="17">
        <f>'Returns per Gal.'!K16</f>
        <v>0</v>
      </c>
      <c r="L9" s="18"/>
      <c r="M9" s="102">
        <f>'Returns per Gal.'!M16</f>
        <v>1.8232265654674302</v>
      </c>
      <c r="N9" s="102">
        <f>'Returns per Gal.'!N16</f>
        <v>0</v>
      </c>
      <c r="O9" s="102">
        <f>'Returns per Gal.'!O16</f>
        <v>0.23331835394640124</v>
      </c>
      <c r="P9" s="102">
        <f>'Returns per Gal.'!P16</f>
        <v>0</v>
      </c>
      <c r="Q9" s="102">
        <f>'Returns per Gal.'!Q16</f>
        <v>2.0565449194138314</v>
      </c>
      <c r="R9" s="102">
        <f>'Returns per Gal.'!R16</f>
        <v>0</v>
      </c>
      <c r="S9" s="113">
        <f>'Returns per Gal.'!S16</f>
        <v>0</v>
      </c>
      <c r="T9" s="102">
        <f>'Returns per Gal.'!T16</f>
        <v>0.62355361448016455</v>
      </c>
      <c r="U9" s="102">
        <f>'Returns per Gal.'!U16</f>
        <v>0</v>
      </c>
      <c r="V9" s="102">
        <f>'Returns per Gal.'!V16</f>
        <v>0.2772</v>
      </c>
      <c r="W9" s="102">
        <f>'Returns per Gal.'!W16</f>
        <v>0</v>
      </c>
      <c r="X9" s="102">
        <f>'Returns per Gal.'!X16</f>
        <v>0.21914999999999998</v>
      </c>
      <c r="Y9" s="102">
        <f>'Returns per Gal.'!Y16</f>
        <v>0</v>
      </c>
      <c r="Z9" s="102">
        <f>'Returns per Gal.'!Z16</f>
        <v>1.1199036144801646</v>
      </c>
      <c r="AA9" s="102">
        <f>'Returns per Gal.'!AA16</f>
        <v>0</v>
      </c>
      <c r="AB9" s="102">
        <f>'Returns per Gal.'!AB16</f>
        <v>0.2135298575757576</v>
      </c>
      <c r="AC9" s="102">
        <f>'Returns per Gal.'!AC16</f>
        <v>0</v>
      </c>
      <c r="AD9" s="102">
        <f>'Returns per Gal.'!AD16</f>
        <v>1.3334334720559222</v>
      </c>
      <c r="AE9" s="102">
        <f>'Returns per Gal.'!AE16</f>
        <v>0</v>
      </c>
      <c r="AF9" s="102">
        <f>'Returns per Gal.'!AF16</f>
        <v>1.100115118109521</v>
      </c>
      <c r="AG9" s="114"/>
      <c r="AH9" s="102">
        <f>'Returns per Gal.'!AF16</f>
        <v>1.100115118109521</v>
      </c>
      <c r="AI9" s="102">
        <f>'Returns per Gal.'!AI16</f>
        <v>1.117291304933667</v>
      </c>
      <c r="AJ9" s="102">
        <f>'Returns per Gal.'!AH16</f>
        <v>0</v>
      </c>
      <c r="AK9" s="102">
        <f>'Returns per Gal.'!AK16</f>
        <v>0.93664130493366682</v>
      </c>
      <c r="AL9" s="102">
        <f>'Returns per Gal.'!AL16</f>
        <v>0</v>
      </c>
      <c r="AM9" s="102">
        <f>'Returns per Gal.'!AM16</f>
        <v>0.72311144735790922</v>
      </c>
      <c r="AN9" s="89">
        <f>'Returns per Gal.'!AN16</f>
        <v>0</v>
      </c>
      <c r="AO9" s="15">
        <f>'Returns per Gal.'!AO16</f>
        <v>0</v>
      </c>
      <c r="AP9" s="90">
        <f>'Returns per Gal.'!AP16</f>
        <v>0</v>
      </c>
      <c r="AQ9" s="102">
        <f>'Returns per Gal.'!AQ16</f>
        <v>0.25714285714285717</v>
      </c>
      <c r="AR9" s="102">
        <f>'Returns per Gal.'!AR16</f>
        <v>0</v>
      </c>
      <c r="AS9" s="102">
        <f>'Returns per Gal.'!AS16</f>
        <v>0.54285714285714293</v>
      </c>
      <c r="AT9" s="102">
        <f>'Returns per Gal.'!AT16</f>
        <v>0</v>
      </c>
      <c r="AU9" s="102">
        <f>'Returns per Gal.'!AU16</f>
        <v>0.80000000000000016</v>
      </c>
      <c r="AV9" s="114">
        <f>'Returns per Gal.'!AV16</f>
        <v>0</v>
      </c>
      <c r="AW9" s="113">
        <f>'Returns per Gal.'!AW16</f>
        <v>0</v>
      </c>
      <c r="AX9" s="102">
        <f>'Returns per Gal.'!AX16</f>
        <v>1.2963500000000001</v>
      </c>
      <c r="AY9" s="102">
        <f>'Returns per Gal.'!AY16</f>
        <v>0</v>
      </c>
      <c r="AZ9" s="102">
        <f>'Returns per Gal.'!AZ16</f>
        <v>1.5098798575757577</v>
      </c>
      <c r="BA9" s="114">
        <f>'Returns per Gal.'!BA16</f>
        <v>0</v>
      </c>
      <c r="BB9" s="113"/>
      <c r="BC9" s="102">
        <f>'Returns per Gal.'!BD16</f>
        <v>0.76019491941383133</v>
      </c>
      <c r="BD9" s="102">
        <f>'Returns per Gal.'!BE16</f>
        <v>0</v>
      </c>
      <c r="BE9" s="102">
        <f>'Returns per Gal.'!BF16</f>
        <v>0.54666506183807373</v>
      </c>
      <c r="BF9" s="102">
        <f>'Returns per Gal.'!BG16</f>
        <v>0</v>
      </c>
      <c r="BG9" s="102">
        <f>'Returns per Gal.'!BH16</f>
        <v>0.72311144735790933</v>
      </c>
      <c r="BH9" s="102">
        <f>'Returns per Gal.'!BI16</f>
        <v>0</v>
      </c>
      <c r="BI9" s="102">
        <f>'Returns per Gal.'!BJ16</f>
        <v>-0.1764463855198356</v>
      </c>
      <c r="BJ9" s="59"/>
      <c r="BL9" s="228">
        <f>'Returns per Bu.'!H16</f>
        <v>1.7459501205444605</v>
      </c>
      <c r="BM9" s="216">
        <f>'Returns per Bu.'!I16</f>
        <v>0</v>
      </c>
      <c r="BN9" s="210">
        <f>'Returns per Bu.'!Q16</f>
        <v>5.7583257743587275</v>
      </c>
      <c r="BO9" s="210">
        <f>'Returns per Bu.'!R16</f>
        <v>0</v>
      </c>
      <c r="BP9" s="210">
        <f>'Returns per Bu.'!S16</f>
        <v>3.7706621731466061</v>
      </c>
      <c r="BQ9" s="209">
        <f>'Returns per Bu.'!AE16</f>
        <v>0</v>
      </c>
      <c r="BR9" s="213">
        <f>'Returns per Bu.'!AF16</f>
        <v>0.62756125301479648</v>
      </c>
      <c r="BS9" s="209">
        <f>'Returns per Bu.'!AM16</f>
        <v>0</v>
      </c>
      <c r="BT9" s="206">
        <f>'Returns per Bu.'!AN16</f>
        <v>2.2400000000000002</v>
      </c>
      <c r="BU9" s="217">
        <f>'Returns per Bu.'!AO16</f>
        <v>0</v>
      </c>
      <c r="BV9" s="15">
        <f t="shared" si="0"/>
        <v>1.5200000000000002</v>
      </c>
      <c r="BW9" s="102">
        <f>'Returns per Bu.'!AJ16</f>
        <v>0.72</v>
      </c>
      <c r="BX9" s="102"/>
      <c r="BY9" s="102">
        <f t="shared" si="1"/>
        <v>0.54285714285714293</v>
      </c>
      <c r="BZ9" s="102"/>
      <c r="CA9" s="102"/>
    </row>
    <row r="10" spans="1:79" x14ac:dyDescent="0.2">
      <c r="A10" s="6">
        <v>38596</v>
      </c>
      <c r="B10" s="6"/>
      <c r="C10" s="60"/>
      <c r="D10" s="102">
        <v>2.4133530383481934</v>
      </c>
      <c r="E10" s="102">
        <f>'Returns per Gal.'!E17</f>
        <v>0</v>
      </c>
      <c r="F10" s="104">
        <v>74.93636544396179</v>
      </c>
      <c r="G10" s="102">
        <f>'Returns per Gal.'!G17</f>
        <v>0</v>
      </c>
      <c r="H10" s="102">
        <v>1.5764602258015483</v>
      </c>
      <c r="I10" s="102">
        <f>'Returns per Gal.'!I17</f>
        <v>0</v>
      </c>
      <c r="J10" s="105">
        <v>10.27</v>
      </c>
      <c r="K10" s="17">
        <f>'Returns per Gal.'!K17</f>
        <v>0</v>
      </c>
      <c r="L10" s="18"/>
      <c r="M10" s="102">
        <f>'Returns per Gal.'!M17</f>
        <v>2.4133530383481934</v>
      </c>
      <c r="N10" s="102">
        <f>'Returns per Gal.'!N17</f>
        <v>0</v>
      </c>
      <c r="O10" s="102">
        <f>'Returns per Gal.'!O17</f>
        <v>0.22748539509774118</v>
      </c>
      <c r="P10" s="102">
        <f>'Returns per Gal.'!P17</f>
        <v>0</v>
      </c>
      <c r="Q10" s="102">
        <f>'Returns per Gal.'!Q17</f>
        <v>2.6408384334459347</v>
      </c>
      <c r="R10" s="102">
        <f>'Returns per Gal.'!R17</f>
        <v>0</v>
      </c>
      <c r="S10" s="113">
        <f>'Returns per Gal.'!S17</f>
        <v>0</v>
      </c>
      <c r="T10" s="102">
        <f>'Returns per Gal.'!T17</f>
        <v>0.56302150921483873</v>
      </c>
      <c r="U10" s="102">
        <f>'Returns per Gal.'!U17</f>
        <v>0</v>
      </c>
      <c r="V10" s="102">
        <f>'Returns per Gal.'!V17</f>
        <v>0.30809999999999998</v>
      </c>
      <c r="W10" s="102">
        <f>'Returns per Gal.'!W17</f>
        <v>0</v>
      </c>
      <c r="X10" s="102">
        <f>'Returns per Gal.'!X17</f>
        <v>0.21914999999999998</v>
      </c>
      <c r="Y10" s="102">
        <f>'Returns per Gal.'!Y17</f>
        <v>0</v>
      </c>
      <c r="Z10" s="102">
        <f>'Returns per Gal.'!Z17</f>
        <v>1.0902715092148387</v>
      </c>
      <c r="AA10" s="102">
        <f>'Returns per Gal.'!AA17</f>
        <v>0</v>
      </c>
      <c r="AB10" s="102">
        <f>'Returns per Gal.'!AB17</f>
        <v>0.2135298575757576</v>
      </c>
      <c r="AC10" s="102">
        <f>'Returns per Gal.'!AC17</f>
        <v>0</v>
      </c>
      <c r="AD10" s="102">
        <f>'Returns per Gal.'!AD17</f>
        <v>1.3038013667905963</v>
      </c>
      <c r="AE10" s="102">
        <f>'Returns per Gal.'!AE17</f>
        <v>0</v>
      </c>
      <c r="AF10" s="102">
        <f>'Returns per Gal.'!AF17</f>
        <v>1.0763159716928552</v>
      </c>
      <c r="AG10" s="114"/>
      <c r="AH10" s="102">
        <f>'Returns per Gal.'!AF17</f>
        <v>1.0763159716928552</v>
      </c>
      <c r="AI10" s="102">
        <f>'Returns per Gal.'!AI17</f>
        <v>1.731216924231096</v>
      </c>
      <c r="AJ10" s="102">
        <f>'Returns per Gal.'!AH17</f>
        <v>0</v>
      </c>
      <c r="AK10" s="102">
        <f>'Returns per Gal.'!AK17</f>
        <v>1.550566924231096</v>
      </c>
      <c r="AL10" s="102">
        <f>'Returns per Gal.'!AL17</f>
        <v>0</v>
      </c>
      <c r="AM10" s="102">
        <f>'Returns per Gal.'!AM17</f>
        <v>1.3370370666553384</v>
      </c>
      <c r="AN10" s="89">
        <f>'Returns per Gal.'!AN17</f>
        <v>0</v>
      </c>
      <c r="AO10" s="15">
        <f>'Returns per Gal.'!AO17</f>
        <v>0</v>
      </c>
      <c r="AP10" s="90">
        <f>'Returns per Gal.'!AP17</f>
        <v>0</v>
      </c>
      <c r="AQ10" s="102">
        <f>'Returns per Gal.'!AQ17</f>
        <v>0.27857142857142858</v>
      </c>
      <c r="AR10" s="102">
        <f>'Returns per Gal.'!AR17</f>
        <v>0</v>
      </c>
      <c r="AS10" s="102">
        <f>'Returns per Gal.'!AS17</f>
        <v>0.61785714285714288</v>
      </c>
      <c r="AT10" s="102">
        <f>'Returns per Gal.'!AT17</f>
        <v>0</v>
      </c>
      <c r="AU10" s="102">
        <f>'Returns per Gal.'!AU17</f>
        <v>0.89642857142857146</v>
      </c>
      <c r="AV10" s="114">
        <f>'Returns per Gal.'!AV17</f>
        <v>0</v>
      </c>
      <c r="AW10" s="113">
        <f>'Returns per Gal.'!AW17</f>
        <v>0</v>
      </c>
      <c r="AX10" s="102">
        <f>'Returns per Gal.'!AX17</f>
        <v>1.4236785714285713</v>
      </c>
      <c r="AY10" s="102">
        <f>'Returns per Gal.'!AY17</f>
        <v>0</v>
      </c>
      <c r="AZ10" s="102">
        <f>'Returns per Gal.'!AZ17</f>
        <v>1.6372084290043289</v>
      </c>
      <c r="BA10" s="114">
        <f>'Returns per Gal.'!BA17</f>
        <v>0</v>
      </c>
      <c r="BB10" s="113"/>
      <c r="BC10" s="102">
        <f>'Returns per Gal.'!BD17</f>
        <v>1.2171598620173634</v>
      </c>
      <c r="BD10" s="102">
        <f>'Returns per Gal.'!BE17</f>
        <v>0</v>
      </c>
      <c r="BE10" s="102">
        <f>'Returns per Gal.'!BF17</f>
        <v>1.0036300044416058</v>
      </c>
      <c r="BF10" s="102">
        <f>'Returns per Gal.'!BG17</f>
        <v>0</v>
      </c>
      <c r="BG10" s="102">
        <f>'Returns per Gal.'!BH17</f>
        <v>1.3370370666553386</v>
      </c>
      <c r="BH10" s="102">
        <f>'Returns per Gal.'!BI17</f>
        <v>0</v>
      </c>
      <c r="BI10" s="102">
        <f>'Returns per Gal.'!BJ17</f>
        <v>-0.33340706221373273</v>
      </c>
      <c r="BJ10" s="59"/>
      <c r="BL10" s="228">
        <f>'Returns per Bu.'!H17</f>
        <v>1.5764602258015483</v>
      </c>
      <c r="BM10" s="216">
        <f>'Returns per Bu.'!I17</f>
        <v>0</v>
      </c>
      <c r="BN10" s="210">
        <f>'Returns per Bu.'!Q17</f>
        <v>7.3943476136486161</v>
      </c>
      <c r="BO10" s="210">
        <f>'Returns per Bu.'!R17</f>
        <v>0</v>
      </c>
      <c r="BP10" s="210">
        <f>'Returns per Bu.'!S17</f>
        <v>5.3201640124364946</v>
      </c>
      <c r="BQ10" s="209">
        <f>'Returns per Bu.'!AE17</f>
        <v>0</v>
      </c>
      <c r="BR10" s="213">
        <f>'Returns per Bu.'!AF17</f>
        <v>1.1603642286997937</v>
      </c>
      <c r="BS10" s="209">
        <f>'Returns per Bu.'!AM17</f>
        <v>0</v>
      </c>
      <c r="BT10" s="206">
        <f>'Returns per Bu.'!AN17</f>
        <v>2.5099999999999998</v>
      </c>
      <c r="BU10" s="217">
        <f>'Returns per Bu.'!AO17</f>
        <v>0</v>
      </c>
      <c r="BV10" s="15">
        <f t="shared" si="0"/>
        <v>1.7299999999999998</v>
      </c>
      <c r="BW10" s="102">
        <f>'Returns per Bu.'!AJ17</f>
        <v>0.78</v>
      </c>
      <c r="BX10" s="102"/>
      <c r="BY10" s="102">
        <f t="shared" si="1"/>
        <v>0.61785714285714288</v>
      </c>
      <c r="BZ10" s="102"/>
      <c r="CA10" s="102"/>
    </row>
    <row r="11" spans="1:79" x14ac:dyDescent="0.2">
      <c r="A11" s="8">
        <v>38626</v>
      </c>
      <c r="B11" s="8"/>
      <c r="C11" s="60"/>
      <c r="D11" s="102">
        <v>2.1755408776350502</v>
      </c>
      <c r="E11" s="102">
        <f>'Returns per Gal.'!E18</f>
        <v>0</v>
      </c>
      <c r="F11" s="104">
        <v>74.93636544396179</v>
      </c>
      <c r="G11" s="102">
        <f>'Returns per Gal.'!G18</f>
        <v>0</v>
      </c>
      <c r="H11" s="102">
        <v>1.4847382847709956</v>
      </c>
      <c r="I11" s="102">
        <f>'Returns per Gal.'!I18</f>
        <v>0</v>
      </c>
      <c r="J11" s="105">
        <v>11.53</v>
      </c>
      <c r="K11" s="17">
        <f>'Returns per Gal.'!K18</f>
        <v>0</v>
      </c>
      <c r="L11" s="18"/>
      <c r="M11" s="102">
        <f>'Returns per Gal.'!M18</f>
        <v>2.1755408776350502</v>
      </c>
      <c r="N11" s="102">
        <f>'Returns per Gal.'!N18</f>
        <v>0</v>
      </c>
      <c r="O11" s="102">
        <f>'Returns per Gal.'!O18</f>
        <v>0.22748539509774118</v>
      </c>
      <c r="P11" s="102">
        <f>'Returns per Gal.'!P18</f>
        <v>0</v>
      </c>
      <c r="Q11" s="102">
        <f>'Returns per Gal.'!Q18</f>
        <v>2.4030262727327916</v>
      </c>
      <c r="R11" s="102">
        <f>'Returns per Gal.'!R18</f>
        <v>0</v>
      </c>
      <c r="S11" s="113">
        <f>'Returns per Gal.'!S18</f>
        <v>0</v>
      </c>
      <c r="T11" s="102">
        <f>'Returns per Gal.'!T18</f>
        <v>0.53026367313249845</v>
      </c>
      <c r="U11" s="102">
        <f>'Returns per Gal.'!U18</f>
        <v>0</v>
      </c>
      <c r="V11" s="102">
        <f>'Returns per Gal.'!V18</f>
        <v>0.34589999999999999</v>
      </c>
      <c r="W11" s="102">
        <f>'Returns per Gal.'!W18</f>
        <v>0</v>
      </c>
      <c r="X11" s="102">
        <f>'Returns per Gal.'!X18</f>
        <v>0.21914999999999998</v>
      </c>
      <c r="Y11" s="102">
        <f>'Returns per Gal.'!Y18</f>
        <v>0</v>
      </c>
      <c r="Z11" s="102">
        <f>'Returns per Gal.'!Z18</f>
        <v>1.0953136731324984</v>
      </c>
      <c r="AA11" s="102">
        <f>'Returns per Gal.'!AA18</f>
        <v>0</v>
      </c>
      <c r="AB11" s="102">
        <f>'Returns per Gal.'!AB18</f>
        <v>0.2135298575757576</v>
      </c>
      <c r="AC11" s="102">
        <f>'Returns per Gal.'!AC18</f>
        <v>0</v>
      </c>
      <c r="AD11" s="102">
        <f>'Returns per Gal.'!AD18</f>
        <v>1.308843530708256</v>
      </c>
      <c r="AE11" s="102">
        <f>'Returns per Gal.'!AE18</f>
        <v>0</v>
      </c>
      <c r="AF11" s="102">
        <f>'Returns per Gal.'!AF18</f>
        <v>1.0813581356105149</v>
      </c>
      <c r="AG11" s="114"/>
      <c r="AH11" s="102">
        <f>'Returns per Gal.'!AF18</f>
        <v>1.0813581356105149</v>
      </c>
      <c r="AI11" s="102">
        <f>'Returns per Gal.'!AI18</f>
        <v>1.4883625996002934</v>
      </c>
      <c r="AJ11" s="102">
        <f>'Returns per Gal.'!AH18</f>
        <v>0</v>
      </c>
      <c r="AK11" s="102">
        <f>'Returns per Gal.'!AK18</f>
        <v>1.3077125996002932</v>
      </c>
      <c r="AL11" s="102">
        <f>'Returns per Gal.'!AL18</f>
        <v>0</v>
      </c>
      <c r="AM11" s="102">
        <f>'Returns per Gal.'!AM18</f>
        <v>1.0941827420245356</v>
      </c>
      <c r="AN11" s="89">
        <f>'Returns per Gal.'!AN18</f>
        <v>0</v>
      </c>
      <c r="AO11" s="15">
        <f>'Returns per Gal.'!AO18</f>
        <v>0</v>
      </c>
      <c r="AP11" s="90">
        <f>'Returns per Gal.'!AP18</f>
        <v>0</v>
      </c>
      <c r="AQ11" s="102">
        <f>'Returns per Gal.'!AQ18</f>
        <v>0.27857142857142858</v>
      </c>
      <c r="AR11" s="102">
        <f>'Returns per Gal.'!AR18</f>
        <v>0</v>
      </c>
      <c r="AS11" s="102">
        <f>'Returns per Gal.'!AS18</f>
        <v>0.61785714285714288</v>
      </c>
      <c r="AT11" s="102">
        <f>'Returns per Gal.'!AT18</f>
        <v>0</v>
      </c>
      <c r="AU11" s="102">
        <f>'Returns per Gal.'!AU18</f>
        <v>0.89642857142857146</v>
      </c>
      <c r="AV11" s="114">
        <f>'Returns per Gal.'!AV18</f>
        <v>0</v>
      </c>
      <c r="AW11" s="113">
        <f>'Returns per Gal.'!AW18</f>
        <v>0</v>
      </c>
      <c r="AX11" s="102">
        <f>'Returns per Gal.'!AX18</f>
        <v>1.4614785714285714</v>
      </c>
      <c r="AY11" s="102">
        <f>'Returns per Gal.'!AY18</f>
        <v>0</v>
      </c>
      <c r="AZ11" s="102">
        <f>'Returns per Gal.'!AZ18</f>
        <v>1.675008429004329</v>
      </c>
      <c r="BA11" s="114">
        <f>'Returns per Gal.'!BA18</f>
        <v>0</v>
      </c>
      <c r="BB11" s="113"/>
      <c r="BC11" s="102">
        <f>'Returns per Gal.'!BD18</f>
        <v>0.94154770130422016</v>
      </c>
      <c r="BD11" s="102">
        <f>'Returns per Gal.'!BE18</f>
        <v>0</v>
      </c>
      <c r="BE11" s="102">
        <f>'Returns per Gal.'!BF18</f>
        <v>0.72801784372846257</v>
      </c>
      <c r="BF11" s="102">
        <f>'Returns per Gal.'!BG18</f>
        <v>0</v>
      </c>
      <c r="BG11" s="102">
        <f>'Returns per Gal.'!BH18</f>
        <v>1.0941827420245356</v>
      </c>
      <c r="BH11" s="102">
        <f>'Returns per Gal.'!BI18</f>
        <v>0</v>
      </c>
      <c r="BI11" s="102">
        <f>'Returns per Gal.'!BJ18</f>
        <v>-0.36616489829607302</v>
      </c>
      <c r="BJ11" s="59"/>
      <c r="BL11" s="228">
        <f>'Returns per Bu.'!H18</f>
        <v>1.4847382847709956</v>
      </c>
      <c r="BM11" s="216">
        <f>'Returns per Bu.'!I18</f>
        <v>0</v>
      </c>
      <c r="BN11" s="210">
        <f>'Returns per Bu.'!Q18</f>
        <v>6.7284735636518151</v>
      </c>
      <c r="BO11" s="210">
        <f>'Returns per Bu.'!R18</f>
        <v>0</v>
      </c>
      <c r="BP11" s="210">
        <f>'Returns per Bu.'!S18</f>
        <v>4.5484499624396939</v>
      </c>
      <c r="BQ11" s="209">
        <f>'Returns per Bu.'!AE18</f>
        <v>0</v>
      </c>
      <c r="BR11" s="213">
        <f>'Returns per Bu.'!AF18</f>
        <v>0.94960008601856982</v>
      </c>
      <c r="BS11" s="209">
        <f>'Returns per Bu.'!AM18</f>
        <v>0</v>
      </c>
      <c r="BT11" s="206">
        <f>'Returns per Bu.'!AN18</f>
        <v>2.5099999999999998</v>
      </c>
      <c r="BU11" s="217">
        <f>'Returns per Bu.'!AO18</f>
        <v>0</v>
      </c>
      <c r="BV11" s="15">
        <f t="shared" si="0"/>
        <v>1.7299999999999998</v>
      </c>
      <c r="BW11" s="102">
        <f>'Returns per Bu.'!AJ18</f>
        <v>0.78</v>
      </c>
      <c r="BX11" s="102"/>
      <c r="BY11" s="102">
        <f t="shared" si="1"/>
        <v>0.61785714285714288</v>
      </c>
      <c r="BZ11" s="102"/>
      <c r="CA11" s="102"/>
    </row>
    <row r="12" spans="1:79" x14ac:dyDescent="0.2">
      <c r="A12" s="6">
        <v>38657</v>
      </c>
      <c r="B12" s="6"/>
      <c r="C12" s="60"/>
      <c r="D12" s="102">
        <v>1.8408422810758114</v>
      </c>
      <c r="E12" s="102">
        <f>'Returns per Gal.'!E19</f>
        <v>0</v>
      </c>
      <c r="F12" s="104">
        <v>74.93636544396179</v>
      </c>
      <c r="G12" s="102">
        <f>'Returns per Gal.'!G19</f>
        <v>0</v>
      </c>
      <c r="H12" s="102">
        <v>1.5306843405747976</v>
      </c>
      <c r="I12" s="102">
        <f>'Returns per Gal.'!I19</f>
        <v>0</v>
      </c>
      <c r="J12" s="105">
        <v>12.18</v>
      </c>
      <c r="K12" s="17">
        <f>'Returns per Gal.'!K19</f>
        <v>0</v>
      </c>
      <c r="L12" s="18"/>
      <c r="M12" s="102">
        <f>'Returns per Gal.'!M19</f>
        <v>1.8408422810758114</v>
      </c>
      <c r="N12" s="102">
        <f>'Returns per Gal.'!N19</f>
        <v>0</v>
      </c>
      <c r="O12" s="102">
        <f>'Returns per Gal.'!O19</f>
        <v>0.22748539509774118</v>
      </c>
      <c r="P12" s="102">
        <f>'Returns per Gal.'!P19</f>
        <v>0</v>
      </c>
      <c r="Q12" s="102">
        <f>'Returns per Gal.'!Q19</f>
        <v>2.0683276761735527</v>
      </c>
      <c r="R12" s="102">
        <f>'Returns per Gal.'!R19</f>
        <v>0</v>
      </c>
      <c r="S12" s="113">
        <f>'Returns per Gal.'!S19</f>
        <v>0</v>
      </c>
      <c r="T12" s="102">
        <f>'Returns per Gal.'!T19</f>
        <v>0.5466729787767135</v>
      </c>
      <c r="U12" s="102">
        <f>'Returns per Gal.'!U19</f>
        <v>0</v>
      </c>
      <c r="V12" s="102">
        <f>'Returns per Gal.'!V19</f>
        <v>0.3654</v>
      </c>
      <c r="W12" s="102">
        <f>'Returns per Gal.'!W19</f>
        <v>0</v>
      </c>
      <c r="X12" s="102">
        <f>'Returns per Gal.'!X19</f>
        <v>0.21914999999999998</v>
      </c>
      <c r="Y12" s="102">
        <f>'Returns per Gal.'!Y19</f>
        <v>0</v>
      </c>
      <c r="Z12" s="102">
        <f>'Returns per Gal.'!Z19</f>
        <v>1.1312229787767134</v>
      </c>
      <c r="AA12" s="102">
        <f>'Returns per Gal.'!AA19</f>
        <v>0</v>
      </c>
      <c r="AB12" s="102">
        <f>'Returns per Gal.'!AB19</f>
        <v>0.2135298575757576</v>
      </c>
      <c r="AC12" s="102">
        <f>'Returns per Gal.'!AC19</f>
        <v>0</v>
      </c>
      <c r="AD12" s="102">
        <f>'Returns per Gal.'!AD19</f>
        <v>1.344752836352471</v>
      </c>
      <c r="AE12" s="102">
        <f>'Returns per Gal.'!AE19</f>
        <v>0</v>
      </c>
      <c r="AF12" s="102">
        <f>'Returns per Gal.'!AF19</f>
        <v>1.1172674412547299</v>
      </c>
      <c r="AG12" s="114"/>
      <c r="AH12" s="102">
        <f>'Returns per Gal.'!AF19</f>
        <v>1.1172674412547299</v>
      </c>
      <c r="AI12" s="102">
        <f>'Returns per Gal.'!AI19</f>
        <v>1.1177546973968393</v>
      </c>
      <c r="AJ12" s="102">
        <f>'Returns per Gal.'!AH19</f>
        <v>0</v>
      </c>
      <c r="AK12" s="102">
        <f>'Returns per Gal.'!AK19</f>
        <v>0.93710469739683933</v>
      </c>
      <c r="AL12" s="102">
        <f>'Returns per Gal.'!AL19</f>
        <v>0</v>
      </c>
      <c r="AM12" s="102">
        <f>'Returns per Gal.'!AM19</f>
        <v>0.72357483982108173</v>
      </c>
      <c r="AN12" s="89">
        <f>'Returns per Gal.'!AN19</f>
        <v>0</v>
      </c>
      <c r="AO12" s="15">
        <f>'Returns per Gal.'!AO19</f>
        <v>0</v>
      </c>
      <c r="AP12" s="90">
        <f>'Returns per Gal.'!AP19</f>
        <v>0</v>
      </c>
      <c r="AQ12" s="102">
        <f>'Returns per Gal.'!AQ19</f>
        <v>0.27857142857142858</v>
      </c>
      <c r="AR12" s="102">
        <f>'Returns per Gal.'!AR19</f>
        <v>0</v>
      </c>
      <c r="AS12" s="102">
        <f>'Returns per Gal.'!AS19</f>
        <v>0.62142857142857144</v>
      </c>
      <c r="AT12" s="102">
        <f>'Returns per Gal.'!AT19</f>
        <v>0</v>
      </c>
      <c r="AU12" s="102">
        <f>'Returns per Gal.'!AU19</f>
        <v>0.9</v>
      </c>
      <c r="AV12" s="114">
        <f>'Returns per Gal.'!AV19</f>
        <v>0</v>
      </c>
      <c r="AW12" s="113">
        <f>'Returns per Gal.'!AW19</f>
        <v>0</v>
      </c>
      <c r="AX12" s="102">
        <f>'Returns per Gal.'!AX19</f>
        <v>1.48455</v>
      </c>
      <c r="AY12" s="102">
        <f>'Returns per Gal.'!AY19</f>
        <v>0</v>
      </c>
      <c r="AZ12" s="102">
        <f>'Returns per Gal.'!AZ19</f>
        <v>1.6980798575757576</v>
      </c>
      <c r="BA12" s="114">
        <f>'Returns per Gal.'!BA19</f>
        <v>0</v>
      </c>
      <c r="BB12" s="113"/>
      <c r="BC12" s="102">
        <f>'Returns per Gal.'!BD19</f>
        <v>0.5837776761735527</v>
      </c>
      <c r="BD12" s="102">
        <f>'Returns per Gal.'!BE19</f>
        <v>0</v>
      </c>
      <c r="BE12" s="102">
        <f>'Returns per Gal.'!BF19</f>
        <v>0.3702478185977951</v>
      </c>
      <c r="BF12" s="102">
        <f>'Returns per Gal.'!BG19</f>
        <v>0</v>
      </c>
      <c r="BG12" s="102">
        <f>'Returns per Gal.'!BH19</f>
        <v>0.72357483982108162</v>
      </c>
      <c r="BH12" s="102">
        <f>'Returns per Gal.'!BI19</f>
        <v>0</v>
      </c>
      <c r="BI12" s="102">
        <f>'Returns per Gal.'!BJ19</f>
        <v>-0.35332702122328652</v>
      </c>
      <c r="BJ12" s="59"/>
      <c r="BL12" s="228">
        <f>'Returns per Bu.'!H19</f>
        <v>1.5306843405747976</v>
      </c>
      <c r="BM12" s="216">
        <f>'Returns per Bu.'!I19</f>
        <v>0</v>
      </c>
      <c r="BN12" s="210">
        <f>'Returns per Bu.'!Q19</f>
        <v>5.7913174932859466</v>
      </c>
      <c r="BO12" s="210">
        <f>'Returns per Bu.'!R19</f>
        <v>0</v>
      </c>
      <c r="BP12" s="210">
        <f>'Returns per Bu.'!S19</f>
        <v>3.5566938920738256</v>
      </c>
      <c r="BQ12" s="209">
        <f>'Returns per Bu.'!AE19</f>
        <v>0</v>
      </c>
      <c r="BR12" s="213">
        <f>'Returns per Bu.'!AF19</f>
        <v>0.62796341392082067</v>
      </c>
      <c r="BS12" s="209">
        <f>'Returns per Bu.'!AM19</f>
        <v>0</v>
      </c>
      <c r="BT12" s="206">
        <f>'Returns per Bu.'!AN19</f>
        <v>2.52</v>
      </c>
      <c r="BU12" s="217">
        <f>'Returns per Bu.'!AO19</f>
        <v>0</v>
      </c>
      <c r="BV12" s="15">
        <f t="shared" si="0"/>
        <v>1.74</v>
      </c>
      <c r="BW12" s="102">
        <f>'Returns per Bu.'!AJ19</f>
        <v>0.78</v>
      </c>
      <c r="BX12" s="102"/>
      <c r="BY12" s="102">
        <f t="shared" si="1"/>
        <v>0.62142857142857144</v>
      </c>
      <c r="BZ12" s="102"/>
      <c r="CA12" s="102"/>
    </row>
    <row r="13" spans="1:79" x14ac:dyDescent="0.2">
      <c r="A13" s="77">
        <v>38687</v>
      </c>
      <c r="B13" s="78"/>
      <c r="C13" s="65"/>
      <c r="D13" s="106">
        <v>1.7527637030339065</v>
      </c>
      <c r="E13" s="106">
        <f>'Returns per Gal.'!E20</f>
        <v>0</v>
      </c>
      <c r="F13" s="108">
        <v>84.15930272937247</v>
      </c>
      <c r="G13" s="106">
        <f>'Returns per Gal.'!G20</f>
        <v>0</v>
      </c>
      <c r="H13" s="106">
        <v>1.7132773697506458</v>
      </c>
      <c r="I13" s="106">
        <f>'Returns per Gal.'!I20</f>
        <v>0</v>
      </c>
      <c r="J13" s="109">
        <v>12.05</v>
      </c>
      <c r="K13" s="74">
        <f>'Returns per Gal.'!K20</f>
        <v>0</v>
      </c>
      <c r="L13" s="75"/>
      <c r="M13" s="106">
        <f>'Returns per Gal.'!M20</f>
        <v>1.7527637030339065</v>
      </c>
      <c r="N13" s="106">
        <f>'Returns per Gal.'!N20</f>
        <v>0</v>
      </c>
      <c r="O13" s="106">
        <f>'Returns per Gal.'!O20</f>
        <v>0.25548359757130934</v>
      </c>
      <c r="P13" s="106">
        <f>'Returns per Gal.'!P20</f>
        <v>0</v>
      </c>
      <c r="Q13" s="106">
        <f>'Returns per Gal.'!Q20</f>
        <v>2.0082473006052157</v>
      </c>
      <c r="R13" s="106">
        <f>'Returns per Gal.'!R20</f>
        <v>0</v>
      </c>
      <c r="S13" s="115">
        <f>'Returns per Gal.'!S20</f>
        <v>0</v>
      </c>
      <c r="T13" s="106">
        <f>'Returns per Gal.'!T20</f>
        <v>0.61188477491094495</v>
      </c>
      <c r="U13" s="106">
        <f>'Returns per Gal.'!U20</f>
        <v>0</v>
      </c>
      <c r="V13" s="106">
        <f>'Returns per Gal.'!V20</f>
        <v>0.36149999999999999</v>
      </c>
      <c r="W13" s="106">
        <f>'Returns per Gal.'!W20</f>
        <v>0</v>
      </c>
      <c r="X13" s="106">
        <f>'Returns per Gal.'!X20</f>
        <v>0.21914999999999998</v>
      </c>
      <c r="Y13" s="106">
        <f>'Returns per Gal.'!Y20</f>
        <v>0</v>
      </c>
      <c r="Z13" s="106">
        <f>'Returns per Gal.'!Z20</f>
        <v>1.192534774910945</v>
      </c>
      <c r="AA13" s="106">
        <f>'Returns per Gal.'!AA20</f>
        <v>0</v>
      </c>
      <c r="AB13" s="106">
        <f>'Returns per Gal.'!AB20</f>
        <v>0.2135298575757576</v>
      </c>
      <c r="AC13" s="106">
        <f>'Returns per Gal.'!AC20</f>
        <v>0</v>
      </c>
      <c r="AD13" s="106">
        <f>'Returns per Gal.'!AD20</f>
        <v>1.4060646324867025</v>
      </c>
      <c r="AE13" s="106">
        <f>'Returns per Gal.'!AE20</f>
        <v>0</v>
      </c>
      <c r="AF13" s="106">
        <f>'Returns per Gal.'!AF20</f>
        <v>1.1505810349153931</v>
      </c>
      <c r="AG13" s="116"/>
      <c r="AH13" s="106">
        <f>'Returns per Gal.'!AF20</f>
        <v>1.1505810349153931</v>
      </c>
      <c r="AI13" s="106">
        <f>'Returns per Gal.'!AI20</f>
        <v>0.99636252569427075</v>
      </c>
      <c r="AJ13" s="106">
        <f>'Returns per Gal.'!AH20</f>
        <v>0</v>
      </c>
      <c r="AK13" s="106">
        <f>'Returns per Gal.'!AK20</f>
        <v>0.81571252569427077</v>
      </c>
      <c r="AL13" s="106">
        <f>'Returns per Gal.'!AL20</f>
        <v>0</v>
      </c>
      <c r="AM13" s="106">
        <f>'Returns per Gal.'!AM20</f>
        <v>0.60218266811851318</v>
      </c>
      <c r="AN13" s="91">
        <f>'Returns per Gal.'!AN20</f>
        <v>0</v>
      </c>
      <c r="AO13" s="15">
        <f>'Returns per Gal.'!AO20</f>
        <v>0</v>
      </c>
      <c r="AP13" s="92">
        <f>'Returns per Gal.'!AP20</f>
        <v>0</v>
      </c>
      <c r="AQ13" s="106">
        <f>'Returns per Gal.'!AQ20</f>
        <v>0.27857142857142858</v>
      </c>
      <c r="AR13" s="106">
        <f>'Returns per Gal.'!AR20</f>
        <v>0</v>
      </c>
      <c r="AS13" s="106">
        <f>'Returns per Gal.'!AS20</f>
        <v>0.625</v>
      </c>
      <c r="AT13" s="106">
        <f>'Returns per Gal.'!AT20</f>
        <v>0</v>
      </c>
      <c r="AU13" s="106">
        <f>'Returns per Gal.'!AU20</f>
        <v>0.90357142857142858</v>
      </c>
      <c r="AV13" s="116">
        <f>'Returns per Gal.'!AV20</f>
        <v>0</v>
      </c>
      <c r="AW13" s="115">
        <f>'Returns per Gal.'!AW20</f>
        <v>0</v>
      </c>
      <c r="AX13" s="106">
        <f>'Returns per Gal.'!AX20</f>
        <v>1.4842214285714286</v>
      </c>
      <c r="AY13" s="106">
        <f>'Returns per Gal.'!AY20</f>
        <v>0</v>
      </c>
      <c r="AZ13" s="106">
        <f>'Returns per Gal.'!AZ20</f>
        <v>1.6977512861471862</v>
      </c>
      <c r="BA13" s="116">
        <f>'Returns per Gal.'!BA20</f>
        <v>0</v>
      </c>
      <c r="BB13" s="115"/>
      <c r="BC13" s="106">
        <f>'Returns per Gal.'!BD20</f>
        <v>0.52402587203378714</v>
      </c>
      <c r="BD13" s="106">
        <f>'Returns per Gal.'!BE20</f>
        <v>0</v>
      </c>
      <c r="BE13" s="106">
        <f>'Returns per Gal.'!BF20</f>
        <v>0.31049601445802955</v>
      </c>
      <c r="BF13" s="106">
        <f>'Returns per Gal.'!BG20</f>
        <v>0</v>
      </c>
      <c r="BG13" s="106">
        <f>'Returns per Gal.'!BH20</f>
        <v>0.60218266811851318</v>
      </c>
      <c r="BH13" s="106">
        <f>'Returns per Gal.'!BI20</f>
        <v>0</v>
      </c>
      <c r="BI13" s="106">
        <f>'Returns per Gal.'!BJ20</f>
        <v>-0.29168665366048363</v>
      </c>
      <c r="BJ13" s="73"/>
      <c r="BL13" s="229">
        <f>'Returns per Bu.'!H20</f>
        <v>1.7132773697506458</v>
      </c>
      <c r="BM13" s="218">
        <f>'Returns per Bu.'!I20</f>
        <v>0</v>
      </c>
      <c r="BN13" s="211">
        <f>'Returns per Bu.'!Q20</f>
        <v>5.6230924416946042</v>
      </c>
      <c r="BO13" s="211">
        <f>'Returns per Bu.'!R20</f>
        <v>0</v>
      </c>
      <c r="BP13" s="211">
        <f>'Returns per Bu.'!S20</f>
        <v>3.3993888404824828</v>
      </c>
      <c r="BQ13" s="208">
        <f>'Returns per Bu.'!AE20</f>
        <v>0</v>
      </c>
      <c r="BR13" s="214">
        <f>'Returns per Bu.'!AF20</f>
        <v>0.52261170961825465</v>
      </c>
      <c r="BS13" s="208">
        <f>'Returns per Bu.'!AM20</f>
        <v>0</v>
      </c>
      <c r="BT13" s="207">
        <f>'Returns per Bu.'!AN20</f>
        <v>2.5299999999999998</v>
      </c>
      <c r="BU13" s="219">
        <f>'Returns per Bu.'!AO20</f>
        <v>0</v>
      </c>
      <c r="BV13" s="15">
        <f t="shared" si="0"/>
        <v>1.7499999999999998</v>
      </c>
      <c r="BW13" s="102">
        <f>'Returns per Bu.'!AJ20</f>
        <v>0.78</v>
      </c>
      <c r="BX13" s="102"/>
      <c r="BY13" s="102">
        <f t="shared" si="1"/>
        <v>0.625</v>
      </c>
      <c r="BZ13" s="102"/>
      <c r="CA13" s="102"/>
    </row>
    <row r="14" spans="1:79" x14ac:dyDescent="0.2">
      <c r="A14" s="22">
        <v>38718</v>
      </c>
      <c r="B14" s="6"/>
      <c r="C14" s="60"/>
      <c r="D14" s="102">
        <v>1.8760737122925732</v>
      </c>
      <c r="E14" s="102">
        <f>'Returns per Gal.'!E21</f>
        <v>0</v>
      </c>
      <c r="F14" s="104">
        <v>88.386482318519043</v>
      </c>
      <c r="G14" s="102">
        <f>'Returns per Gal.'!G21</f>
        <v>0</v>
      </c>
      <c r="H14" s="102">
        <v>1.7825367946104507</v>
      </c>
      <c r="I14" s="102">
        <f>'Returns per Gal.'!I21</f>
        <v>0</v>
      </c>
      <c r="J14" s="105">
        <v>10.95</v>
      </c>
      <c r="K14" s="17">
        <f>'Returns per Gal.'!K21</f>
        <v>0</v>
      </c>
      <c r="L14" s="18"/>
      <c r="M14" s="102">
        <f>'Returns per Gal.'!M21</f>
        <v>1.8760737122925732</v>
      </c>
      <c r="N14" s="102">
        <f>'Returns per Gal.'!N21</f>
        <v>0</v>
      </c>
      <c r="O14" s="102">
        <f>'Returns per Gal.'!O21</f>
        <v>0.2683161070383614</v>
      </c>
      <c r="P14" s="102">
        <f>'Returns per Gal.'!P21</f>
        <v>0</v>
      </c>
      <c r="Q14" s="102">
        <f>'Returns per Gal.'!Q21</f>
        <v>2.1443898193309345</v>
      </c>
      <c r="R14" s="102">
        <f>'Returns per Gal.'!R21</f>
        <v>0</v>
      </c>
      <c r="S14" s="113">
        <f>'Returns per Gal.'!S21</f>
        <v>0</v>
      </c>
      <c r="T14" s="102">
        <f>'Returns per Gal.'!T21</f>
        <v>0.63662028378944668</v>
      </c>
      <c r="U14" s="102">
        <f>'Returns per Gal.'!U21</f>
        <v>0</v>
      </c>
      <c r="V14" s="102">
        <f>'Returns per Gal.'!V21</f>
        <v>0.32850000000000001</v>
      </c>
      <c r="W14" s="102">
        <f>'Returns per Gal.'!W21</f>
        <v>0</v>
      </c>
      <c r="X14" s="102">
        <f>'Returns per Gal.'!X21</f>
        <v>0.21914999999999998</v>
      </c>
      <c r="Y14" s="102">
        <f>'Returns per Gal.'!Y21</f>
        <v>0</v>
      </c>
      <c r="Z14" s="102">
        <f>'Returns per Gal.'!Z21</f>
        <v>1.1842702837894468</v>
      </c>
      <c r="AA14" s="102">
        <f>'Returns per Gal.'!AA21</f>
        <v>0</v>
      </c>
      <c r="AB14" s="102">
        <f>'Returns per Gal.'!AB21</f>
        <v>0.2135298575757576</v>
      </c>
      <c r="AC14" s="102">
        <f>'Returns per Gal.'!AC21</f>
        <v>0</v>
      </c>
      <c r="AD14" s="102">
        <f>'Returns per Gal.'!AD21</f>
        <v>1.3978001413652044</v>
      </c>
      <c r="AE14" s="102">
        <f>'Returns per Gal.'!AE21</f>
        <v>0</v>
      </c>
      <c r="AF14" s="102">
        <f>'Returns per Gal.'!AF21</f>
        <v>1.1294840343268429</v>
      </c>
      <c r="AG14" s="114"/>
      <c r="AH14" s="102">
        <f>'Returns per Gal.'!AF21</f>
        <v>1.1294840343268429</v>
      </c>
      <c r="AI14" s="102">
        <f>'Returns per Gal.'!AI21</f>
        <v>1.1407695355414877</v>
      </c>
      <c r="AJ14" s="102">
        <f>'Returns per Gal.'!AH21</f>
        <v>0</v>
      </c>
      <c r="AK14" s="102">
        <f>'Returns per Gal.'!AK21</f>
        <v>0.96011953554148777</v>
      </c>
      <c r="AL14" s="102">
        <f>'Returns per Gal.'!AL21</f>
        <v>0</v>
      </c>
      <c r="AM14" s="102">
        <f>'Returns per Gal.'!AM21</f>
        <v>0.74658967796573017</v>
      </c>
      <c r="AN14" s="89">
        <f>'Returns per Gal.'!AN21</f>
        <v>0</v>
      </c>
      <c r="AO14" s="15">
        <f>'Returns per Gal.'!AO21</f>
        <v>0</v>
      </c>
      <c r="AP14" s="90">
        <f>'Returns per Gal.'!AP21</f>
        <v>0</v>
      </c>
      <c r="AQ14" s="102">
        <f>'Returns per Gal.'!AQ21</f>
        <v>0.27857142857142858</v>
      </c>
      <c r="AR14" s="102">
        <f>'Returns per Gal.'!AR21</f>
        <v>0</v>
      </c>
      <c r="AS14" s="102">
        <f>'Returns per Gal.'!AS21</f>
        <v>0.625</v>
      </c>
      <c r="AT14" s="102">
        <f>'Returns per Gal.'!AT21</f>
        <v>0</v>
      </c>
      <c r="AU14" s="102">
        <f>'Returns per Gal.'!AU21</f>
        <v>0.90357142857142858</v>
      </c>
      <c r="AV14" s="114">
        <f>'Returns per Gal.'!AV21</f>
        <v>0</v>
      </c>
      <c r="AW14" s="113">
        <f>'Returns per Gal.'!AW21</f>
        <v>0</v>
      </c>
      <c r="AX14" s="102">
        <f>'Returns per Gal.'!AX21</f>
        <v>1.4512214285714284</v>
      </c>
      <c r="AY14" s="102">
        <f>'Returns per Gal.'!AY21</f>
        <v>0</v>
      </c>
      <c r="AZ14" s="102">
        <f>'Returns per Gal.'!AZ21</f>
        <v>1.664751286147186</v>
      </c>
      <c r="BA14" s="114">
        <f>'Returns per Gal.'!BA21</f>
        <v>0</v>
      </c>
      <c r="BB14" s="113"/>
      <c r="BC14" s="102">
        <f>'Returns per Gal.'!BD21</f>
        <v>0.69316839075950609</v>
      </c>
      <c r="BD14" s="102">
        <f>'Returns per Gal.'!BE21</f>
        <v>0</v>
      </c>
      <c r="BE14" s="102">
        <f>'Returns per Gal.'!BF21</f>
        <v>0.47963853318374849</v>
      </c>
      <c r="BF14" s="102">
        <f>'Returns per Gal.'!BG21</f>
        <v>0</v>
      </c>
      <c r="BG14" s="102">
        <f>'Returns per Gal.'!BH21</f>
        <v>0.74658967796573039</v>
      </c>
      <c r="BH14" s="102">
        <f>'Returns per Gal.'!BI21</f>
        <v>0</v>
      </c>
      <c r="BI14" s="102">
        <f>'Returns per Gal.'!BJ21</f>
        <v>-0.2669511447819819</v>
      </c>
      <c r="BJ14" s="59"/>
      <c r="BL14" s="228">
        <f>'Returns per Bu.'!H21</f>
        <v>1.7825367946104507</v>
      </c>
      <c r="BM14" s="216">
        <f>'Returns per Bu.'!I21</f>
        <v>0</v>
      </c>
      <c r="BN14" s="210">
        <f>'Returns per Bu.'!Q21</f>
        <v>6.0042914941266172</v>
      </c>
      <c r="BO14" s="210">
        <f>'Returns per Bu.'!R21</f>
        <v>0</v>
      </c>
      <c r="BP14" s="210">
        <f>'Returns per Bu.'!S21</f>
        <v>3.8729878929144963</v>
      </c>
      <c r="BQ14" s="209">
        <f>'Returns per Bu.'!AE21</f>
        <v>0</v>
      </c>
      <c r="BR14" s="213">
        <f>'Returns per Bu.'!AF21</f>
        <v>0.6479371271247274</v>
      </c>
      <c r="BS14" s="209">
        <f>'Returns per Bu.'!AM21</f>
        <v>0</v>
      </c>
      <c r="BT14" s="206">
        <f>'Returns per Bu.'!AN21</f>
        <v>2.5299999999999998</v>
      </c>
      <c r="BU14" s="217">
        <f>'Returns per Bu.'!AO21</f>
        <v>0</v>
      </c>
      <c r="BV14" s="15">
        <f t="shared" si="0"/>
        <v>1.7499999999999998</v>
      </c>
      <c r="BW14" s="102">
        <f>'Returns per Bu.'!AJ21</f>
        <v>0.78</v>
      </c>
      <c r="BX14" s="102"/>
      <c r="BY14" s="102">
        <f t="shared" si="1"/>
        <v>0.625</v>
      </c>
      <c r="BZ14" s="102"/>
      <c r="CA14" s="102"/>
    </row>
    <row r="15" spans="1:79" x14ac:dyDescent="0.2">
      <c r="A15" s="8">
        <v>38749</v>
      </c>
      <c r="B15" s="8"/>
      <c r="C15" s="60"/>
      <c r="D15" s="102">
        <v>2.2195801666560024</v>
      </c>
      <c r="E15" s="102">
        <f>'Returns per Gal.'!E22</f>
        <v>0</v>
      </c>
      <c r="F15" s="104">
        <v>91.268650220209878</v>
      </c>
      <c r="G15" s="102">
        <f>'Returns per Gal.'!G22</f>
        <v>0</v>
      </c>
      <c r="H15" s="102">
        <v>1.8880425523821436</v>
      </c>
      <c r="I15" s="102">
        <f>'Returns per Gal.'!I22</f>
        <v>0</v>
      </c>
      <c r="J15" s="105">
        <v>10.210000000000001</v>
      </c>
      <c r="K15" s="17">
        <f>'Returns per Gal.'!K22</f>
        <v>0</v>
      </c>
      <c r="L15" s="18"/>
      <c r="M15" s="102">
        <f>'Returns per Gal.'!M22</f>
        <v>2.2195801666560024</v>
      </c>
      <c r="N15" s="102">
        <f>'Returns per Gal.'!N22</f>
        <v>0</v>
      </c>
      <c r="O15" s="102">
        <f>'Returns per Gal.'!O22</f>
        <v>0.27706554531135141</v>
      </c>
      <c r="P15" s="102">
        <f>'Returns per Gal.'!P22</f>
        <v>0</v>
      </c>
      <c r="Q15" s="102">
        <f>'Returns per Gal.'!Q22</f>
        <v>2.496645711967354</v>
      </c>
      <c r="R15" s="102">
        <f>'Returns per Gal.'!R22</f>
        <v>0</v>
      </c>
      <c r="S15" s="113">
        <f>'Returns per Gal.'!S22</f>
        <v>0</v>
      </c>
      <c r="T15" s="102">
        <f>'Returns per Gal.'!T22</f>
        <v>0.67430091156505134</v>
      </c>
      <c r="U15" s="102">
        <f>'Returns per Gal.'!U22</f>
        <v>0</v>
      </c>
      <c r="V15" s="102">
        <f>'Returns per Gal.'!V22</f>
        <v>0.30630000000000002</v>
      </c>
      <c r="W15" s="102">
        <f>'Returns per Gal.'!W22</f>
        <v>0</v>
      </c>
      <c r="X15" s="102">
        <f>'Returns per Gal.'!X22</f>
        <v>0.21914999999999998</v>
      </c>
      <c r="Y15" s="102">
        <f>'Returns per Gal.'!Y22</f>
        <v>0</v>
      </c>
      <c r="Z15" s="102">
        <f>'Returns per Gal.'!Z22</f>
        <v>1.1997509115650513</v>
      </c>
      <c r="AA15" s="102">
        <f>'Returns per Gal.'!AA22</f>
        <v>0</v>
      </c>
      <c r="AB15" s="102">
        <f>'Returns per Gal.'!AB22</f>
        <v>0.2135298575757576</v>
      </c>
      <c r="AC15" s="102">
        <f>'Returns per Gal.'!AC22</f>
        <v>0</v>
      </c>
      <c r="AD15" s="102">
        <f>'Returns per Gal.'!AD22</f>
        <v>1.4132807691408089</v>
      </c>
      <c r="AE15" s="102">
        <f>'Returns per Gal.'!AE22</f>
        <v>0</v>
      </c>
      <c r="AF15" s="102">
        <f>'Returns per Gal.'!AF22</f>
        <v>1.1362152238294576</v>
      </c>
      <c r="AG15" s="114"/>
      <c r="AH15" s="102">
        <f>'Returns per Gal.'!AF22</f>
        <v>1.1362152238294576</v>
      </c>
      <c r="AI15" s="102">
        <f>'Returns per Gal.'!AI22</f>
        <v>1.4775448004023026</v>
      </c>
      <c r="AJ15" s="102">
        <f>'Returns per Gal.'!AH22</f>
        <v>0</v>
      </c>
      <c r="AK15" s="102">
        <f>'Returns per Gal.'!AK22</f>
        <v>1.2968948004023026</v>
      </c>
      <c r="AL15" s="102">
        <f>'Returns per Gal.'!AL22</f>
        <v>0</v>
      </c>
      <c r="AM15" s="102">
        <f>'Returns per Gal.'!AM22</f>
        <v>1.0833649428265451</v>
      </c>
      <c r="AN15" s="89">
        <f>'Returns per Gal.'!AN22</f>
        <v>0</v>
      </c>
      <c r="AO15" s="15">
        <f>'Returns per Gal.'!AO22</f>
        <v>0</v>
      </c>
      <c r="AP15" s="90">
        <f>'Returns per Gal.'!AP22</f>
        <v>0</v>
      </c>
      <c r="AQ15" s="102">
        <f>'Returns per Gal.'!AQ22</f>
        <v>0.27857142857142858</v>
      </c>
      <c r="AR15" s="102">
        <f>'Returns per Gal.'!AR22</f>
        <v>0</v>
      </c>
      <c r="AS15" s="102">
        <f>'Returns per Gal.'!AS22</f>
        <v>0.62857142857142867</v>
      </c>
      <c r="AT15" s="102">
        <f>'Returns per Gal.'!AT22</f>
        <v>0</v>
      </c>
      <c r="AU15" s="102">
        <f>'Returns per Gal.'!AU22</f>
        <v>0.90714285714285725</v>
      </c>
      <c r="AV15" s="114">
        <f>'Returns per Gal.'!AV22</f>
        <v>0</v>
      </c>
      <c r="AW15" s="113">
        <f>'Returns per Gal.'!AW22</f>
        <v>0</v>
      </c>
      <c r="AX15" s="102">
        <f>'Returns per Gal.'!AX22</f>
        <v>1.4325928571428572</v>
      </c>
      <c r="AY15" s="102">
        <f>'Returns per Gal.'!AY22</f>
        <v>0</v>
      </c>
      <c r="AZ15" s="102">
        <f>'Returns per Gal.'!AZ22</f>
        <v>1.6461227147186148</v>
      </c>
      <c r="BA15" s="114">
        <f>'Returns per Gal.'!BA22</f>
        <v>0</v>
      </c>
      <c r="BB15" s="113"/>
      <c r="BC15" s="102">
        <f>'Returns per Gal.'!BD22</f>
        <v>1.0640528548244967</v>
      </c>
      <c r="BD15" s="102">
        <f>'Returns per Gal.'!BE22</f>
        <v>0</v>
      </c>
      <c r="BE15" s="102">
        <f>'Returns per Gal.'!BF22</f>
        <v>0.85052299724873914</v>
      </c>
      <c r="BF15" s="102">
        <f>'Returns per Gal.'!BG22</f>
        <v>0</v>
      </c>
      <c r="BG15" s="102">
        <f>'Returns per Gal.'!BH22</f>
        <v>1.0833649428265451</v>
      </c>
      <c r="BH15" s="102">
        <f>'Returns per Gal.'!BI22</f>
        <v>0</v>
      </c>
      <c r="BI15" s="102">
        <f>'Returns per Gal.'!BJ22</f>
        <v>-0.23284194557780591</v>
      </c>
      <c r="BJ15" s="59"/>
      <c r="BL15" s="228">
        <f>'Returns per Bu.'!H22</f>
        <v>1.8880425523821436</v>
      </c>
      <c r="BM15" s="216">
        <f>'Returns per Bu.'!I22</f>
        <v>0</v>
      </c>
      <c r="BN15" s="210">
        <f>'Returns per Bu.'!Q22</f>
        <v>6.9906079935085907</v>
      </c>
      <c r="BO15" s="210">
        <f>'Returns per Bu.'!R22</f>
        <v>0</v>
      </c>
      <c r="BP15" s="210">
        <f>'Returns per Bu.'!S22</f>
        <v>4.9214643922964694</v>
      </c>
      <c r="BQ15" s="209">
        <f>'Returns per Bu.'!AE22</f>
        <v>0</v>
      </c>
      <c r="BR15" s="213">
        <f>'Returns per Bu.'!AF22</f>
        <v>0.94021172459190727</v>
      </c>
      <c r="BS15" s="209">
        <f>'Returns per Bu.'!AM22</f>
        <v>0</v>
      </c>
      <c r="BT15" s="206">
        <f>'Returns per Bu.'!AN22</f>
        <v>2.54</v>
      </c>
      <c r="BU15" s="217">
        <f>'Returns per Bu.'!AO22</f>
        <v>0</v>
      </c>
      <c r="BV15" s="15">
        <f t="shared" si="0"/>
        <v>1.76</v>
      </c>
      <c r="BW15" s="102">
        <f>'Returns per Bu.'!AJ22</f>
        <v>0.78</v>
      </c>
      <c r="BX15" s="102"/>
      <c r="BY15" s="102">
        <f t="shared" si="1"/>
        <v>0.62857142857142867</v>
      </c>
      <c r="BZ15" s="102"/>
      <c r="CA15" s="102"/>
    </row>
    <row r="16" spans="1:79" x14ac:dyDescent="0.2">
      <c r="A16" s="6">
        <v>38777</v>
      </c>
      <c r="B16" s="6"/>
      <c r="C16" s="60"/>
      <c r="D16" s="102">
        <v>2.1315015886140976</v>
      </c>
      <c r="E16" s="102">
        <f>'Returns per Gal.'!E23</f>
        <v>0</v>
      </c>
      <c r="F16" s="104">
        <v>91.268650220209878</v>
      </c>
      <c r="G16" s="102">
        <f>'Returns per Gal.'!G23</f>
        <v>0</v>
      </c>
      <c r="H16" s="102">
        <v>1.8820865821853541</v>
      </c>
      <c r="I16" s="102">
        <f>'Returns per Gal.'!I23</f>
        <v>0</v>
      </c>
      <c r="J16" s="105">
        <v>9.1999999999999993</v>
      </c>
      <c r="K16" s="17">
        <f>'Returns per Gal.'!K23</f>
        <v>0</v>
      </c>
      <c r="L16" s="18"/>
      <c r="M16" s="102">
        <f>'Returns per Gal.'!M23</f>
        <v>2.1315015886140976</v>
      </c>
      <c r="N16" s="102">
        <f>'Returns per Gal.'!N23</f>
        <v>0</v>
      </c>
      <c r="O16" s="102">
        <f>'Returns per Gal.'!O23</f>
        <v>0.27706554531135141</v>
      </c>
      <c r="P16" s="102">
        <f>'Returns per Gal.'!P23</f>
        <v>0</v>
      </c>
      <c r="Q16" s="102">
        <f>'Returns per Gal.'!Q23</f>
        <v>2.4085671339254491</v>
      </c>
      <c r="R16" s="102">
        <f>'Returns per Gal.'!R23</f>
        <v>0</v>
      </c>
      <c r="S16" s="113">
        <f>'Returns per Gal.'!S23</f>
        <v>0</v>
      </c>
      <c r="T16" s="102">
        <f>'Returns per Gal.'!T23</f>
        <v>0.67217377935191225</v>
      </c>
      <c r="U16" s="102">
        <f>'Returns per Gal.'!U23</f>
        <v>0</v>
      </c>
      <c r="V16" s="102">
        <f>'Returns per Gal.'!V23</f>
        <v>0.27600000000000002</v>
      </c>
      <c r="W16" s="102">
        <f>'Returns per Gal.'!W23</f>
        <v>0</v>
      </c>
      <c r="X16" s="102">
        <f>'Returns per Gal.'!X23</f>
        <v>0.21914999999999998</v>
      </c>
      <c r="Y16" s="102">
        <f>'Returns per Gal.'!Y23</f>
        <v>0</v>
      </c>
      <c r="Z16" s="102">
        <f>'Returns per Gal.'!Z23</f>
        <v>1.1673237793519122</v>
      </c>
      <c r="AA16" s="102">
        <f>'Returns per Gal.'!AA23</f>
        <v>0</v>
      </c>
      <c r="AB16" s="102">
        <f>'Returns per Gal.'!AB23</f>
        <v>0.2135298575757576</v>
      </c>
      <c r="AC16" s="102">
        <f>'Returns per Gal.'!AC23</f>
        <v>0</v>
      </c>
      <c r="AD16" s="102">
        <f>'Returns per Gal.'!AD23</f>
        <v>1.3808536369276698</v>
      </c>
      <c r="AE16" s="102">
        <f>'Returns per Gal.'!AE23</f>
        <v>0</v>
      </c>
      <c r="AF16" s="102">
        <f>'Returns per Gal.'!AF23</f>
        <v>1.1037880916163183</v>
      </c>
      <c r="AG16" s="114"/>
      <c r="AH16" s="102">
        <f>'Returns per Gal.'!AF23</f>
        <v>1.1037880916163183</v>
      </c>
      <c r="AI16" s="102">
        <f>'Returns per Gal.'!AI23</f>
        <v>1.4218933545735368</v>
      </c>
      <c r="AJ16" s="102">
        <f>'Returns per Gal.'!AH23</f>
        <v>0</v>
      </c>
      <c r="AK16" s="102">
        <f>'Returns per Gal.'!AK23</f>
        <v>1.2412433545735369</v>
      </c>
      <c r="AL16" s="102">
        <f>'Returns per Gal.'!AL23</f>
        <v>0</v>
      </c>
      <c r="AM16" s="102">
        <f>'Returns per Gal.'!AM23</f>
        <v>1.0277134969977793</v>
      </c>
      <c r="AN16" s="89">
        <f>'Returns per Gal.'!AN23</f>
        <v>0</v>
      </c>
      <c r="AO16" s="15">
        <f>'Returns per Gal.'!AO23</f>
        <v>0</v>
      </c>
      <c r="AP16" s="90">
        <f>'Returns per Gal.'!AP23</f>
        <v>0</v>
      </c>
      <c r="AQ16" s="102">
        <f>'Returns per Gal.'!AQ23</f>
        <v>0.27857142857142858</v>
      </c>
      <c r="AR16" s="102">
        <f>'Returns per Gal.'!AR23</f>
        <v>0</v>
      </c>
      <c r="AS16" s="102">
        <f>'Returns per Gal.'!AS23</f>
        <v>0.63214285714285712</v>
      </c>
      <c r="AT16" s="102">
        <f>'Returns per Gal.'!AT23</f>
        <v>0</v>
      </c>
      <c r="AU16" s="102">
        <f>'Returns per Gal.'!AU23</f>
        <v>0.9107142857142857</v>
      </c>
      <c r="AV16" s="114">
        <f>'Returns per Gal.'!AV23</f>
        <v>0</v>
      </c>
      <c r="AW16" s="113">
        <f>'Returns per Gal.'!AW23</f>
        <v>0</v>
      </c>
      <c r="AX16" s="102">
        <f>'Returns per Gal.'!AX23</f>
        <v>1.4058642857142858</v>
      </c>
      <c r="AY16" s="102">
        <f>'Returns per Gal.'!AY23</f>
        <v>0</v>
      </c>
      <c r="AZ16" s="102">
        <f>'Returns per Gal.'!AZ23</f>
        <v>1.6193941432900434</v>
      </c>
      <c r="BA16" s="114">
        <f>'Returns per Gal.'!BA23</f>
        <v>0</v>
      </c>
      <c r="BB16" s="113"/>
      <c r="BC16" s="102">
        <f>'Returns per Gal.'!BD23</f>
        <v>1.0027028482111633</v>
      </c>
      <c r="BD16" s="102">
        <f>'Returns per Gal.'!BE23</f>
        <v>0</v>
      </c>
      <c r="BE16" s="102">
        <f>'Returns per Gal.'!BF23</f>
        <v>0.78917299063540569</v>
      </c>
      <c r="BF16" s="102">
        <f>'Returns per Gal.'!BG23</f>
        <v>0</v>
      </c>
      <c r="BG16" s="102">
        <f>'Returns per Gal.'!BH23</f>
        <v>1.0277134969977793</v>
      </c>
      <c r="BH16" s="102">
        <f>'Returns per Gal.'!BI23</f>
        <v>0</v>
      </c>
      <c r="BI16" s="102">
        <f>'Returns per Gal.'!BJ23</f>
        <v>-0.23854050636237345</v>
      </c>
      <c r="BJ16" s="59"/>
      <c r="BL16" s="228">
        <f>'Returns per Bu.'!H23</f>
        <v>1.8820865821853541</v>
      </c>
      <c r="BM16" s="216">
        <f>'Returns per Bu.'!I23</f>
        <v>0</v>
      </c>
      <c r="BN16" s="210">
        <f>'Returns per Bu.'!Q23</f>
        <v>6.7439879749912572</v>
      </c>
      <c r="BO16" s="210">
        <f>'Returns per Bu.'!R23</f>
        <v>0</v>
      </c>
      <c r="BP16" s="210">
        <f>'Returns per Bu.'!S23</f>
        <v>4.7596843737791366</v>
      </c>
      <c r="BQ16" s="209">
        <f>'Returns per Bu.'!AE23</f>
        <v>0</v>
      </c>
      <c r="BR16" s="213">
        <f>'Returns per Bu.'!AF23</f>
        <v>0.8919139259552068</v>
      </c>
      <c r="BS16" s="209">
        <f>'Returns per Bu.'!AM23</f>
        <v>0</v>
      </c>
      <c r="BT16" s="206">
        <f>'Returns per Bu.'!AN23</f>
        <v>2.5499999999999998</v>
      </c>
      <c r="BU16" s="217">
        <f>'Returns per Bu.'!AO23</f>
        <v>0</v>
      </c>
      <c r="BV16" s="15">
        <f t="shared" si="0"/>
        <v>1.7699999999999998</v>
      </c>
      <c r="BW16" s="102">
        <f>'Returns per Bu.'!AJ23</f>
        <v>0.78</v>
      </c>
      <c r="BX16" s="102"/>
      <c r="BY16" s="102">
        <f t="shared" si="1"/>
        <v>0.63214285714285712</v>
      </c>
      <c r="BZ16" s="102"/>
      <c r="CA16" s="102"/>
    </row>
    <row r="17" spans="1:79" x14ac:dyDescent="0.2">
      <c r="A17" s="8">
        <v>38808</v>
      </c>
      <c r="B17" s="8"/>
      <c r="C17" s="60"/>
      <c r="D17" s="102">
        <v>2.1579251620266691</v>
      </c>
      <c r="E17" s="102">
        <f>'Returns per Gal.'!E24</f>
        <v>0</v>
      </c>
      <c r="F17" s="104">
        <v>88.386482318519043</v>
      </c>
      <c r="G17" s="102">
        <f>'Returns per Gal.'!G24</f>
        <v>0</v>
      </c>
      <c r="H17" s="102">
        <v>1.9867414870717905</v>
      </c>
      <c r="I17" s="102">
        <f>'Returns per Gal.'!I24</f>
        <v>0</v>
      </c>
      <c r="J17" s="105">
        <v>8.6199999999999992</v>
      </c>
      <c r="K17" s="17">
        <f>'Returns per Gal.'!K24</f>
        <v>0</v>
      </c>
      <c r="L17" s="18"/>
      <c r="M17" s="102">
        <f>'Returns per Gal.'!M24</f>
        <v>2.1579251620266691</v>
      </c>
      <c r="N17" s="102">
        <f>'Returns per Gal.'!N24</f>
        <v>0</v>
      </c>
      <c r="O17" s="102">
        <f>'Returns per Gal.'!O24</f>
        <v>0.2683161070383614</v>
      </c>
      <c r="P17" s="102">
        <f>'Returns per Gal.'!P24</f>
        <v>0</v>
      </c>
      <c r="Q17" s="102">
        <f>'Returns per Gal.'!Q24</f>
        <v>2.4262412690650303</v>
      </c>
      <c r="R17" s="102">
        <f>'Returns per Gal.'!R24</f>
        <v>0</v>
      </c>
      <c r="S17" s="113">
        <f>'Returns per Gal.'!S24</f>
        <v>0</v>
      </c>
      <c r="T17" s="102">
        <f>'Returns per Gal.'!T24</f>
        <v>0.70955053109706812</v>
      </c>
      <c r="U17" s="102">
        <f>'Returns per Gal.'!U24</f>
        <v>0</v>
      </c>
      <c r="V17" s="102">
        <f>'Returns per Gal.'!V24</f>
        <v>0.2586</v>
      </c>
      <c r="W17" s="102">
        <f>'Returns per Gal.'!W24</f>
        <v>0</v>
      </c>
      <c r="X17" s="102">
        <f>'Returns per Gal.'!X24</f>
        <v>0.21914999999999998</v>
      </c>
      <c r="Y17" s="102">
        <f>'Returns per Gal.'!Y24</f>
        <v>0</v>
      </c>
      <c r="Z17" s="102">
        <f>'Returns per Gal.'!Z24</f>
        <v>1.1873005310970681</v>
      </c>
      <c r="AA17" s="102">
        <f>'Returns per Gal.'!AA24</f>
        <v>0</v>
      </c>
      <c r="AB17" s="102">
        <f>'Returns per Gal.'!AB24</f>
        <v>0.2135298575757576</v>
      </c>
      <c r="AC17" s="102">
        <f>'Returns per Gal.'!AC24</f>
        <v>0</v>
      </c>
      <c r="AD17" s="102">
        <f>'Returns per Gal.'!AD24</f>
        <v>1.4008303886728257</v>
      </c>
      <c r="AE17" s="102">
        <f>'Returns per Gal.'!AE24</f>
        <v>0</v>
      </c>
      <c r="AF17" s="102">
        <f>'Returns per Gal.'!AF24</f>
        <v>1.1325142816344642</v>
      </c>
      <c r="AG17" s="114"/>
      <c r="AH17" s="102">
        <f>'Returns per Gal.'!AF24</f>
        <v>1.1325142816344642</v>
      </c>
      <c r="AI17" s="102">
        <f>'Returns per Gal.'!AI24</f>
        <v>1.4195907379679622</v>
      </c>
      <c r="AJ17" s="102">
        <f>'Returns per Gal.'!AH24</f>
        <v>0</v>
      </c>
      <c r="AK17" s="102">
        <f>'Returns per Gal.'!AK24</f>
        <v>1.2389407379679622</v>
      </c>
      <c r="AL17" s="102">
        <f>'Returns per Gal.'!AL24</f>
        <v>0</v>
      </c>
      <c r="AM17" s="102">
        <f>'Returns per Gal.'!AM24</f>
        <v>1.0254108803922046</v>
      </c>
      <c r="AN17" s="89">
        <f>'Returns per Gal.'!AN24</f>
        <v>0</v>
      </c>
      <c r="AO17" s="15">
        <f>'Returns per Gal.'!AO24</f>
        <v>0</v>
      </c>
      <c r="AP17" s="90">
        <f>'Returns per Gal.'!AP24</f>
        <v>0</v>
      </c>
      <c r="AQ17" s="102">
        <f>'Returns per Gal.'!AQ24</f>
        <v>0.27857142857142858</v>
      </c>
      <c r="AR17" s="102">
        <f>'Returns per Gal.'!AR24</f>
        <v>0</v>
      </c>
      <c r="AS17" s="102">
        <f>'Returns per Gal.'!AS24</f>
        <v>0.63214285714285712</v>
      </c>
      <c r="AT17" s="102">
        <f>'Returns per Gal.'!AT24</f>
        <v>0</v>
      </c>
      <c r="AU17" s="102">
        <f>'Returns per Gal.'!AU24</f>
        <v>0.9107142857142857</v>
      </c>
      <c r="AV17" s="114">
        <f>'Returns per Gal.'!AV24</f>
        <v>0</v>
      </c>
      <c r="AW17" s="113">
        <f>'Returns per Gal.'!AW24</f>
        <v>0</v>
      </c>
      <c r="AX17" s="102">
        <f>'Returns per Gal.'!AX24</f>
        <v>1.3884642857142857</v>
      </c>
      <c r="AY17" s="102">
        <f>'Returns per Gal.'!AY24</f>
        <v>0</v>
      </c>
      <c r="AZ17" s="102">
        <f>'Returns per Gal.'!AZ24</f>
        <v>1.6019941432900433</v>
      </c>
      <c r="BA17" s="114">
        <f>'Returns per Gal.'!BA24</f>
        <v>0</v>
      </c>
      <c r="BB17" s="113"/>
      <c r="BC17" s="102">
        <f>'Returns per Gal.'!BD24</f>
        <v>1.0377769833507446</v>
      </c>
      <c r="BD17" s="102">
        <f>'Returns per Gal.'!BE24</f>
        <v>0</v>
      </c>
      <c r="BE17" s="102">
        <f>'Returns per Gal.'!BF24</f>
        <v>0.82424712577498704</v>
      </c>
      <c r="BF17" s="102">
        <f>'Returns per Gal.'!BG24</f>
        <v>0</v>
      </c>
      <c r="BG17" s="102">
        <f>'Returns per Gal.'!BH24</f>
        <v>1.0254108803922046</v>
      </c>
      <c r="BH17" s="102">
        <f>'Returns per Gal.'!BI24</f>
        <v>0</v>
      </c>
      <c r="BI17" s="102">
        <f>'Returns per Gal.'!BJ24</f>
        <v>-0.20116375461721758</v>
      </c>
      <c r="BJ17" s="59"/>
      <c r="BL17" s="228">
        <f>'Returns per Bu.'!H24</f>
        <v>1.9867414870717905</v>
      </c>
      <c r="BM17" s="216">
        <f>'Returns per Bu.'!I24</f>
        <v>0</v>
      </c>
      <c r="BN17" s="210">
        <f>'Returns per Bu.'!Q24</f>
        <v>6.7934755533820841</v>
      </c>
      <c r="BO17" s="210">
        <f>'Returns per Bu.'!R24</f>
        <v>0</v>
      </c>
      <c r="BP17" s="210">
        <f>'Returns per Bu.'!S24</f>
        <v>4.8578919521699628</v>
      </c>
      <c r="BQ17" s="209">
        <f>'Returns per Bu.'!AE24</f>
        <v>0</v>
      </c>
      <c r="BR17" s="213">
        <f>'Returns per Bu.'!AF24</f>
        <v>0.8899155715279784</v>
      </c>
      <c r="BS17" s="209">
        <f>'Returns per Bu.'!AM24</f>
        <v>0</v>
      </c>
      <c r="BT17" s="206">
        <f>'Returns per Bu.'!AN24</f>
        <v>2.5499999999999998</v>
      </c>
      <c r="BU17" s="217">
        <f>'Returns per Bu.'!AO24</f>
        <v>0</v>
      </c>
      <c r="BV17" s="15">
        <f t="shared" si="0"/>
        <v>1.7699999999999998</v>
      </c>
      <c r="BW17" s="102">
        <f>'Returns per Bu.'!AJ24</f>
        <v>0.78</v>
      </c>
      <c r="BX17" s="102"/>
      <c r="BY17" s="102">
        <f t="shared" si="1"/>
        <v>0.63214285714285712</v>
      </c>
      <c r="BZ17" s="102"/>
      <c r="CA17" s="102"/>
    </row>
    <row r="18" spans="1:79" x14ac:dyDescent="0.2">
      <c r="A18" s="6">
        <v>38838</v>
      </c>
      <c r="B18" s="6"/>
      <c r="C18" s="60"/>
      <c r="D18" s="102">
        <v>2.6775887724739076</v>
      </c>
      <c r="E18" s="102">
        <f>'Returns per Gal.'!E25</f>
        <v>0</v>
      </c>
      <c r="F18" s="104">
        <v>83.582869149034309</v>
      </c>
      <c r="G18" s="102">
        <f>'Returns per Gal.'!G25</f>
        <v>0</v>
      </c>
      <c r="H18" s="102">
        <v>2.0071619563179253</v>
      </c>
      <c r="I18" s="102">
        <f>'Returns per Gal.'!I25</f>
        <v>0</v>
      </c>
      <c r="J18" s="105">
        <v>8</v>
      </c>
      <c r="K18" s="17">
        <f>'Returns per Gal.'!K25</f>
        <v>0</v>
      </c>
      <c r="L18" s="18"/>
      <c r="M18" s="102">
        <f>'Returns per Gal.'!M25</f>
        <v>2.6775887724739076</v>
      </c>
      <c r="N18" s="102">
        <f>'Returns per Gal.'!N25</f>
        <v>0</v>
      </c>
      <c r="O18" s="102">
        <f>'Returns per Gal.'!O25</f>
        <v>0.25373370991671129</v>
      </c>
      <c r="P18" s="102">
        <f>'Returns per Gal.'!P25</f>
        <v>0</v>
      </c>
      <c r="Q18" s="102">
        <f>'Returns per Gal.'!Q25</f>
        <v>2.9313224823906188</v>
      </c>
      <c r="R18" s="102">
        <f>'Returns per Gal.'!R25</f>
        <v>0</v>
      </c>
      <c r="S18" s="113">
        <f>'Returns per Gal.'!S25</f>
        <v>0</v>
      </c>
      <c r="T18" s="102">
        <f>'Returns per Gal.'!T25</f>
        <v>0.71684355582783055</v>
      </c>
      <c r="U18" s="102">
        <f>'Returns per Gal.'!U25</f>
        <v>0</v>
      </c>
      <c r="V18" s="102">
        <f>'Returns per Gal.'!V25</f>
        <v>0.24</v>
      </c>
      <c r="W18" s="102">
        <f>'Returns per Gal.'!W25</f>
        <v>0</v>
      </c>
      <c r="X18" s="102">
        <f>'Returns per Gal.'!X25</f>
        <v>0.21914999999999998</v>
      </c>
      <c r="Y18" s="102">
        <f>'Returns per Gal.'!Y25</f>
        <v>0</v>
      </c>
      <c r="Z18" s="102">
        <f>'Returns per Gal.'!Z25</f>
        <v>1.1759935558278305</v>
      </c>
      <c r="AA18" s="102">
        <f>'Returns per Gal.'!AA25</f>
        <v>0</v>
      </c>
      <c r="AB18" s="102">
        <f>'Returns per Gal.'!AB25</f>
        <v>0.2135298575757576</v>
      </c>
      <c r="AC18" s="102">
        <f>'Returns per Gal.'!AC25</f>
        <v>0</v>
      </c>
      <c r="AD18" s="102">
        <f>'Returns per Gal.'!AD25</f>
        <v>1.3895234134035881</v>
      </c>
      <c r="AE18" s="102">
        <f>'Returns per Gal.'!AE25</f>
        <v>0</v>
      </c>
      <c r="AF18" s="102">
        <f>'Returns per Gal.'!AF25</f>
        <v>1.1357897034868767</v>
      </c>
      <c r="AG18" s="114"/>
      <c r="AH18" s="102">
        <f>'Returns per Gal.'!AF25</f>
        <v>1.1357897034868767</v>
      </c>
      <c r="AI18" s="102">
        <f>'Returns per Gal.'!AI25</f>
        <v>1.935978926562788</v>
      </c>
      <c r="AJ18" s="102">
        <f>'Returns per Gal.'!AH25</f>
        <v>0</v>
      </c>
      <c r="AK18" s="102">
        <f>'Returns per Gal.'!AK25</f>
        <v>1.7553289265627883</v>
      </c>
      <c r="AL18" s="102">
        <f>'Returns per Gal.'!AL25</f>
        <v>0</v>
      </c>
      <c r="AM18" s="102">
        <f>'Returns per Gal.'!AM25</f>
        <v>1.5417990689870307</v>
      </c>
      <c r="AN18" s="89">
        <f>'Returns per Gal.'!AN25</f>
        <v>0</v>
      </c>
      <c r="AO18" s="15">
        <f>'Returns per Gal.'!AO25</f>
        <v>0</v>
      </c>
      <c r="AP18" s="90">
        <f>'Returns per Gal.'!AP25</f>
        <v>0</v>
      </c>
      <c r="AQ18" s="102">
        <f>'Returns per Gal.'!AQ25</f>
        <v>0.27857142857142858</v>
      </c>
      <c r="AR18" s="102">
        <f>'Returns per Gal.'!AR25</f>
        <v>0</v>
      </c>
      <c r="AS18" s="102">
        <f>'Returns per Gal.'!AS25</f>
        <v>0.63571428571428579</v>
      </c>
      <c r="AT18" s="102">
        <f>'Returns per Gal.'!AT25</f>
        <v>0</v>
      </c>
      <c r="AU18" s="102">
        <f>'Returns per Gal.'!AU25</f>
        <v>0.91428571428571437</v>
      </c>
      <c r="AV18" s="114">
        <f>'Returns per Gal.'!AV25</f>
        <v>0</v>
      </c>
      <c r="AW18" s="113">
        <f>'Returns per Gal.'!AW25</f>
        <v>0</v>
      </c>
      <c r="AX18" s="102">
        <f>'Returns per Gal.'!AX25</f>
        <v>1.3734357142857143</v>
      </c>
      <c r="AY18" s="102">
        <f>'Returns per Gal.'!AY25</f>
        <v>0</v>
      </c>
      <c r="AZ18" s="102">
        <f>'Returns per Gal.'!AZ25</f>
        <v>1.5869655718614719</v>
      </c>
      <c r="BA18" s="114">
        <f>'Returns per Gal.'!BA25</f>
        <v>0</v>
      </c>
      <c r="BB18" s="113"/>
      <c r="BC18" s="102">
        <f>'Returns per Gal.'!BD25</f>
        <v>1.5578867681049045</v>
      </c>
      <c r="BD18" s="102">
        <f>'Returns per Gal.'!BE25</f>
        <v>0</v>
      </c>
      <c r="BE18" s="102">
        <f>'Returns per Gal.'!BF25</f>
        <v>1.3443569105291469</v>
      </c>
      <c r="BF18" s="102">
        <f>'Returns per Gal.'!BG25</f>
        <v>0</v>
      </c>
      <c r="BG18" s="102">
        <f>'Returns per Gal.'!BH25</f>
        <v>1.5417990689870307</v>
      </c>
      <c r="BH18" s="102">
        <f>'Returns per Gal.'!BI25</f>
        <v>0</v>
      </c>
      <c r="BI18" s="102">
        <f>'Returns per Gal.'!BJ25</f>
        <v>-0.19744215845788382</v>
      </c>
      <c r="BJ18" s="59"/>
      <c r="BL18" s="228">
        <f>'Returns per Bu.'!H25</f>
        <v>2.0071619563179253</v>
      </c>
      <c r="BM18" s="216">
        <f>'Returns per Bu.'!I25</f>
        <v>0</v>
      </c>
      <c r="BN18" s="210">
        <f>'Returns per Bu.'!Q25</f>
        <v>8.2077029506937329</v>
      </c>
      <c r="BO18" s="210">
        <f>'Returns per Bu.'!R25</f>
        <v>0</v>
      </c>
      <c r="BP18" s="210">
        <f>'Returns per Bu.'!S25</f>
        <v>6.3241993494816118</v>
      </c>
      <c r="BQ18" s="209">
        <f>'Returns per Bu.'!AE25</f>
        <v>0</v>
      </c>
      <c r="BR18" s="213">
        <f>'Returns per Bu.'!AF25</f>
        <v>1.3380694762416621</v>
      </c>
      <c r="BS18" s="209">
        <f>'Returns per Bu.'!AM25</f>
        <v>0</v>
      </c>
      <c r="BT18" s="206">
        <f>'Returns per Bu.'!AN25</f>
        <v>2.56</v>
      </c>
      <c r="BU18" s="217">
        <f>'Returns per Bu.'!AO25</f>
        <v>0</v>
      </c>
      <c r="BV18" s="15">
        <f t="shared" si="0"/>
        <v>1.78</v>
      </c>
      <c r="BW18" s="102">
        <f>'Returns per Bu.'!AJ25</f>
        <v>0.78</v>
      </c>
      <c r="BX18" s="102"/>
      <c r="BY18" s="102">
        <f t="shared" si="1"/>
        <v>0.63571428571428579</v>
      </c>
      <c r="BZ18" s="102"/>
      <c r="CA18" s="102"/>
    </row>
    <row r="19" spans="1:79" x14ac:dyDescent="0.2">
      <c r="A19" s="8">
        <v>38869</v>
      </c>
      <c r="B19" s="8"/>
      <c r="C19" s="60"/>
      <c r="D19" s="102">
        <v>3.1532130939001939</v>
      </c>
      <c r="E19" s="102">
        <f>'Returns per Gal.'!E26</f>
        <v>0</v>
      </c>
      <c r="F19" s="104">
        <v>79.739978613446524</v>
      </c>
      <c r="G19" s="102">
        <f>'Returns per Gal.'!G26</f>
        <v>0</v>
      </c>
      <c r="H19" s="102">
        <v>1.9406252606909382</v>
      </c>
      <c r="I19" s="102">
        <f>'Returns per Gal.'!I26</f>
        <v>0</v>
      </c>
      <c r="J19" s="105">
        <v>8.2799999999999994</v>
      </c>
      <c r="K19" s="17">
        <f>'Returns per Gal.'!K26</f>
        <v>0</v>
      </c>
      <c r="L19" s="18"/>
      <c r="M19" s="102">
        <f>'Returns per Gal.'!M26</f>
        <v>3.1532130939001939</v>
      </c>
      <c r="N19" s="102">
        <f>'Returns per Gal.'!N26</f>
        <v>0</v>
      </c>
      <c r="O19" s="102">
        <f>'Returns per Gal.'!O26</f>
        <v>0.24206779221939123</v>
      </c>
      <c r="P19" s="102">
        <f>'Returns per Gal.'!P26</f>
        <v>0</v>
      </c>
      <c r="Q19" s="102">
        <f>'Returns per Gal.'!Q26</f>
        <v>3.3952808861195853</v>
      </c>
      <c r="R19" s="102">
        <f>'Returns per Gal.'!R26</f>
        <v>0</v>
      </c>
      <c r="S19" s="113">
        <f>'Returns per Gal.'!S26</f>
        <v>0</v>
      </c>
      <c r="T19" s="102">
        <f>'Returns per Gal.'!T26</f>
        <v>0.69308045024676368</v>
      </c>
      <c r="U19" s="102">
        <f>'Returns per Gal.'!U26</f>
        <v>0</v>
      </c>
      <c r="V19" s="102">
        <f>'Returns per Gal.'!V26</f>
        <v>0.24839999999999998</v>
      </c>
      <c r="W19" s="102">
        <f>'Returns per Gal.'!W26</f>
        <v>0</v>
      </c>
      <c r="X19" s="102">
        <f>'Returns per Gal.'!X26</f>
        <v>0.21914999999999998</v>
      </c>
      <c r="Y19" s="102">
        <f>'Returns per Gal.'!Y26</f>
        <v>0</v>
      </c>
      <c r="Z19" s="102">
        <f>'Returns per Gal.'!Z26</f>
        <v>1.1606304502467637</v>
      </c>
      <c r="AA19" s="102">
        <f>'Returns per Gal.'!AA26</f>
        <v>0</v>
      </c>
      <c r="AB19" s="102">
        <f>'Returns per Gal.'!AB26</f>
        <v>0.2135298575757576</v>
      </c>
      <c r="AC19" s="102">
        <f>'Returns per Gal.'!AC26</f>
        <v>0</v>
      </c>
      <c r="AD19" s="102">
        <f>'Returns per Gal.'!AD26</f>
        <v>1.3741603078225213</v>
      </c>
      <c r="AE19" s="102">
        <f>'Returns per Gal.'!AE26</f>
        <v>0</v>
      </c>
      <c r="AF19" s="102">
        <f>'Returns per Gal.'!AF26</f>
        <v>1.1320925156031301</v>
      </c>
      <c r="AG19" s="114"/>
      <c r="AH19" s="102">
        <f>'Returns per Gal.'!AF26</f>
        <v>1.1320925156031301</v>
      </c>
      <c r="AI19" s="102">
        <f>'Returns per Gal.'!AI26</f>
        <v>2.4153004358728216</v>
      </c>
      <c r="AJ19" s="102">
        <f>'Returns per Gal.'!AH26</f>
        <v>0</v>
      </c>
      <c r="AK19" s="102">
        <f>'Returns per Gal.'!AK26</f>
        <v>2.2346504358728216</v>
      </c>
      <c r="AL19" s="102">
        <f>'Returns per Gal.'!AL26</f>
        <v>0</v>
      </c>
      <c r="AM19" s="102">
        <f>'Returns per Gal.'!AM26</f>
        <v>2.0211205782970643</v>
      </c>
      <c r="AN19" s="89">
        <f>'Returns per Gal.'!AN26</f>
        <v>0</v>
      </c>
      <c r="AO19" s="15">
        <f>'Returns per Gal.'!AO26</f>
        <v>0</v>
      </c>
      <c r="AP19" s="90">
        <f>'Returns per Gal.'!AP26</f>
        <v>0</v>
      </c>
      <c r="AQ19" s="102">
        <f>'Returns per Gal.'!AQ26</f>
        <v>0.27857142857142858</v>
      </c>
      <c r="AR19" s="102">
        <f>'Returns per Gal.'!AR26</f>
        <v>0</v>
      </c>
      <c r="AS19" s="102">
        <f>'Returns per Gal.'!AS26</f>
        <v>0.63928571428571423</v>
      </c>
      <c r="AT19" s="102">
        <f>'Returns per Gal.'!AT26</f>
        <v>0</v>
      </c>
      <c r="AU19" s="102">
        <f>'Returns per Gal.'!AU26</f>
        <v>0.91785714285714282</v>
      </c>
      <c r="AV19" s="114">
        <f>'Returns per Gal.'!AV26</f>
        <v>0</v>
      </c>
      <c r="AW19" s="113">
        <f>'Returns per Gal.'!AW26</f>
        <v>0</v>
      </c>
      <c r="AX19" s="102">
        <f>'Returns per Gal.'!AX26</f>
        <v>1.3854071428571428</v>
      </c>
      <c r="AY19" s="102">
        <f>'Returns per Gal.'!AY26</f>
        <v>0</v>
      </c>
      <c r="AZ19" s="102">
        <f>'Returns per Gal.'!AZ26</f>
        <v>1.5989370004329004</v>
      </c>
      <c r="BA19" s="114">
        <f>'Returns per Gal.'!BA26</f>
        <v>0</v>
      </c>
      <c r="BB19" s="113"/>
      <c r="BC19" s="102">
        <f>'Returns per Gal.'!BD26</f>
        <v>2.0098737432624425</v>
      </c>
      <c r="BD19" s="102">
        <f>'Returns per Gal.'!BE26</f>
        <v>0</v>
      </c>
      <c r="BE19" s="102">
        <f>'Returns per Gal.'!BF26</f>
        <v>1.7963438856866849</v>
      </c>
      <c r="BF19" s="102">
        <f>'Returns per Gal.'!BG26</f>
        <v>0</v>
      </c>
      <c r="BG19" s="102">
        <f>'Returns per Gal.'!BH26</f>
        <v>2.0211205782970643</v>
      </c>
      <c r="BH19" s="102">
        <f>'Returns per Gal.'!BI26</f>
        <v>0</v>
      </c>
      <c r="BI19" s="102">
        <f>'Returns per Gal.'!BJ26</f>
        <v>-0.22477669261037914</v>
      </c>
      <c r="BJ19" s="59"/>
      <c r="BL19" s="228">
        <f>'Returns per Bu.'!H26</f>
        <v>1.9406252606909382</v>
      </c>
      <c r="BM19" s="216">
        <f>'Returns per Bu.'!I26</f>
        <v>0</v>
      </c>
      <c r="BN19" s="210">
        <f>'Returns per Bu.'!Q26</f>
        <v>9.5067864811348368</v>
      </c>
      <c r="BO19" s="210">
        <f>'Returns per Bu.'!R26</f>
        <v>0</v>
      </c>
      <c r="BP19" s="210">
        <f>'Returns per Bu.'!S26</f>
        <v>7.5997628799227153</v>
      </c>
      <c r="BQ19" s="209">
        <f>'Returns per Bu.'!AE26</f>
        <v>0</v>
      </c>
      <c r="BR19" s="213">
        <f>'Returns per Bu.'!AF26</f>
        <v>1.7540546028478274</v>
      </c>
      <c r="BS19" s="209">
        <f>'Returns per Bu.'!AM26</f>
        <v>0</v>
      </c>
      <c r="BT19" s="206">
        <f>'Returns per Bu.'!AN26</f>
        <v>2.57</v>
      </c>
      <c r="BU19" s="217">
        <f>'Returns per Bu.'!AO26</f>
        <v>0</v>
      </c>
      <c r="BV19" s="15">
        <f t="shared" si="0"/>
        <v>1.7899999999999998</v>
      </c>
      <c r="BW19" s="102">
        <f>'Returns per Bu.'!AJ26</f>
        <v>0.78</v>
      </c>
      <c r="BX19" s="102"/>
      <c r="BY19" s="102">
        <f t="shared" si="1"/>
        <v>0.63928571428571423</v>
      </c>
      <c r="BZ19" s="102"/>
      <c r="CA19" s="102"/>
    </row>
    <row r="20" spans="1:79" x14ac:dyDescent="0.2">
      <c r="A20" s="6">
        <v>38899</v>
      </c>
      <c r="B20" s="6"/>
      <c r="C20" s="60"/>
      <c r="D20" s="102">
        <v>2.7656673505158125</v>
      </c>
      <c r="E20" s="102">
        <f>'Returns per Gal.'!E27</f>
        <v>0</v>
      </c>
      <c r="F20" s="104">
        <v>78.298894662601114</v>
      </c>
      <c r="G20" s="102">
        <f>'Returns per Gal.'!G27</f>
        <v>0</v>
      </c>
      <c r="H20" s="102">
        <v>1.9892940457275576</v>
      </c>
      <c r="I20" s="102">
        <f>'Returns per Gal.'!I27</f>
        <v>0</v>
      </c>
      <c r="J20" s="105">
        <v>6.83</v>
      </c>
      <c r="K20" s="17">
        <f>'Returns per Gal.'!K27</f>
        <v>0</v>
      </c>
      <c r="L20" s="18"/>
      <c r="M20" s="102">
        <f>'Returns per Gal.'!M27</f>
        <v>2.7656673505158125</v>
      </c>
      <c r="N20" s="102">
        <f>'Returns per Gal.'!N27</f>
        <v>0</v>
      </c>
      <c r="O20" s="102">
        <f>'Returns per Gal.'!O27</f>
        <v>0.23769307308289628</v>
      </c>
      <c r="P20" s="102">
        <f>'Returns per Gal.'!P27</f>
        <v>0</v>
      </c>
      <c r="Q20" s="102">
        <f>'Returns per Gal.'!Q27</f>
        <v>3.0033604235987088</v>
      </c>
      <c r="R20" s="102">
        <f>'Returns per Gal.'!R27</f>
        <v>0</v>
      </c>
      <c r="S20" s="113">
        <f>'Returns per Gal.'!S27</f>
        <v>0</v>
      </c>
      <c r="T20" s="102">
        <f>'Returns per Gal.'!T27</f>
        <v>0.71046215918841349</v>
      </c>
      <c r="U20" s="102">
        <f>'Returns per Gal.'!U27</f>
        <v>0</v>
      </c>
      <c r="V20" s="102">
        <f>'Returns per Gal.'!V27</f>
        <v>0.2049</v>
      </c>
      <c r="W20" s="102">
        <f>'Returns per Gal.'!W27</f>
        <v>0</v>
      </c>
      <c r="X20" s="102">
        <f>'Returns per Gal.'!X27</f>
        <v>0.21914999999999998</v>
      </c>
      <c r="Y20" s="102">
        <f>'Returns per Gal.'!Y27</f>
        <v>0</v>
      </c>
      <c r="Z20" s="102">
        <f>'Returns per Gal.'!Z27</f>
        <v>1.1345121591884135</v>
      </c>
      <c r="AA20" s="102">
        <f>'Returns per Gal.'!AA27</f>
        <v>0</v>
      </c>
      <c r="AB20" s="102">
        <f>'Returns per Gal.'!AB27</f>
        <v>0.2135298575757576</v>
      </c>
      <c r="AC20" s="102">
        <f>'Returns per Gal.'!AC27</f>
        <v>0</v>
      </c>
      <c r="AD20" s="102">
        <f>'Returns per Gal.'!AD27</f>
        <v>1.3480420167641711</v>
      </c>
      <c r="AE20" s="102">
        <f>'Returns per Gal.'!AE27</f>
        <v>0</v>
      </c>
      <c r="AF20" s="102">
        <f>'Returns per Gal.'!AF27</f>
        <v>1.1103489436812748</v>
      </c>
      <c r="AG20" s="114"/>
      <c r="AH20" s="102">
        <f>'Returns per Gal.'!AF27</f>
        <v>1.1103489436812748</v>
      </c>
      <c r="AI20" s="102">
        <f>'Returns per Gal.'!AI27</f>
        <v>2.0494982644102957</v>
      </c>
      <c r="AJ20" s="102">
        <f>'Returns per Gal.'!AH27</f>
        <v>0</v>
      </c>
      <c r="AK20" s="102">
        <f>'Returns per Gal.'!AK27</f>
        <v>1.8688482644102953</v>
      </c>
      <c r="AL20" s="102">
        <f>'Returns per Gal.'!AL27</f>
        <v>0</v>
      </c>
      <c r="AM20" s="102">
        <f>'Returns per Gal.'!AM27</f>
        <v>1.6553184068345377</v>
      </c>
      <c r="AN20" s="89">
        <f>'Returns per Gal.'!AN27</f>
        <v>0</v>
      </c>
      <c r="AO20" s="15">
        <f>'Returns per Gal.'!AO27</f>
        <v>0</v>
      </c>
      <c r="AP20" s="90">
        <f>'Returns per Gal.'!AP27</f>
        <v>0</v>
      </c>
      <c r="AQ20" s="102">
        <f>'Returns per Gal.'!AQ27</f>
        <v>0.27857142857142858</v>
      </c>
      <c r="AR20" s="102">
        <f>'Returns per Gal.'!AR27</f>
        <v>0</v>
      </c>
      <c r="AS20" s="102">
        <f>'Returns per Gal.'!AS27</f>
        <v>0.6428571428571429</v>
      </c>
      <c r="AT20" s="102">
        <f>'Returns per Gal.'!AT27</f>
        <v>0</v>
      </c>
      <c r="AU20" s="102">
        <f>'Returns per Gal.'!AU27</f>
        <v>0.92142857142857149</v>
      </c>
      <c r="AV20" s="114">
        <f>'Returns per Gal.'!AV27</f>
        <v>0</v>
      </c>
      <c r="AW20" s="113">
        <f>'Returns per Gal.'!AW27</f>
        <v>0</v>
      </c>
      <c r="AX20" s="102">
        <f>'Returns per Gal.'!AX27</f>
        <v>1.3454785714285715</v>
      </c>
      <c r="AY20" s="102">
        <f>'Returns per Gal.'!AY27</f>
        <v>0</v>
      </c>
      <c r="AZ20" s="102">
        <f>'Returns per Gal.'!AZ27</f>
        <v>1.5590084290043291</v>
      </c>
      <c r="BA20" s="114">
        <f>'Returns per Gal.'!BA27</f>
        <v>0</v>
      </c>
      <c r="BB20" s="113"/>
      <c r="BC20" s="102">
        <f>'Returns per Gal.'!BD27</f>
        <v>1.6578818521701373</v>
      </c>
      <c r="BD20" s="102">
        <f>'Returns per Gal.'!BE27</f>
        <v>0</v>
      </c>
      <c r="BE20" s="102">
        <f>'Returns per Gal.'!BF27</f>
        <v>1.4443519945943797</v>
      </c>
      <c r="BF20" s="102">
        <f>'Returns per Gal.'!BG27</f>
        <v>0</v>
      </c>
      <c r="BG20" s="102">
        <f>'Returns per Gal.'!BH27</f>
        <v>1.6553184068345377</v>
      </c>
      <c r="BH20" s="102">
        <f>'Returns per Gal.'!BI27</f>
        <v>0</v>
      </c>
      <c r="BI20" s="102">
        <f>'Returns per Gal.'!BJ27</f>
        <v>-0.210966412240158</v>
      </c>
      <c r="BJ20" s="59"/>
      <c r="BL20" s="228">
        <f>'Returns per Bu.'!H27</f>
        <v>1.9892940457275576</v>
      </c>
      <c r="BM20" s="216">
        <f>'Returns per Bu.'!I27</f>
        <v>0</v>
      </c>
      <c r="BN20" s="210">
        <f>'Returns per Bu.'!Q27</f>
        <v>8.4094091860763829</v>
      </c>
      <c r="BO20" s="210">
        <f>'Returns per Bu.'!R27</f>
        <v>0</v>
      </c>
      <c r="BP20" s="210">
        <f>'Returns per Bu.'!S27</f>
        <v>6.6241855848642617</v>
      </c>
      <c r="BQ20" s="209">
        <f>'Returns per Bu.'!AE27</f>
        <v>0</v>
      </c>
      <c r="BR20" s="213">
        <f>'Returns per Bu.'!AF27</f>
        <v>1.4365886438765925</v>
      </c>
      <c r="BS20" s="209">
        <f>'Returns per Bu.'!AM27</f>
        <v>0</v>
      </c>
      <c r="BT20" s="206">
        <f>'Returns per Bu.'!AN27</f>
        <v>2.58</v>
      </c>
      <c r="BU20" s="217">
        <f>'Returns per Bu.'!AO27</f>
        <v>0</v>
      </c>
      <c r="BV20" s="15">
        <f t="shared" si="0"/>
        <v>1.8</v>
      </c>
      <c r="BW20" s="102">
        <f>'Returns per Bu.'!AJ27</f>
        <v>0.78</v>
      </c>
      <c r="BX20" s="102"/>
      <c r="BY20" s="102">
        <f t="shared" si="1"/>
        <v>0.6428571428571429</v>
      </c>
      <c r="BZ20" s="102"/>
      <c r="CA20" s="102"/>
    </row>
    <row r="21" spans="1:79" x14ac:dyDescent="0.2">
      <c r="A21" s="8">
        <v>38930</v>
      </c>
      <c r="B21" s="8"/>
      <c r="C21" s="60"/>
      <c r="D21" s="102">
        <v>2.3957373227398122</v>
      </c>
      <c r="E21" s="102">
        <f>'Returns per Gal.'!E28</f>
        <v>0</v>
      </c>
      <c r="F21" s="104">
        <v>76.85781071175569</v>
      </c>
      <c r="G21" s="102">
        <f>'Returns per Gal.'!G28</f>
        <v>0</v>
      </c>
      <c r="H21" s="102">
        <v>1.9113559214381461</v>
      </c>
      <c r="I21" s="102">
        <f>'Returns per Gal.'!I28</f>
        <v>0</v>
      </c>
      <c r="J21" s="105">
        <v>8.4499999999999993</v>
      </c>
      <c r="K21" s="17">
        <f>'Returns per Gal.'!K28</f>
        <v>0</v>
      </c>
      <c r="L21" s="18"/>
      <c r="M21" s="102">
        <f>'Returns per Gal.'!M28</f>
        <v>2.3957373227398122</v>
      </c>
      <c r="N21" s="102">
        <f>'Returns per Gal.'!N28</f>
        <v>0</v>
      </c>
      <c r="O21" s="102">
        <f>'Returns per Gal.'!O28</f>
        <v>0.23331835394640124</v>
      </c>
      <c r="P21" s="102">
        <f>'Returns per Gal.'!P28</f>
        <v>0</v>
      </c>
      <c r="Q21" s="102">
        <f>'Returns per Gal.'!Q28</f>
        <v>2.6290556766862134</v>
      </c>
      <c r="R21" s="102">
        <f>'Returns per Gal.'!R28</f>
        <v>0</v>
      </c>
      <c r="S21" s="113">
        <f>'Returns per Gal.'!S28</f>
        <v>0</v>
      </c>
      <c r="T21" s="102">
        <f>'Returns per Gal.'!T28</f>
        <v>0.68262711479933791</v>
      </c>
      <c r="U21" s="102">
        <f>'Returns per Gal.'!U28</f>
        <v>0</v>
      </c>
      <c r="V21" s="102">
        <f>'Returns per Gal.'!V28</f>
        <v>0.25349999999999995</v>
      </c>
      <c r="W21" s="102">
        <f>'Returns per Gal.'!W28</f>
        <v>0</v>
      </c>
      <c r="X21" s="102">
        <f>'Returns per Gal.'!X28</f>
        <v>0.21914999999999998</v>
      </c>
      <c r="Y21" s="102">
        <f>'Returns per Gal.'!Y28</f>
        <v>0</v>
      </c>
      <c r="Z21" s="102">
        <f>'Returns per Gal.'!Z28</f>
        <v>1.1552771147993379</v>
      </c>
      <c r="AA21" s="102">
        <f>'Returns per Gal.'!AA28</f>
        <v>0</v>
      </c>
      <c r="AB21" s="102">
        <f>'Returns per Gal.'!AB28</f>
        <v>0.2135298575757576</v>
      </c>
      <c r="AC21" s="102">
        <f>'Returns per Gal.'!AC28</f>
        <v>0</v>
      </c>
      <c r="AD21" s="102">
        <f>'Returns per Gal.'!AD28</f>
        <v>1.3688069723750955</v>
      </c>
      <c r="AE21" s="102">
        <f>'Returns per Gal.'!AE28</f>
        <v>0</v>
      </c>
      <c r="AF21" s="102">
        <f>'Returns per Gal.'!AF28</f>
        <v>1.1354886184286943</v>
      </c>
      <c r="AG21" s="114"/>
      <c r="AH21" s="102">
        <f>'Returns per Gal.'!AF28</f>
        <v>1.1354886184286943</v>
      </c>
      <c r="AI21" s="102">
        <f>'Returns per Gal.'!AI28</f>
        <v>1.6544285618868755</v>
      </c>
      <c r="AJ21" s="102">
        <f>'Returns per Gal.'!AH28</f>
        <v>0</v>
      </c>
      <c r="AK21" s="102">
        <f>'Returns per Gal.'!AK28</f>
        <v>1.4737785618868755</v>
      </c>
      <c r="AL21" s="102">
        <f>'Returns per Gal.'!AL28</f>
        <v>0</v>
      </c>
      <c r="AM21" s="102">
        <f>'Returns per Gal.'!AM28</f>
        <v>1.2602487043111179</v>
      </c>
      <c r="AN21" s="89">
        <f>'Returns per Gal.'!AN28</f>
        <v>0</v>
      </c>
      <c r="AO21" s="15">
        <f>'Returns per Gal.'!AO28</f>
        <v>0</v>
      </c>
      <c r="AP21" s="90">
        <f>'Returns per Gal.'!AP28</f>
        <v>0</v>
      </c>
      <c r="AQ21" s="102">
        <f>'Returns per Gal.'!AQ28</f>
        <v>0.27857142857142858</v>
      </c>
      <c r="AR21" s="102">
        <f>'Returns per Gal.'!AR28</f>
        <v>0</v>
      </c>
      <c r="AS21" s="102">
        <f>'Returns per Gal.'!AS28</f>
        <v>0.6428571428571429</v>
      </c>
      <c r="AT21" s="102">
        <f>'Returns per Gal.'!AT28</f>
        <v>0</v>
      </c>
      <c r="AU21" s="102">
        <f>'Returns per Gal.'!AU28</f>
        <v>0.92142857142857149</v>
      </c>
      <c r="AV21" s="114">
        <f>'Returns per Gal.'!AV28</f>
        <v>0</v>
      </c>
      <c r="AW21" s="113">
        <f>'Returns per Gal.'!AW28</f>
        <v>0</v>
      </c>
      <c r="AX21" s="102">
        <f>'Returns per Gal.'!AX28</f>
        <v>1.3940785714285715</v>
      </c>
      <c r="AY21" s="102">
        <f>'Returns per Gal.'!AY28</f>
        <v>0</v>
      </c>
      <c r="AZ21" s="102">
        <f>'Returns per Gal.'!AZ28</f>
        <v>1.6076084290043291</v>
      </c>
      <c r="BA21" s="114">
        <f>'Returns per Gal.'!BA28</f>
        <v>0</v>
      </c>
      <c r="BB21" s="113"/>
      <c r="BC21" s="102">
        <f>'Returns per Gal.'!BD28</f>
        <v>1.2349771052576419</v>
      </c>
      <c r="BD21" s="102">
        <f>'Returns per Gal.'!BE28</f>
        <v>0</v>
      </c>
      <c r="BE21" s="102">
        <f>'Returns per Gal.'!BF28</f>
        <v>1.0214472476818843</v>
      </c>
      <c r="BF21" s="102">
        <f>'Returns per Gal.'!BG28</f>
        <v>0</v>
      </c>
      <c r="BG21" s="102">
        <f>'Returns per Gal.'!BH28</f>
        <v>1.2602487043111179</v>
      </c>
      <c r="BH21" s="102">
        <f>'Returns per Gal.'!BI28</f>
        <v>0</v>
      </c>
      <c r="BI21" s="102">
        <f>'Returns per Gal.'!BJ28</f>
        <v>-0.23880145662923358</v>
      </c>
      <c r="BJ21" s="59"/>
      <c r="BL21" s="228">
        <f>'Returns per Bu.'!H28</f>
        <v>1.9113559214381461</v>
      </c>
      <c r="BM21" s="216">
        <f>'Returns per Bu.'!I28</f>
        <v>0</v>
      </c>
      <c r="BN21" s="210">
        <f>'Returns per Bu.'!Q28</f>
        <v>7.3613558947213971</v>
      </c>
      <c r="BO21" s="210">
        <f>'Returns per Bu.'!R28</f>
        <v>0</v>
      </c>
      <c r="BP21" s="210">
        <f>'Returns per Bu.'!S28</f>
        <v>5.4400522935092752</v>
      </c>
      <c r="BQ21" s="209">
        <f>'Returns per Bu.'!AE28</f>
        <v>0</v>
      </c>
      <c r="BR21" s="213">
        <f>'Returns per Bu.'!AF28</f>
        <v>1.0937224944750534</v>
      </c>
      <c r="BS21" s="209">
        <f>'Returns per Bu.'!AM28</f>
        <v>0</v>
      </c>
      <c r="BT21" s="206">
        <f>'Returns per Bu.'!AN28</f>
        <v>2.58</v>
      </c>
      <c r="BU21" s="217">
        <f>'Returns per Bu.'!AO28</f>
        <v>0</v>
      </c>
      <c r="BV21" s="15">
        <f t="shared" si="0"/>
        <v>1.8</v>
      </c>
      <c r="BW21" s="102">
        <f>'Returns per Bu.'!AJ28</f>
        <v>0.78</v>
      </c>
      <c r="BX21" s="102"/>
      <c r="BY21" s="102">
        <f t="shared" si="1"/>
        <v>0.6428571428571429</v>
      </c>
      <c r="BZ21" s="102"/>
      <c r="CA21" s="102"/>
    </row>
    <row r="22" spans="1:79" x14ac:dyDescent="0.2">
      <c r="A22" s="6">
        <v>38961</v>
      </c>
      <c r="B22" s="6"/>
      <c r="C22" s="60"/>
      <c r="D22" s="102">
        <v>2.052230868376383</v>
      </c>
      <c r="E22" s="102">
        <f>'Returns per Gal.'!E29</f>
        <v>0</v>
      </c>
      <c r="F22" s="104">
        <v>72.054197542270956</v>
      </c>
      <c r="G22" s="102">
        <f>'Returns per Gal.'!G29</f>
        <v>0</v>
      </c>
      <c r="H22" s="102">
        <v>2.0463011890396823</v>
      </c>
      <c r="I22" s="102">
        <f>'Returns per Gal.'!I29</f>
        <v>0</v>
      </c>
      <c r="J22" s="105">
        <v>7.83</v>
      </c>
      <c r="K22" s="17">
        <f>'Returns per Gal.'!K29</f>
        <v>0</v>
      </c>
      <c r="L22" s="18"/>
      <c r="M22" s="102">
        <f>'Returns per Gal.'!M29</f>
        <v>2.052230868376383</v>
      </c>
      <c r="N22" s="102">
        <f>'Returns per Gal.'!N29</f>
        <v>0</v>
      </c>
      <c r="O22" s="102">
        <f>'Returns per Gal.'!O29</f>
        <v>0.21873595682475114</v>
      </c>
      <c r="P22" s="102">
        <f>'Returns per Gal.'!P29</f>
        <v>0</v>
      </c>
      <c r="Q22" s="102">
        <f>'Returns per Gal.'!Q29</f>
        <v>2.2709668252011341</v>
      </c>
      <c r="R22" s="102">
        <f>'Returns per Gal.'!R29</f>
        <v>0</v>
      </c>
      <c r="S22" s="113">
        <f>'Returns per Gal.'!S29</f>
        <v>0</v>
      </c>
      <c r="T22" s="102">
        <f>'Returns per Gal.'!T29</f>
        <v>0.73082185322845805</v>
      </c>
      <c r="U22" s="102">
        <f>'Returns per Gal.'!U29</f>
        <v>0</v>
      </c>
      <c r="V22" s="102">
        <f>'Returns per Gal.'!V29</f>
        <v>0.2349</v>
      </c>
      <c r="W22" s="102">
        <f>'Returns per Gal.'!W29</f>
        <v>0</v>
      </c>
      <c r="X22" s="102">
        <f>'Returns per Gal.'!X29</f>
        <v>0.21914999999999998</v>
      </c>
      <c r="Y22" s="102">
        <f>'Returns per Gal.'!Y29</f>
        <v>0</v>
      </c>
      <c r="Z22" s="102">
        <f>'Returns per Gal.'!Z29</f>
        <v>1.1848718532284581</v>
      </c>
      <c r="AA22" s="102">
        <f>'Returns per Gal.'!AA29</f>
        <v>0</v>
      </c>
      <c r="AB22" s="102">
        <f>'Returns per Gal.'!AB29</f>
        <v>0.2135298575757576</v>
      </c>
      <c r="AC22" s="102">
        <f>'Returns per Gal.'!AC29</f>
        <v>0</v>
      </c>
      <c r="AD22" s="102">
        <f>'Returns per Gal.'!AD29</f>
        <v>1.3984017108042157</v>
      </c>
      <c r="AE22" s="102">
        <f>'Returns per Gal.'!AE29</f>
        <v>0</v>
      </c>
      <c r="AF22" s="102">
        <f>'Returns per Gal.'!AF29</f>
        <v>1.1796657539794646</v>
      </c>
      <c r="AG22" s="114"/>
      <c r="AH22" s="102">
        <f>'Returns per Gal.'!AF29</f>
        <v>1.1796657539794646</v>
      </c>
      <c r="AI22" s="102">
        <f>'Returns per Gal.'!AI29</f>
        <v>1.2667449719726762</v>
      </c>
      <c r="AJ22" s="102">
        <f>'Returns per Gal.'!AH29</f>
        <v>0</v>
      </c>
      <c r="AK22" s="102">
        <f>'Returns per Gal.'!AK29</f>
        <v>1.086094971972676</v>
      </c>
      <c r="AL22" s="102">
        <f>'Returns per Gal.'!AL29</f>
        <v>0</v>
      </c>
      <c r="AM22" s="102">
        <f>'Returns per Gal.'!AM29</f>
        <v>0.87256511439691842</v>
      </c>
      <c r="AN22" s="89">
        <f>'Returns per Gal.'!AN29</f>
        <v>0</v>
      </c>
      <c r="AO22" s="15">
        <f>'Returns per Gal.'!AO29</f>
        <v>0</v>
      </c>
      <c r="AP22" s="90">
        <f>'Returns per Gal.'!AP29</f>
        <v>0</v>
      </c>
      <c r="AQ22" s="102">
        <f>'Returns per Gal.'!AQ29</f>
        <v>0.28928571428571431</v>
      </c>
      <c r="AR22" s="102">
        <f>'Returns per Gal.'!AR29</f>
        <v>0</v>
      </c>
      <c r="AS22" s="102">
        <f>'Returns per Gal.'!AS29</f>
        <v>0.67142857142857149</v>
      </c>
      <c r="AT22" s="102">
        <f>'Returns per Gal.'!AT29</f>
        <v>0</v>
      </c>
      <c r="AU22" s="102">
        <f>'Returns per Gal.'!AU29</f>
        <v>0.96071428571428574</v>
      </c>
      <c r="AV22" s="114">
        <f>'Returns per Gal.'!AV29</f>
        <v>0</v>
      </c>
      <c r="AW22" s="113">
        <f>'Returns per Gal.'!AW29</f>
        <v>0</v>
      </c>
      <c r="AX22" s="102">
        <f>'Returns per Gal.'!AX29</f>
        <v>1.4147642857142857</v>
      </c>
      <c r="AY22" s="102">
        <f>'Returns per Gal.'!AY29</f>
        <v>0</v>
      </c>
      <c r="AZ22" s="102">
        <f>'Returns per Gal.'!AZ29</f>
        <v>1.6282941432900433</v>
      </c>
      <c r="BA22" s="114">
        <f>'Returns per Gal.'!BA29</f>
        <v>0</v>
      </c>
      <c r="BB22" s="113"/>
      <c r="BC22" s="102">
        <f>'Returns per Gal.'!BD29</f>
        <v>0.85620253948684844</v>
      </c>
      <c r="BD22" s="102">
        <f>'Returns per Gal.'!BE29</f>
        <v>0</v>
      </c>
      <c r="BE22" s="102">
        <f>'Returns per Gal.'!BF29</f>
        <v>0.64267268191109084</v>
      </c>
      <c r="BF22" s="102">
        <f>'Returns per Gal.'!BG29</f>
        <v>0</v>
      </c>
      <c r="BG22" s="102">
        <f>'Returns per Gal.'!BH29</f>
        <v>0.87256511439691853</v>
      </c>
      <c r="BH22" s="102">
        <f>'Returns per Gal.'!BI29</f>
        <v>0</v>
      </c>
      <c r="BI22" s="102">
        <f>'Returns per Gal.'!BJ29</f>
        <v>-0.22989243248582769</v>
      </c>
      <c r="BJ22" s="59"/>
      <c r="BL22" s="228">
        <f>'Returns per Bu.'!H29</f>
        <v>2.0463011890396823</v>
      </c>
      <c r="BM22" s="216">
        <f>'Returns per Bu.'!I29</f>
        <v>0</v>
      </c>
      <c r="BN22" s="210">
        <f>'Returns per Bu.'!Q29</f>
        <v>6.3587071105631754</v>
      </c>
      <c r="BO22" s="210">
        <f>'Returns per Bu.'!R29</f>
        <v>0</v>
      </c>
      <c r="BP22" s="210">
        <f>'Returns per Bu.'!S29</f>
        <v>4.4894835093510537</v>
      </c>
      <c r="BQ22" s="209">
        <f>'Returns per Bu.'!AE29</f>
        <v>0</v>
      </c>
      <c r="BR22" s="213">
        <f>'Returns per Bu.'!AF29</f>
        <v>0.75726647466126562</v>
      </c>
      <c r="BS22" s="209">
        <f>'Returns per Bu.'!AM29</f>
        <v>0</v>
      </c>
      <c r="BT22" s="206">
        <f>'Returns per Bu.'!AN29</f>
        <v>2.69</v>
      </c>
      <c r="BU22" s="217">
        <f>'Returns per Bu.'!AO29</f>
        <v>0</v>
      </c>
      <c r="BV22" s="15">
        <f t="shared" si="0"/>
        <v>1.88</v>
      </c>
      <c r="BW22" s="102">
        <f>'Returns per Bu.'!AJ29</f>
        <v>0.81</v>
      </c>
      <c r="BX22" s="102"/>
      <c r="BY22" s="102">
        <f t="shared" si="1"/>
        <v>0.67142857142857149</v>
      </c>
      <c r="BZ22" s="102"/>
      <c r="CA22" s="102"/>
    </row>
    <row r="23" spans="1:79" x14ac:dyDescent="0.2">
      <c r="A23" s="8">
        <v>38991</v>
      </c>
      <c r="B23" s="8"/>
      <c r="C23" s="60"/>
      <c r="D23" s="102">
        <v>1.9</v>
      </c>
      <c r="E23" s="102">
        <f>'Returns per Gal.'!E30</f>
        <v>0</v>
      </c>
      <c r="F23" s="104">
        <v>79.607954545454547</v>
      </c>
      <c r="G23" s="102">
        <f>'Returns per Gal.'!G30</f>
        <v>0</v>
      </c>
      <c r="H23" s="102">
        <v>2.6565056818181829</v>
      </c>
      <c r="I23" s="102">
        <f>'Returns per Gal.'!I30</f>
        <v>0</v>
      </c>
      <c r="J23" s="105">
        <v>6.39</v>
      </c>
      <c r="K23" s="17">
        <f>'Returns per Gal.'!K30</f>
        <v>0</v>
      </c>
      <c r="L23" s="18"/>
      <c r="M23" s="102">
        <f>'Returns per Gal.'!M30</f>
        <v>1.9</v>
      </c>
      <c r="N23" s="102">
        <f>'Returns per Gal.'!N30</f>
        <v>0</v>
      </c>
      <c r="O23" s="102">
        <f>'Returns per Gal.'!O30</f>
        <v>0.24166700487012988</v>
      </c>
      <c r="P23" s="102">
        <f>'Returns per Gal.'!P30</f>
        <v>0</v>
      </c>
      <c r="Q23" s="102">
        <f>'Returns per Gal.'!Q30</f>
        <v>2.1416670048701296</v>
      </c>
      <c r="R23" s="102">
        <f>'Returns per Gal.'!R30</f>
        <v>0</v>
      </c>
      <c r="S23" s="113">
        <f>'Returns per Gal.'!S30</f>
        <v>0</v>
      </c>
      <c r="T23" s="102">
        <f>'Returns per Gal.'!T30</f>
        <v>0.94875202922077972</v>
      </c>
      <c r="U23" s="102">
        <f>'Returns per Gal.'!U30</f>
        <v>0</v>
      </c>
      <c r="V23" s="102">
        <f>'Returns per Gal.'!V30</f>
        <v>0.19169999999999998</v>
      </c>
      <c r="W23" s="102">
        <f>'Returns per Gal.'!W30</f>
        <v>0</v>
      </c>
      <c r="X23" s="102">
        <f>'Returns per Gal.'!X30</f>
        <v>0.21914999999999998</v>
      </c>
      <c r="Y23" s="102">
        <f>'Returns per Gal.'!Y30</f>
        <v>0</v>
      </c>
      <c r="Z23" s="102">
        <f>'Returns per Gal.'!Z30</f>
        <v>1.3596020292207798</v>
      </c>
      <c r="AA23" s="102">
        <f>'Returns per Gal.'!AA30</f>
        <v>0</v>
      </c>
      <c r="AB23" s="102">
        <f>'Returns per Gal.'!AB30</f>
        <v>0.2135298575757576</v>
      </c>
      <c r="AC23" s="102">
        <f>'Returns per Gal.'!AC30</f>
        <v>0</v>
      </c>
      <c r="AD23" s="102">
        <f>'Returns per Gal.'!AD30</f>
        <v>1.5731318867965374</v>
      </c>
      <c r="AE23" s="102">
        <f>'Returns per Gal.'!AE30</f>
        <v>0</v>
      </c>
      <c r="AF23" s="102">
        <f>'Returns per Gal.'!AF30</f>
        <v>1.3314648819264074</v>
      </c>
      <c r="AG23" s="114"/>
      <c r="AH23" s="102">
        <f>'Returns per Gal.'!AF30</f>
        <v>1.3314648819264074</v>
      </c>
      <c r="AI23" s="102">
        <f>'Returns per Gal.'!AI30</f>
        <v>0.96271497564934982</v>
      </c>
      <c r="AJ23" s="102">
        <f>'Returns per Gal.'!AH30</f>
        <v>0</v>
      </c>
      <c r="AK23" s="102">
        <f>'Returns per Gal.'!AK30</f>
        <v>0.78206497564934985</v>
      </c>
      <c r="AL23" s="102">
        <f>'Returns per Gal.'!AL30</f>
        <v>0</v>
      </c>
      <c r="AM23" s="102">
        <f>'Returns per Gal.'!AM30</f>
        <v>0.56853511807359225</v>
      </c>
      <c r="AN23" s="89">
        <f>'Returns per Gal.'!AN30</f>
        <v>0</v>
      </c>
      <c r="AO23" s="15">
        <f>'Returns per Gal.'!AO30</f>
        <v>0</v>
      </c>
      <c r="AP23" s="90">
        <f>'Returns per Gal.'!AP30</f>
        <v>0</v>
      </c>
      <c r="AQ23" s="102">
        <f>'Returns per Gal.'!AQ30</f>
        <v>0.28928571428571431</v>
      </c>
      <c r="AR23" s="102">
        <f>'Returns per Gal.'!AR30</f>
        <v>0</v>
      </c>
      <c r="AS23" s="102">
        <f>'Returns per Gal.'!AS30</f>
        <v>0.67500000000000004</v>
      </c>
      <c r="AT23" s="102">
        <f>'Returns per Gal.'!AT30</f>
        <v>0</v>
      </c>
      <c r="AU23" s="102">
        <f>'Returns per Gal.'!AU30</f>
        <v>0.96428571428571441</v>
      </c>
      <c r="AV23" s="114">
        <f>'Returns per Gal.'!AV30</f>
        <v>0</v>
      </c>
      <c r="AW23" s="113">
        <f>'Returns per Gal.'!AW30</f>
        <v>0</v>
      </c>
      <c r="AX23" s="102">
        <f>'Returns per Gal.'!AX30</f>
        <v>1.3751357142857144</v>
      </c>
      <c r="AY23" s="102">
        <f>'Returns per Gal.'!AY30</f>
        <v>0</v>
      </c>
      <c r="AZ23" s="102">
        <f>'Returns per Gal.'!AZ30</f>
        <v>1.5886655718614719</v>
      </c>
      <c r="BA23" s="114">
        <f>'Returns per Gal.'!BA30</f>
        <v>0</v>
      </c>
      <c r="BB23" s="113"/>
      <c r="BC23" s="102">
        <f>'Returns per Gal.'!BD30</f>
        <v>0.76653129058441527</v>
      </c>
      <c r="BD23" s="102">
        <f>'Returns per Gal.'!BE30</f>
        <v>0</v>
      </c>
      <c r="BE23" s="102">
        <f>'Returns per Gal.'!BF30</f>
        <v>0.55300143300865767</v>
      </c>
      <c r="BF23" s="102">
        <f>'Returns per Gal.'!BG30</f>
        <v>0</v>
      </c>
      <c r="BG23" s="102">
        <f>'Returns per Gal.'!BH30</f>
        <v>0.56853511807359236</v>
      </c>
      <c r="BH23" s="102">
        <f>'Returns per Gal.'!BI30</f>
        <v>0</v>
      </c>
      <c r="BI23" s="102">
        <f>'Returns per Gal.'!BJ30</f>
        <v>-1.5533685064934688E-2</v>
      </c>
      <c r="BJ23" s="59"/>
      <c r="BL23" s="228">
        <f>'Returns per Bu.'!H30</f>
        <v>2.6565056818181829</v>
      </c>
      <c r="BM23" s="216">
        <f>'Returns per Bu.'!I30</f>
        <v>0</v>
      </c>
      <c r="BN23" s="210">
        <f>'Returns per Bu.'!Q30</f>
        <v>5.9966676136363635</v>
      </c>
      <c r="BO23" s="210">
        <f>'Returns per Bu.'!R30</f>
        <v>0</v>
      </c>
      <c r="BP23" s="210">
        <f>'Returns per Bu.'!S30</f>
        <v>4.2484040124242419</v>
      </c>
      <c r="BQ23" s="209">
        <f>'Returns per Bu.'!AE30</f>
        <v>0</v>
      </c>
      <c r="BR23" s="213">
        <f>'Returns per Bu.'!AF30</f>
        <v>0.49341026529840426</v>
      </c>
      <c r="BS23" s="209">
        <f>'Returns per Bu.'!AM30</f>
        <v>0</v>
      </c>
      <c r="BT23" s="206">
        <f>'Returns per Bu.'!AN30</f>
        <v>2.7</v>
      </c>
      <c r="BU23" s="217">
        <f>'Returns per Bu.'!AO30</f>
        <v>0</v>
      </c>
      <c r="BV23" s="15">
        <f t="shared" si="0"/>
        <v>1.8900000000000001</v>
      </c>
      <c r="BW23" s="102">
        <f>'Returns per Bu.'!AJ30</f>
        <v>0.81</v>
      </c>
      <c r="BX23" s="102"/>
      <c r="BY23" s="102">
        <f t="shared" si="1"/>
        <v>0.67500000000000004</v>
      </c>
      <c r="BZ23" s="102"/>
      <c r="CA23" s="102"/>
    </row>
    <row r="24" spans="1:79" x14ac:dyDescent="0.2">
      <c r="A24" s="6">
        <v>39022</v>
      </c>
      <c r="B24" s="6"/>
      <c r="C24" s="60"/>
      <c r="D24" s="102">
        <v>2.04</v>
      </c>
      <c r="E24" s="102">
        <f>'Returns per Gal.'!E31</f>
        <v>0</v>
      </c>
      <c r="F24" s="104">
        <v>106.30952380952381</v>
      </c>
      <c r="G24" s="102">
        <f>'Returns per Gal.'!G31</f>
        <v>0</v>
      </c>
      <c r="H24" s="102">
        <v>3.2774999999999999</v>
      </c>
      <c r="I24" s="102">
        <f>'Returns per Gal.'!I31</f>
        <v>0</v>
      </c>
      <c r="J24" s="105">
        <v>7.26</v>
      </c>
      <c r="K24" s="17">
        <f>'Returns per Gal.'!K31</f>
        <v>0</v>
      </c>
      <c r="L24" s="18"/>
      <c r="M24" s="102">
        <f>'Returns per Gal.'!M31</f>
        <v>2.04</v>
      </c>
      <c r="N24" s="102">
        <f>'Returns per Gal.'!N31</f>
        <v>0</v>
      </c>
      <c r="O24" s="102">
        <f>'Returns per Gal.'!O31</f>
        <v>0.32272534013605442</v>
      </c>
      <c r="P24" s="102">
        <f>'Returns per Gal.'!P31</f>
        <v>0</v>
      </c>
      <c r="Q24" s="102">
        <f>'Returns per Gal.'!Q31</f>
        <v>2.3627253401360546</v>
      </c>
      <c r="R24" s="102">
        <f>'Returns per Gal.'!R31</f>
        <v>0</v>
      </c>
      <c r="S24" s="113">
        <f>'Returns per Gal.'!S31</f>
        <v>0</v>
      </c>
      <c r="T24" s="102">
        <f>'Returns per Gal.'!T31</f>
        <v>1.1705357142857142</v>
      </c>
      <c r="U24" s="102">
        <f>'Returns per Gal.'!U31</f>
        <v>0</v>
      </c>
      <c r="V24" s="102">
        <f>'Returns per Gal.'!V31</f>
        <v>0.21779999999999999</v>
      </c>
      <c r="W24" s="102">
        <f>'Returns per Gal.'!W31</f>
        <v>0</v>
      </c>
      <c r="X24" s="102">
        <f>'Returns per Gal.'!X31</f>
        <v>0.21914999999999998</v>
      </c>
      <c r="Y24" s="102">
        <f>'Returns per Gal.'!Y31</f>
        <v>0</v>
      </c>
      <c r="Z24" s="102">
        <f>'Returns per Gal.'!Z31</f>
        <v>1.6074857142857142</v>
      </c>
      <c r="AA24" s="102">
        <f>'Returns per Gal.'!AA31</f>
        <v>0</v>
      </c>
      <c r="AB24" s="102">
        <f>'Returns per Gal.'!AB31</f>
        <v>0.2135298575757576</v>
      </c>
      <c r="AC24" s="102">
        <f>'Returns per Gal.'!AC31</f>
        <v>0</v>
      </c>
      <c r="AD24" s="102">
        <f>'Returns per Gal.'!AD31</f>
        <v>1.8210155718614718</v>
      </c>
      <c r="AE24" s="102">
        <f>'Returns per Gal.'!AE31</f>
        <v>0</v>
      </c>
      <c r="AF24" s="102">
        <f>'Returns per Gal.'!AF31</f>
        <v>1.4982902317254174</v>
      </c>
      <c r="AG24" s="114"/>
      <c r="AH24" s="102">
        <f>'Returns per Gal.'!AF31</f>
        <v>1.4982902317254174</v>
      </c>
      <c r="AI24" s="102">
        <f>'Returns per Gal.'!AI31</f>
        <v>0.93588962585034041</v>
      </c>
      <c r="AJ24" s="102">
        <f>'Returns per Gal.'!AH31</f>
        <v>0</v>
      </c>
      <c r="AK24" s="102">
        <f>'Returns per Gal.'!AK31</f>
        <v>0.75523962585034043</v>
      </c>
      <c r="AL24" s="102">
        <f>'Returns per Gal.'!AL31</f>
        <v>0</v>
      </c>
      <c r="AM24" s="102">
        <f>'Returns per Gal.'!AM31</f>
        <v>0.54170976827458284</v>
      </c>
      <c r="AN24" s="89">
        <f>'Returns per Gal.'!AN31</f>
        <v>0</v>
      </c>
      <c r="AO24" s="15">
        <f>'Returns per Gal.'!AO31</f>
        <v>0</v>
      </c>
      <c r="AP24" s="90">
        <f>'Returns per Gal.'!AP31</f>
        <v>0</v>
      </c>
      <c r="AQ24" s="102">
        <f>'Returns per Gal.'!AQ31</f>
        <v>0.28928571428571431</v>
      </c>
      <c r="AR24" s="102">
        <f>'Returns per Gal.'!AR31</f>
        <v>0</v>
      </c>
      <c r="AS24" s="102">
        <f>'Returns per Gal.'!AS31</f>
        <v>0.6785714285714286</v>
      </c>
      <c r="AT24" s="102">
        <f>'Returns per Gal.'!AT31</f>
        <v>0</v>
      </c>
      <c r="AU24" s="102">
        <f>'Returns per Gal.'!AU31</f>
        <v>0.96785714285714286</v>
      </c>
      <c r="AV24" s="114">
        <f>'Returns per Gal.'!AV31</f>
        <v>0</v>
      </c>
      <c r="AW24" s="113">
        <f>'Returns per Gal.'!AW31</f>
        <v>0</v>
      </c>
      <c r="AX24" s="102">
        <f>'Returns per Gal.'!AX31</f>
        <v>1.4048071428571429</v>
      </c>
      <c r="AY24" s="102">
        <f>'Returns per Gal.'!AY31</f>
        <v>0</v>
      </c>
      <c r="AZ24" s="102">
        <f>'Returns per Gal.'!AZ31</f>
        <v>1.6183370004329005</v>
      </c>
      <c r="BA24" s="114">
        <f>'Returns per Gal.'!BA31</f>
        <v>0</v>
      </c>
      <c r="BB24" s="113"/>
      <c r="BC24" s="102">
        <f>'Returns per Gal.'!BD31</f>
        <v>0.9579181972789117</v>
      </c>
      <c r="BD24" s="102">
        <f>'Returns per Gal.'!BE31</f>
        <v>0</v>
      </c>
      <c r="BE24" s="102">
        <f>'Returns per Gal.'!BF31</f>
        <v>0.7443883397031541</v>
      </c>
      <c r="BF24" s="102">
        <f>'Returns per Gal.'!BG31</f>
        <v>0</v>
      </c>
      <c r="BG24" s="102">
        <f>'Returns per Gal.'!BH31</f>
        <v>0.54170976827458273</v>
      </c>
      <c r="BH24" s="102">
        <f>'Returns per Gal.'!BI31</f>
        <v>0</v>
      </c>
      <c r="BI24" s="102">
        <f>'Returns per Gal.'!BJ31</f>
        <v>0.20267857142857137</v>
      </c>
      <c r="BJ24" s="59"/>
      <c r="BL24" s="228">
        <f>'Returns per Bu.'!H31</f>
        <v>3.2774999999999999</v>
      </c>
      <c r="BM24" s="216">
        <f>'Returns per Bu.'!I31</f>
        <v>0</v>
      </c>
      <c r="BN24" s="210">
        <f>'Returns per Bu.'!Q31</f>
        <v>6.6156309523809522</v>
      </c>
      <c r="BO24" s="210">
        <f>'Returns per Bu.'!R31</f>
        <v>0</v>
      </c>
      <c r="BP24" s="210">
        <f>'Returns per Bu.'!S31</f>
        <v>4.7942873511688306</v>
      </c>
      <c r="BQ24" s="209">
        <f>'Returns per Bu.'!AE31</f>
        <v>0</v>
      </c>
      <c r="BR24" s="213">
        <f>'Returns per Bu.'!AF31</f>
        <v>0.47012955221615832</v>
      </c>
      <c r="BS24" s="209">
        <f>'Returns per Bu.'!AM31</f>
        <v>0</v>
      </c>
      <c r="BT24" s="206">
        <f>'Returns per Bu.'!AN31</f>
        <v>2.71</v>
      </c>
      <c r="BU24" s="217">
        <f>'Returns per Bu.'!AO31</f>
        <v>0</v>
      </c>
      <c r="BV24" s="15">
        <f t="shared" si="0"/>
        <v>1.9</v>
      </c>
      <c r="BW24" s="102">
        <f>'Returns per Bu.'!AJ31</f>
        <v>0.81</v>
      </c>
      <c r="BX24" s="102"/>
      <c r="BY24" s="102">
        <f t="shared" si="1"/>
        <v>0.6785714285714286</v>
      </c>
      <c r="BZ24" s="102"/>
      <c r="CA24" s="102"/>
    </row>
    <row r="25" spans="1:79" x14ac:dyDescent="0.2">
      <c r="A25" s="77">
        <v>39052</v>
      </c>
      <c r="B25" s="78"/>
      <c r="C25" s="65"/>
      <c r="D25" s="106">
        <v>2.23</v>
      </c>
      <c r="E25" s="106">
        <f>'Returns per Gal.'!E32</f>
        <v>0</v>
      </c>
      <c r="F25" s="108">
        <v>126.1</v>
      </c>
      <c r="G25" s="106">
        <f>'Returns per Gal.'!G32</f>
        <v>0</v>
      </c>
      <c r="H25" s="106">
        <v>3.4264999999999999</v>
      </c>
      <c r="I25" s="106">
        <f>'Returns per Gal.'!I32</f>
        <v>0</v>
      </c>
      <c r="J25" s="109">
        <v>8.31</v>
      </c>
      <c r="K25" s="74">
        <f>'Returns per Gal.'!K32</f>
        <v>0</v>
      </c>
      <c r="L25" s="75"/>
      <c r="M25" s="106">
        <f>'Returns per Gal.'!M32</f>
        <v>2.23</v>
      </c>
      <c r="N25" s="106">
        <f>'Returns per Gal.'!N32</f>
        <v>0</v>
      </c>
      <c r="O25" s="106">
        <f>'Returns per Gal.'!O32</f>
        <v>0.38280357142857147</v>
      </c>
      <c r="P25" s="106">
        <f>'Returns per Gal.'!P32</f>
        <v>0</v>
      </c>
      <c r="Q25" s="106">
        <f>'Returns per Gal.'!Q32</f>
        <v>2.6128035714285716</v>
      </c>
      <c r="R25" s="106">
        <f>'Returns per Gal.'!R32</f>
        <v>0</v>
      </c>
      <c r="S25" s="115">
        <f>'Returns per Gal.'!S32</f>
        <v>0</v>
      </c>
      <c r="T25" s="106">
        <f>'Returns per Gal.'!T32</f>
        <v>1.2237500000000001</v>
      </c>
      <c r="U25" s="106">
        <f>'Returns per Gal.'!U32</f>
        <v>0</v>
      </c>
      <c r="V25" s="106">
        <f>'Returns per Gal.'!V32</f>
        <v>0.24929999999999999</v>
      </c>
      <c r="W25" s="106">
        <f>'Returns per Gal.'!W32</f>
        <v>0</v>
      </c>
      <c r="X25" s="106">
        <f>'Returns per Gal.'!X32</f>
        <v>0.21914999999999998</v>
      </c>
      <c r="Y25" s="106">
        <f>'Returns per Gal.'!Y32</f>
        <v>0</v>
      </c>
      <c r="Z25" s="106">
        <f>'Returns per Gal.'!Z32</f>
        <v>1.6922000000000001</v>
      </c>
      <c r="AA25" s="106">
        <f>'Returns per Gal.'!AA32</f>
        <v>0</v>
      </c>
      <c r="AB25" s="106">
        <f>'Returns per Gal.'!AB32</f>
        <v>0.2135298575757576</v>
      </c>
      <c r="AC25" s="106">
        <f>'Returns per Gal.'!AC32</f>
        <v>0</v>
      </c>
      <c r="AD25" s="106">
        <f>'Returns per Gal.'!AD32</f>
        <v>1.9057298575757577</v>
      </c>
      <c r="AE25" s="106">
        <f>'Returns per Gal.'!AE32</f>
        <v>0</v>
      </c>
      <c r="AF25" s="106">
        <f>'Returns per Gal.'!AF32</f>
        <v>1.5229262861471864</v>
      </c>
      <c r="AG25" s="116"/>
      <c r="AH25" s="106">
        <f>'Returns per Gal.'!AF32</f>
        <v>1.5229262861471864</v>
      </c>
      <c r="AI25" s="106">
        <f>'Returns per Gal.'!AI32</f>
        <v>1.1012535714285714</v>
      </c>
      <c r="AJ25" s="106">
        <f>'Returns per Gal.'!AH32</f>
        <v>0</v>
      </c>
      <c r="AK25" s="106">
        <f>'Returns per Gal.'!AK32</f>
        <v>0.92060357142857141</v>
      </c>
      <c r="AL25" s="106">
        <f>'Returns per Gal.'!AL32</f>
        <v>0</v>
      </c>
      <c r="AM25" s="106">
        <f>'Returns per Gal.'!AM32</f>
        <v>0.70707371385281381</v>
      </c>
      <c r="AN25" s="91">
        <f>'Returns per Gal.'!AN32</f>
        <v>0</v>
      </c>
      <c r="AO25" s="15">
        <f>'Returns per Gal.'!AO32</f>
        <v>0</v>
      </c>
      <c r="AP25" s="92">
        <f>'Returns per Gal.'!AP32</f>
        <v>0</v>
      </c>
      <c r="AQ25" s="106">
        <f>'Returns per Gal.'!AQ32</f>
        <v>0.28928571428571431</v>
      </c>
      <c r="AR25" s="106">
        <f>'Returns per Gal.'!AR32</f>
        <v>0</v>
      </c>
      <c r="AS25" s="106">
        <f>'Returns per Gal.'!AS32</f>
        <v>0.68214285714285716</v>
      </c>
      <c r="AT25" s="106">
        <f>'Returns per Gal.'!AT32</f>
        <v>0</v>
      </c>
      <c r="AU25" s="106">
        <f>'Returns per Gal.'!AU32</f>
        <v>0.97142857142857153</v>
      </c>
      <c r="AV25" s="116">
        <f>'Returns per Gal.'!AV32</f>
        <v>0</v>
      </c>
      <c r="AW25" s="115">
        <f>'Returns per Gal.'!AW32</f>
        <v>0</v>
      </c>
      <c r="AX25" s="106">
        <f>'Returns per Gal.'!AX32</f>
        <v>1.4398785714285716</v>
      </c>
      <c r="AY25" s="106">
        <f>'Returns per Gal.'!AY32</f>
        <v>0</v>
      </c>
      <c r="AZ25" s="106">
        <f>'Returns per Gal.'!AZ32</f>
        <v>1.6534084290043292</v>
      </c>
      <c r="BA25" s="116">
        <f>'Returns per Gal.'!BA32</f>
        <v>0</v>
      </c>
      <c r="BB25" s="115"/>
      <c r="BC25" s="106">
        <f>'Returns per Gal.'!BD32</f>
        <v>1.172925</v>
      </c>
      <c r="BD25" s="106">
        <f>'Returns per Gal.'!BE32</f>
        <v>0</v>
      </c>
      <c r="BE25" s="106">
        <f>'Returns per Gal.'!BF32</f>
        <v>0.9593951424242424</v>
      </c>
      <c r="BF25" s="106">
        <f>'Returns per Gal.'!BG32</f>
        <v>0</v>
      </c>
      <c r="BG25" s="106">
        <f>'Returns per Gal.'!BH32</f>
        <v>0.70707371385281381</v>
      </c>
      <c r="BH25" s="106">
        <f>'Returns per Gal.'!BI32</f>
        <v>0</v>
      </c>
      <c r="BI25" s="106">
        <f>'Returns per Gal.'!BJ32</f>
        <v>0.25232142857142859</v>
      </c>
      <c r="BJ25" s="73"/>
      <c r="BL25" s="229">
        <f>'Returns per Bu.'!H32</f>
        <v>3.4264999999999999</v>
      </c>
      <c r="BM25" s="218">
        <f>'Returns per Bu.'!I32</f>
        <v>0</v>
      </c>
      <c r="BN25" s="211">
        <f>'Returns per Bu.'!Q32</f>
        <v>7.3158499999999993</v>
      </c>
      <c r="BO25" s="211">
        <f>'Returns per Bu.'!R32</f>
        <v>0</v>
      </c>
      <c r="BP25" s="211">
        <f>'Returns per Bu.'!S32</f>
        <v>5.4063063987878781</v>
      </c>
      <c r="BQ25" s="208">
        <f>'Returns per Bu.'!AE32</f>
        <v>0</v>
      </c>
      <c r="BR25" s="214">
        <f>'Returns per Bu.'!AF32</f>
        <v>0.61364270675094013</v>
      </c>
      <c r="BS25" s="208">
        <f>'Returns per Bu.'!AM32</f>
        <v>0</v>
      </c>
      <c r="BT25" s="207">
        <f>'Returns per Bu.'!AN32</f>
        <v>2.72</v>
      </c>
      <c r="BU25" s="219">
        <f>'Returns per Bu.'!AO32</f>
        <v>0</v>
      </c>
      <c r="BV25" s="15">
        <f t="shared" si="0"/>
        <v>1.9100000000000001</v>
      </c>
      <c r="BW25" s="102">
        <f>'Returns per Bu.'!AJ32</f>
        <v>0.81</v>
      </c>
      <c r="BX25" s="102"/>
      <c r="BY25" s="102">
        <f t="shared" si="1"/>
        <v>0.68214285714285716</v>
      </c>
      <c r="BZ25" s="102"/>
      <c r="CA25" s="102"/>
    </row>
    <row r="26" spans="1:79" x14ac:dyDescent="0.2">
      <c r="A26" s="22">
        <v>39083</v>
      </c>
      <c r="B26" s="6"/>
      <c r="C26" s="57"/>
      <c r="D26" s="102">
        <v>2.15</v>
      </c>
      <c r="E26" s="103">
        <f>'Returns per Gal.'!E33</f>
        <v>0</v>
      </c>
      <c r="F26" s="104">
        <v>128.08750000000001</v>
      </c>
      <c r="G26" s="103">
        <f>'Returns per Gal.'!G33</f>
        <v>0</v>
      </c>
      <c r="H26" s="102">
        <v>3.5306250000000001</v>
      </c>
      <c r="I26" s="103">
        <f>'Returns per Gal.'!I33</f>
        <v>0</v>
      </c>
      <c r="J26" s="105">
        <v>8.8699999999999992</v>
      </c>
      <c r="K26" s="16">
        <f>'Returns per Gal.'!K33</f>
        <v>0</v>
      </c>
      <c r="L26" s="93"/>
      <c r="M26" s="102">
        <f>'Returns per Gal.'!M33</f>
        <v>2.15</v>
      </c>
      <c r="N26" s="117">
        <f>'Returns per Gal.'!N33</f>
        <v>0</v>
      </c>
      <c r="O26" s="102">
        <f>'Returns per Gal.'!O33</f>
        <v>0.38883705357142856</v>
      </c>
      <c r="P26" s="102">
        <f>'Returns per Gal.'!P33</f>
        <v>0</v>
      </c>
      <c r="Q26" s="102">
        <f>'Returns per Gal.'!Q33</f>
        <v>2.5388370535714286</v>
      </c>
      <c r="R26" s="117">
        <f>'Returns per Gal.'!R33</f>
        <v>0</v>
      </c>
      <c r="S26" s="118">
        <f>'Returns per Gal.'!S33</f>
        <v>0</v>
      </c>
      <c r="T26" s="102">
        <f>'Returns per Gal.'!T33</f>
        <v>1.2609375</v>
      </c>
      <c r="U26" s="117">
        <f>'Returns per Gal.'!U33</f>
        <v>0</v>
      </c>
      <c r="V26" s="102">
        <f>'Returns per Gal.'!V33</f>
        <v>0.2661</v>
      </c>
      <c r="W26" s="117">
        <f>'Returns per Gal.'!W33</f>
        <v>0</v>
      </c>
      <c r="X26" s="102">
        <f>'Returns per Gal.'!X33</f>
        <v>0.21914999999999998</v>
      </c>
      <c r="Y26" s="117">
        <f>'Returns per Gal.'!Y33</f>
        <v>0</v>
      </c>
      <c r="Z26" s="102">
        <f>'Returns per Gal.'!Z33</f>
        <v>1.7461875</v>
      </c>
      <c r="AA26" s="117">
        <f>'Returns per Gal.'!AA33</f>
        <v>0</v>
      </c>
      <c r="AB26" s="102">
        <f>'Returns per Gal.'!AB33</f>
        <v>0.2135298575757576</v>
      </c>
      <c r="AC26" s="117">
        <f>'Returns per Gal.'!AC33</f>
        <v>0</v>
      </c>
      <c r="AD26" s="102">
        <f>'Returns per Gal.'!AD33</f>
        <v>1.9597173575757576</v>
      </c>
      <c r="AE26" s="117">
        <f>'Returns per Gal.'!AE33</f>
        <v>0</v>
      </c>
      <c r="AF26" s="102">
        <f>'Returns per Gal.'!AF33</f>
        <v>1.5708803040043291</v>
      </c>
      <c r="AG26" s="114"/>
      <c r="AH26" s="102">
        <f>'Returns per Gal.'!AF33</f>
        <v>1.5708803040043291</v>
      </c>
      <c r="AI26" s="102">
        <f>'Returns per Gal.'!AI33</f>
        <v>0.97329955357142861</v>
      </c>
      <c r="AJ26" s="102">
        <f>'Returns per Gal.'!AH33</f>
        <v>0</v>
      </c>
      <c r="AK26" s="102">
        <f>'Returns per Gal.'!AK33</f>
        <v>0.79264955357142863</v>
      </c>
      <c r="AL26" s="102">
        <f>'Returns per Gal.'!AL33</f>
        <v>0</v>
      </c>
      <c r="AM26" s="102">
        <f>'Returns per Gal.'!AM33</f>
        <v>0.57911969599567104</v>
      </c>
      <c r="AN26" s="89">
        <f>'Returns per Gal.'!AN33</f>
        <v>0</v>
      </c>
      <c r="AO26" s="15">
        <f>'Returns per Gal.'!AO33</f>
        <v>0</v>
      </c>
      <c r="AP26" s="90">
        <f>'Returns per Gal.'!AP33</f>
        <v>0</v>
      </c>
      <c r="AQ26" s="102">
        <f>'Returns per Gal.'!AQ33</f>
        <v>0.28928571428571431</v>
      </c>
      <c r="AR26" s="102">
        <f>'Returns per Gal.'!AR33</f>
        <v>0</v>
      </c>
      <c r="AS26" s="102">
        <f>'Returns per Gal.'!AS33</f>
        <v>0.68571428571428572</v>
      </c>
      <c r="AT26" s="102">
        <f>'Returns per Gal.'!AT33</f>
        <v>0</v>
      </c>
      <c r="AU26" s="102">
        <f>'Returns per Gal.'!AU33</f>
        <v>0.97500000000000009</v>
      </c>
      <c r="AV26" s="114">
        <f>'Returns per Gal.'!AV33</f>
        <v>0</v>
      </c>
      <c r="AW26" s="113">
        <f>'Returns per Gal.'!AW33</f>
        <v>0</v>
      </c>
      <c r="AX26" s="102">
        <f>'Returns per Gal.'!AX33</f>
        <v>1.46025</v>
      </c>
      <c r="AY26" s="102">
        <f>'Returns per Gal.'!AY33</f>
        <v>0</v>
      </c>
      <c r="AZ26" s="102">
        <f>'Returns per Gal.'!AZ33</f>
        <v>1.6737798575757576</v>
      </c>
      <c r="BA26" s="114">
        <f>'Returns per Gal.'!BA33</f>
        <v>0</v>
      </c>
      <c r="BB26" s="113"/>
      <c r="BC26" s="102">
        <f>'Returns per Gal.'!BD33</f>
        <v>1.0785870535714286</v>
      </c>
      <c r="BD26" s="102">
        <f>'Returns per Gal.'!BE33</f>
        <v>0</v>
      </c>
      <c r="BE26" s="102">
        <f>'Returns per Gal.'!BF33</f>
        <v>0.86505719599567099</v>
      </c>
      <c r="BF26" s="102">
        <f>'Returns per Gal.'!BG33</f>
        <v>0</v>
      </c>
      <c r="BG26" s="102">
        <f>'Returns per Gal.'!BH33</f>
        <v>0.57911969599567104</v>
      </c>
      <c r="BH26" s="102">
        <f>'Returns per Gal.'!BI33</f>
        <v>0</v>
      </c>
      <c r="BI26" s="102">
        <f>'Returns per Gal.'!BJ33</f>
        <v>0.28593749999999996</v>
      </c>
      <c r="BJ26" s="59"/>
      <c r="BL26" s="228">
        <f>'Returns per Bu.'!H33</f>
        <v>3.5306250000000001</v>
      </c>
      <c r="BM26" s="216">
        <f>'Returns per Bu.'!I33</f>
        <v>0</v>
      </c>
      <c r="BN26" s="210">
        <f>'Returns per Bu.'!Q33</f>
        <v>7.1087437499999995</v>
      </c>
      <c r="BO26" s="210">
        <f>'Returns per Bu.'!R33</f>
        <v>0</v>
      </c>
      <c r="BP26" s="210">
        <f>'Returns per Bu.'!S33</f>
        <v>5.1521601487878783</v>
      </c>
      <c r="BQ26" s="209">
        <f>'Returns per Bu.'!AE33</f>
        <v>0</v>
      </c>
      <c r="BR26" s="213">
        <f>'Returns per Bu.'!AF33</f>
        <v>0.50259622274339022</v>
      </c>
      <c r="BS26" s="209">
        <f>'Returns per Bu.'!AM33</f>
        <v>0</v>
      </c>
      <c r="BT26" s="206">
        <f>'Returns per Bu.'!AN33</f>
        <v>2.73</v>
      </c>
      <c r="BU26" s="217">
        <f>'Returns per Bu.'!AO33</f>
        <v>0</v>
      </c>
      <c r="BV26" s="15">
        <f t="shared" si="0"/>
        <v>1.92</v>
      </c>
      <c r="BW26" s="102">
        <f>'Returns per Bu.'!AJ33</f>
        <v>0.81</v>
      </c>
      <c r="BX26" s="102"/>
      <c r="BY26" s="102">
        <f t="shared" si="1"/>
        <v>0.68571428571428572</v>
      </c>
      <c r="BZ26" s="102"/>
      <c r="CA26" s="102"/>
    </row>
    <row r="27" spans="1:79" x14ac:dyDescent="0.2">
      <c r="A27" s="8">
        <v>39114</v>
      </c>
      <c r="B27" s="8"/>
      <c r="C27" s="57"/>
      <c r="D27" s="102">
        <v>1.9</v>
      </c>
      <c r="E27" s="103">
        <f>'Returns per Gal.'!E34</f>
        <v>0</v>
      </c>
      <c r="F27" s="104">
        <v>127.55555555555556</v>
      </c>
      <c r="G27" s="103">
        <f>'Returns per Gal.'!G34</f>
        <v>0</v>
      </c>
      <c r="H27" s="102">
        <v>3.8377777777777777</v>
      </c>
      <c r="I27" s="103">
        <f>'Returns per Gal.'!I34</f>
        <v>0</v>
      </c>
      <c r="J27" s="105">
        <v>9.39</v>
      </c>
      <c r="K27" s="16">
        <f>'Returns per Gal.'!K34</f>
        <v>0</v>
      </c>
      <c r="L27" s="93"/>
      <c r="M27" s="102">
        <f>'Returns per Gal.'!M34</f>
        <v>1.9</v>
      </c>
      <c r="N27" s="117">
        <f>'Returns per Gal.'!N34</f>
        <v>0</v>
      </c>
      <c r="O27" s="102">
        <f>'Returns per Gal.'!O34</f>
        <v>0.38722222222222225</v>
      </c>
      <c r="P27" s="102">
        <f>'Returns per Gal.'!P34</f>
        <v>0</v>
      </c>
      <c r="Q27" s="102">
        <f>'Returns per Gal.'!Q34</f>
        <v>2.2872222222222223</v>
      </c>
      <c r="R27" s="117">
        <f>'Returns per Gal.'!R34</f>
        <v>0</v>
      </c>
      <c r="S27" s="118">
        <f>'Returns per Gal.'!S34</f>
        <v>0</v>
      </c>
      <c r="T27" s="102">
        <f>'Returns per Gal.'!T34</f>
        <v>1.3706349206349207</v>
      </c>
      <c r="U27" s="117">
        <f>'Returns per Gal.'!U34</f>
        <v>0</v>
      </c>
      <c r="V27" s="102">
        <f>'Returns per Gal.'!V34</f>
        <v>0.28170000000000001</v>
      </c>
      <c r="W27" s="117">
        <f>'Returns per Gal.'!W34</f>
        <v>0</v>
      </c>
      <c r="X27" s="102">
        <f>'Returns per Gal.'!X34</f>
        <v>0.21914999999999998</v>
      </c>
      <c r="Y27" s="117">
        <f>'Returns per Gal.'!Y34</f>
        <v>0</v>
      </c>
      <c r="Z27" s="102">
        <f>'Returns per Gal.'!Z34</f>
        <v>1.8714849206349207</v>
      </c>
      <c r="AA27" s="117">
        <f>'Returns per Gal.'!AA34</f>
        <v>0</v>
      </c>
      <c r="AB27" s="102">
        <f>'Returns per Gal.'!AB34</f>
        <v>0.2135298575757576</v>
      </c>
      <c r="AC27" s="117">
        <f>'Returns per Gal.'!AC34</f>
        <v>0</v>
      </c>
      <c r="AD27" s="102">
        <f>'Returns per Gal.'!AD34</f>
        <v>2.0850147782106783</v>
      </c>
      <c r="AE27" s="117">
        <f>'Returns per Gal.'!AE34</f>
        <v>0</v>
      </c>
      <c r="AF27" s="102">
        <f>'Returns per Gal.'!AF34</f>
        <v>1.6977925559884559</v>
      </c>
      <c r="AG27" s="114"/>
      <c r="AH27" s="102">
        <f>'Returns per Gal.'!AF34</f>
        <v>1.6977925559884559</v>
      </c>
      <c r="AI27" s="102">
        <f>'Returns per Gal.'!AI34</f>
        <v>0.59638730158730158</v>
      </c>
      <c r="AJ27" s="102">
        <f>'Returns per Gal.'!AH34</f>
        <v>0</v>
      </c>
      <c r="AK27" s="102">
        <f>'Returns per Gal.'!AK34</f>
        <v>0.4157373015873016</v>
      </c>
      <c r="AL27" s="102">
        <f>'Returns per Gal.'!AL34</f>
        <v>0</v>
      </c>
      <c r="AM27" s="102">
        <f>'Returns per Gal.'!AM34</f>
        <v>0.202207444011544</v>
      </c>
      <c r="AN27" s="89">
        <f>'Returns per Gal.'!AN34</f>
        <v>0</v>
      </c>
      <c r="AO27" s="15">
        <f>'Returns per Gal.'!AO34</f>
        <v>0</v>
      </c>
      <c r="AP27" s="90">
        <f>'Returns per Gal.'!AP34</f>
        <v>0</v>
      </c>
      <c r="AQ27" s="102">
        <f>'Returns per Gal.'!AQ34</f>
        <v>0.28928571428571431</v>
      </c>
      <c r="AR27" s="102">
        <f>'Returns per Gal.'!AR34</f>
        <v>0</v>
      </c>
      <c r="AS27" s="102">
        <f>'Returns per Gal.'!AS34</f>
        <v>0.6892857142857145</v>
      </c>
      <c r="AT27" s="102">
        <f>'Returns per Gal.'!AT34</f>
        <v>0</v>
      </c>
      <c r="AU27" s="102">
        <f>'Returns per Gal.'!AU34</f>
        <v>0.97857142857142876</v>
      </c>
      <c r="AV27" s="114">
        <f>'Returns per Gal.'!AV34</f>
        <v>0</v>
      </c>
      <c r="AW27" s="113">
        <f>'Returns per Gal.'!AW34</f>
        <v>0</v>
      </c>
      <c r="AX27" s="102">
        <f>'Returns per Gal.'!AX34</f>
        <v>1.4794214285714287</v>
      </c>
      <c r="AY27" s="102">
        <f>'Returns per Gal.'!AY34</f>
        <v>0</v>
      </c>
      <c r="AZ27" s="102">
        <f>'Returns per Gal.'!AZ34</f>
        <v>1.6929512861471863</v>
      </c>
      <c r="BA27" s="114">
        <f>'Returns per Gal.'!BA34</f>
        <v>0</v>
      </c>
      <c r="BB27" s="113"/>
      <c r="BC27" s="102">
        <f>'Returns per Gal.'!BD34</f>
        <v>0.8078007936507936</v>
      </c>
      <c r="BD27" s="102">
        <f>'Returns per Gal.'!BE34</f>
        <v>0</v>
      </c>
      <c r="BE27" s="102">
        <f>'Returns per Gal.'!BF34</f>
        <v>0.594270936075036</v>
      </c>
      <c r="BF27" s="102">
        <f>'Returns per Gal.'!BG34</f>
        <v>0</v>
      </c>
      <c r="BG27" s="102">
        <f>'Returns per Gal.'!BH34</f>
        <v>0.20220744401154411</v>
      </c>
      <c r="BH27" s="102">
        <f>'Returns per Gal.'!BI34</f>
        <v>0</v>
      </c>
      <c r="BI27" s="102">
        <f>'Returns per Gal.'!BJ34</f>
        <v>0.39206349206349189</v>
      </c>
      <c r="BJ27" s="59"/>
      <c r="BL27" s="228">
        <f>'Returns per Bu.'!H34</f>
        <v>3.8377777777777777</v>
      </c>
      <c r="BM27" s="216">
        <f>'Returns per Bu.'!I34</f>
        <v>0</v>
      </c>
      <c r="BN27" s="210">
        <f>'Returns per Bu.'!Q34</f>
        <v>6.4042222222222218</v>
      </c>
      <c r="BO27" s="210">
        <f>'Returns per Bu.'!R34</f>
        <v>0</v>
      </c>
      <c r="BP27" s="210">
        <f>'Returns per Bu.'!S34</f>
        <v>4.4039586210100996</v>
      </c>
      <c r="BQ27" s="209">
        <f>'Returns per Bu.'!AE34</f>
        <v>0</v>
      </c>
      <c r="BR27" s="213">
        <f>'Returns per Bu.'!AF34</f>
        <v>0.17548824236770075</v>
      </c>
      <c r="BS27" s="209">
        <f>'Returns per Bu.'!AM34</f>
        <v>0</v>
      </c>
      <c r="BT27" s="206">
        <f>'Returns per Bu.'!AN34</f>
        <v>2.74</v>
      </c>
      <c r="BU27" s="217">
        <f>'Returns per Bu.'!AO34</f>
        <v>0</v>
      </c>
      <c r="BV27" s="15">
        <f t="shared" si="0"/>
        <v>1.9300000000000002</v>
      </c>
      <c r="BW27" s="102">
        <f>'Returns per Bu.'!AJ34</f>
        <v>0.81</v>
      </c>
      <c r="BX27" s="102"/>
      <c r="BY27" s="102">
        <f t="shared" si="1"/>
        <v>0.6892857142857145</v>
      </c>
      <c r="BZ27" s="102"/>
      <c r="CA27" s="102"/>
    </row>
    <row r="28" spans="1:79" x14ac:dyDescent="0.2">
      <c r="A28" s="6">
        <v>39142</v>
      </c>
      <c r="B28" s="6"/>
      <c r="C28" s="57"/>
      <c r="D28" s="102">
        <v>2.19</v>
      </c>
      <c r="E28" s="103">
        <f>'Returns per Gal.'!E35</f>
        <v>0</v>
      </c>
      <c r="F28" s="104">
        <v>129.28571428571428</v>
      </c>
      <c r="G28" s="103">
        <f>'Returns per Gal.'!G35</f>
        <v>0</v>
      </c>
      <c r="H28" s="102">
        <v>3.7503690476190483</v>
      </c>
      <c r="I28" s="103">
        <f>'Returns per Gal.'!I35</f>
        <v>0</v>
      </c>
      <c r="J28" s="105">
        <v>9.2799999999999994</v>
      </c>
      <c r="K28" s="16">
        <f>'Returns per Gal.'!K35</f>
        <v>0</v>
      </c>
      <c r="L28" s="93"/>
      <c r="M28" s="102">
        <f>'Returns per Gal.'!M35</f>
        <v>2.19</v>
      </c>
      <c r="N28" s="117">
        <f>'Returns per Gal.'!N35</f>
        <v>0</v>
      </c>
      <c r="O28" s="102">
        <f>'Returns per Gal.'!O35</f>
        <v>0.39247448979591842</v>
      </c>
      <c r="P28" s="102">
        <f>'Returns per Gal.'!P35</f>
        <v>0</v>
      </c>
      <c r="Q28" s="102">
        <f>'Returns per Gal.'!Q35</f>
        <v>2.5824744897959184</v>
      </c>
      <c r="R28" s="117">
        <f>'Returns per Gal.'!R35</f>
        <v>0</v>
      </c>
      <c r="S28" s="118">
        <f>'Returns per Gal.'!S35</f>
        <v>0</v>
      </c>
      <c r="T28" s="102">
        <f>'Returns per Gal.'!T35</f>
        <v>1.339417517006803</v>
      </c>
      <c r="U28" s="117">
        <f>'Returns per Gal.'!U35</f>
        <v>0</v>
      </c>
      <c r="V28" s="102">
        <f>'Returns per Gal.'!V35</f>
        <v>0.27839999999999998</v>
      </c>
      <c r="W28" s="117">
        <f>'Returns per Gal.'!W35</f>
        <v>0</v>
      </c>
      <c r="X28" s="102">
        <f>'Returns per Gal.'!X35</f>
        <v>0.21914999999999998</v>
      </c>
      <c r="Y28" s="117">
        <f>'Returns per Gal.'!Y35</f>
        <v>0</v>
      </c>
      <c r="Z28" s="102">
        <f>'Returns per Gal.'!Z35</f>
        <v>1.8369675170068029</v>
      </c>
      <c r="AA28" s="117">
        <f>'Returns per Gal.'!AA35</f>
        <v>0</v>
      </c>
      <c r="AB28" s="102">
        <f>'Returns per Gal.'!AB35</f>
        <v>0.2135298575757576</v>
      </c>
      <c r="AC28" s="117">
        <f>'Returns per Gal.'!AC35</f>
        <v>0</v>
      </c>
      <c r="AD28" s="102">
        <f>'Returns per Gal.'!AD35</f>
        <v>2.0504973745825605</v>
      </c>
      <c r="AE28" s="117">
        <f>'Returns per Gal.'!AE35</f>
        <v>0</v>
      </c>
      <c r="AF28" s="102">
        <f>'Returns per Gal.'!AF35</f>
        <v>1.6580228847866421</v>
      </c>
      <c r="AG28" s="114"/>
      <c r="AH28" s="102">
        <f>'Returns per Gal.'!AF35</f>
        <v>1.6580228847866421</v>
      </c>
      <c r="AI28" s="102">
        <f>'Returns per Gal.'!AI35</f>
        <v>0.92615697278911546</v>
      </c>
      <c r="AJ28" s="102">
        <f>'Returns per Gal.'!AH35</f>
        <v>0</v>
      </c>
      <c r="AK28" s="102">
        <f>'Returns per Gal.'!AK35</f>
        <v>0.74550697278911549</v>
      </c>
      <c r="AL28" s="102">
        <f>'Returns per Gal.'!AL35</f>
        <v>0</v>
      </c>
      <c r="AM28" s="102">
        <f>'Returns per Gal.'!AM35</f>
        <v>0.53197711521335789</v>
      </c>
      <c r="AN28" s="89">
        <f>'Returns per Gal.'!AN35</f>
        <v>0</v>
      </c>
      <c r="AO28" s="15">
        <f>'Returns per Gal.'!AO35</f>
        <v>0</v>
      </c>
      <c r="AP28" s="90">
        <f>'Returns per Gal.'!AP35</f>
        <v>0</v>
      </c>
      <c r="AQ28" s="102">
        <f>'Returns per Gal.'!AQ35</f>
        <v>0.28928571428571431</v>
      </c>
      <c r="AR28" s="102">
        <f>'Returns per Gal.'!AR35</f>
        <v>0</v>
      </c>
      <c r="AS28" s="102">
        <f>'Returns per Gal.'!AS35</f>
        <v>0.6892857142857145</v>
      </c>
      <c r="AT28" s="102">
        <f>'Returns per Gal.'!AT35</f>
        <v>0</v>
      </c>
      <c r="AU28" s="102">
        <f>'Returns per Gal.'!AU35</f>
        <v>0.97857142857142876</v>
      </c>
      <c r="AV28" s="114">
        <f>'Returns per Gal.'!AV35</f>
        <v>0</v>
      </c>
      <c r="AW28" s="113">
        <f>'Returns per Gal.'!AW35</f>
        <v>0</v>
      </c>
      <c r="AX28" s="102">
        <f>'Returns per Gal.'!AX35</f>
        <v>1.4761214285714286</v>
      </c>
      <c r="AY28" s="102">
        <f>'Returns per Gal.'!AY35</f>
        <v>0</v>
      </c>
      <c r="AZ28" s="102">
        <f>'Returns per Gal.'!AZ35</f>
        <v>1.6896512861471862</v>
      </c>
      <c r="BA28" s="114">
        <f>'Returns per Gal.'!BA35</f>
        <v>0</v>
      </c>
      <c r="BB28" s="113"/>
      <c r="BC28" s="102">
        <f>'Returns per Gal.'!BD35</f>
        <v>1.1063530612244898</v>
      </c>
      <c r="BD28" s="102">
        <f>'Returns per Gal.'!BE35</f>
        <v>0</v>
      </c>
      <c r="BE28" s="102">
        <f>'Returns per Gal.'!BF35</f>
        <v>0.89282320364873224</v>
      </c>
      <c r="BF28" s="102">
        <f>'Returns per Gal.'!BG35</f>
        <v>0</v>
      </c>
      <c r="BG28" s="102">
        <f>'Returns per Gal.'!BH35</f>
        <v>0.531977115213358</v>
      </c>
      <c r="BH28" s="102">
        <f>'Returns per Gal.'!BI35</f>
        <v>0</v>
      </c>
      <c r="BI28" s="102">
        <f>'Returns per Gal.'!BJ35</f>
        <v>0.36084608843537425</v>
      </c>
      <c r="BJ28" s="59"/>
      <c r="BL28" s="228">
        <f>'Returns per Bu.'!H35</f>
        <v>3.7503690476190483</v>
      </c>
      <c r="BM28" s="216">
        <f>'Returns per Bu.'!I35</f>
        <v>0</v>
      </c>
      <c r="BN28" s="210">
        <f>'Returns per Bu.'!Q35</f>
        <v>7.2309285714285707</v>
      </c>
      <c r="BO28" s="210">
        <f>'Returns per Bu.'!R35</f>
        <v>0</v>
      </c>
      <c r="BP28" s="210">
        <f>'Returns per Bu.'!S35</f>
        <v>5.2399049702164495</v>
      </c>
      <c r="BQ28" s="209">
        <f>'Returns per Bu.'!AE35</f>
        <v>0</v>
      </c>
      <c r="BR28" s="213">
        <f>'Returns per Bu.'!AF35</f>
        <v>0.46168294834537565</v>
      </c>
      <c r="BS28" s="209">
        <f>'Returns per Bu.'!AM35</f>
        <v>0</v>
      </c>
      <c r="BT28" s="206">
        <f>'Returns per Bu.'!AN35</f>
        <v>2.74</v>
      </c>
      <c r="BU28" s="217">
        <f>'Returns per Bu.'!AO35</f>
        <v>0</v>
      </c>
      <c r="BV28" s="15">
        <f t="shared" si="0"/>
        <v>1.9300000000000002</v>
      </c>
      <c r="BW28" s="102">
        <f>'Returns per Bu.'!AJ35</f>
        <v>0.81</v>
      </c>
      <c r="BX28" s="102"/>
      <c r="BY28" s="102">
        <f t="shared" si="1"/>
        <v>0.6892857142857145</v>
      </c>
      <c r="BZ28" s="102"/>
      <c r="CA28" s="102"/>
    </row>
    <row r="29" spans="1:79" x14ac:dyDescent="0.2">
      <c r="A29" s="8">
        <v>39173</v>
      </c>
      <c r="B29" s="8"/>
      <c r="C29" s="57"/>
      <c r="D29" s="102">
        <v>2.16</v>
      </c>
      <c r="E29" s="103">
        <f>'Returns per Gal.'!E36</f>
        <v>0</v>
      </c>
      <c r="F29" s="104">
        <v>112.42857142857143</v>
      </c>
      <c r="G29" s="103">
        <f>'Returns per Gal.'!G36</f>
        <v>0</v>
      </c>
      <c r="H29" s="102">
        <v>3.3292857142857133</v>
      </c>
      <c r="I29" s="103">
        <f>'Returns per Gal.'!I36</f>
        <v>0</v>
      </c>
      <c r="J29" s="105">
        <v>8.58</v>
      </c>
      <c r="K29" s="16">
        <f>'Returns per Gal.'!K36</f>
        <v>0</v>
      </c>
      <c r="L29" s="93"/>
      <c r="M29" s="102">
        <f>'Returns per Gal.'!M36</f>
        <v>2.16</v>
      </c>
      <c r="N29" s="117">
        <f>'Returns per Gal.'!N36</f>
        <v>0</v>
      </c>
      <c r="O29" s="102">
        <f>'Returns per Gal.'!O36</f>
        <v>0.34130102040816335</v>
      </c>
      <c r="P29" s="102">
        <f>'Returns per Gal.'!P36</f>
        <v>0</v>
      </c>
      <c r="Q29" s="102">
        <f>'Returns per Gal.'!Q36</f>
        <v>2.5013010204081634</v>
      </c>
      <c r="R29" s="117">
        <f>'Returns per Gal.'!R36</f>
        <v>0</v>
      </c>
      <c r="S29" s="118">
        <f>'Returns per Gal.'!S36</f>
        <v>0</v>
      </c>
      <c r="T29" s="102">
        <f>'Returns per Gal.'!T36</f>
        <v>1.1890306122448977</v>
      </c>
      <c r="U29" s="117">
        <f>'Returns per Gal.'!U36</f>
        <v>0</v>
      </c>
      <c r="V29" s="102">
        <f>'Returns per Gal.'!V36</f>
        <v>0.25740000000000002</v>
      </c>
      <c r="W29" s="117">
        <f>'Returns per Gal.'!W36</f>
        <v>0</v>
      </c>
      <c r="X29" s="102">
        <f>'Returns per Gal.'!X36</f>
        <v>0.21914999999999998</v>
      </c>
      <c r="Y29" s="117">
        <f>'Returns per Gal.'!Y36</f>
        <v>0</v>
      </c>
      <c r="Z29" s="102">
        <f>'Returns per Gal.'!Z36</f>
        <v>1.6655806122448977</v>
      </c>
      <c r="AA29" s="117">
        <f>'Returns per Gal.'!AA36</f>
        <v>0</v>
      </c>
      <c r="AB29" s="102">
        <f>'Returns per Gal.'!AB36</f>
        <v>0.2135298575757576</v>
      </c>
      <c r="AC29" s="117">
        <f>'Returns per Gal.'!AC36</f>
        <v>0</v>
      </c>
      <c r="AD29" s="102">
        <f>'Returns per Gal.'!AD36</f>
        <v>1.8791104698206553</v>
      </c>
      <c r="AE29" s="117">
        <f>'Returns per Gal.'!AE36</f>
        <v>0</v>
      </c>
      <c r="AF29" s="102">
        <f>'Returns per Gal.'!AF36</f>
        <v>1.5378094494124919</v>
      </c>
      <c r="AG29" s="114"/>
      <c r="AH29" s="102">
        <f>'Returns per Gal.'!AF36</f>
        <v>1.5378094494124919</v>
      </c>
      <c r="AI29" s="102">
        <f>'Returns per Gal.'!AI36</f>
        <v>1.0163704081632656</v>
      </c>
      <c r="AJ29" s="102">
        <f>'Returns per Gal.'!AH36</f>
        <v>0</v>
      </c>
      <c r="AK29" s="102">
        <f>'Returns per Gal.'!AK36</f>
        <v>0.83572040816326565</v>
      </c>
      <c r="AL29" s="102">
        <f>'Returns per Gal.'!AL36</f>
        <v>0</v>
      </c>
      <c r="AM29" s="102">
        <f>'Returns per Gal.'!AM36</f>
        <v>0.62219055058750805</v>
      </c>
      <c r="AN29" s="89">
        <f>'Returns per Gal.'!AN36</f>
        <v>0</v>
      </c>
      <c r="AO29" s="15">
        <f>'Returns per Gal.'!AO36</f>
        <v>0</v>
      </c>
      <c r="AP29" s="90">
        <f>'Returns per Gal.'!AP36</f>
        <v>0</v>
      </c>
      <c r="AQ29" s="102">
        <f>'Returns per Gal.'!AQ36</f>
        <v>0.28928571428571431</v>
      </c>
      <c r="AR29" s="102">
        <f>'Returns per Gal.'!AR36</f>
        <v>0</v>
      </c>
      <c r="AS29" s="102">
        <f>'Returns per Gal.'!AS36</f>
        <v>0.69285714285714284</v>
      </c>
      <c r="AT29" s="102">
        <f>'Returns per Gal.'!AT36</f>
        <v>0</v>
      </c>
      <c r="AU29" s="102">
        <f>'Returns per Gal.'!AU36</f>
        <v>0.98214285714285721</v>
      </c>
      <c r="AV29" s="114">
        <f>'Returns per Gal.'!AV36</f>
        <v>0</v>
      </c>
      <c r="AW29" s="113">
        <f>'Returns per Gal.'!AW36</f>
        <v>0</v>
      </c>
      <c r="AX29" s="102">
        <f>'Returns per Gal.'!AX36</f>
        <v>1.4586928571428572</v>
      </c>
      <c r="AY29" s="102">
        <f>'Returns per Gal.'!AY36</f>
        <v>0</v>
      </c>
      <c r="AZ29" s="102">
        <f>'Returns per Gal.'!AZ36</f>
        <v>1.6722227147186148</v>
      </c>
      <c r="BA29" s="114">
        <f>'Returns per Gal.'!BA36</f>
        <v>0</v>
      </c>
      <c r="BB29" s="113"/>
      <c r="BC29" s="102">
        <f>'Returns per Gal.'!BD36</f>
        <v>1.0426081632653061</v>
      </c>
      <c r="BD29" s="102">
        <f>'Returns per Gal.'!BE36</f>
        <v>0</v>
      </c>
      <c r="BE29" s="102">
        <f>'Returns per Gal.'!BF36</f>
        <v>0.82907830568954854</v>
      </c>
      <c r="BF29" s="102">
        <f>'Returns per Gal.'!BG36</f>
        <v>0</v>
      </c>
      <c r="BG29" s="102">
        <f>'Returns per Gal.'!BH36</f>
        <v>0.62219055058750805</v>
      </c>
      <c r="BH29" s="102">
        <f>'Returns per Gal.'!BI36</f>
        <v>0</v>
      </c>
      <c r="BI29" s="102">
        <f>'Returns per Gal.'!BJ36</f>
        <v>0.20688775510204049</v>
      </c>
      <c r="BJ29" s="59"/>
      <c r="BL29" s="228">
        <f>'Returns per Bu.'!H36</f>
        <v>3.3292857142857133</v>
      </c>
      <c r="BM29" s="216">
        <f>'Returns per Bu.'!I36</f>
        <v>0</v>
      </c>
      <c r="BN29" s="210">
        <f>'Returns per Bu.'!Q36</f>
        <v>7.0036428571428573</v>
      </c>
      <c r="BO29" s="210">
        <f>'Returns per Bu.'!R36</f>
        <v>0</v>
      </c>
      <c r="BP29" s="210">
        <f>'Returns per Bu.'!S36</f>
        <v>5.0714192559307367</v>
      </c>
      <c r="BQ29" s="209">
        <f>'Returns per Bu.'!AE36</f>
        <v>0</v>
      </c>
      <c r="BR29" s="213">
        <f>'Returns per Bu.'!AF36</f>
        <v>0.53997579898275405</v>
      </c>
      <c r="BS29" s="209">
        <f>'Returns per Bu.'!AM36</f>
        <v>0</v>
      </c>
      <c r="BT29" s="206">
        <f>'Returns per Bu.'!AN36</f>
        <v>2.75</v>
      </c>
      <c r="BU29" s="217">
        <f>'Returns per Bu.'!AO36</f>
        <v>0</v>
      </c>
      <c r="BV29" s="15">
        <f t="shared" si="0"/>
        <v>1.94</v>
      </c>
      <c r="BW29" s="102">
        <f>'Returns per Bu.'!AJ36</f>
        <v>0.81</v>
      </c>
      <c r="BX29" s="102"/>
      <c r="BY29" s="102">
        <f t="shared" si="1"/>
        <v>0.69285714285714284</v>
      </c>
      <c r="BZ29" s="102"/>
      <c r="CA29" s="102"/>
    </row>
    <row r="30" spans="1:79" x14ac:dyDescent="0.2">
      <c r="A30" s="6">
        <v>39203</v>
      </c>
      <c r="B30" s="6"/>
      <c r="C30" s="57"/>
      <c r="D30" s="102">
        <v>2.17</v>
      </c>
      <c r="E30" s="103">
        <f>'Returns per Gal.'!E37</f>
        <v>0</v>
      </c>
      <c r="F30" s="104">
        <v>102.17045454545455</v>
      </c>
      <c r="G30" s="103">
        <f>'Returns per Gal.'!G37</f>
        <v>0</v>
      </c>
      <c r="H30" s="102">
        <v>3.4418181818181819</v>
      </c>
      <c r="I30" s="103">
        <f>'Returns per Gal.'!I37</f>
        <v>0</v>
      </c>
      <c r="J30" s="105">
        <v>8</v>
      </c>
      <c r="K30" s="16">
        <f>'Returns per Gal.'!K37</f>
        <v>0</v>
      </c>
      <c r="L30" s="93"/>
      <c r="M30" s="102">
        <f>'Returns per Gal.'!M37</f>
        <v>2.17</v>
      </c>
      <c r="N30" s="117">
        <f>'Returns per Gal.'!N37</f>
        <v>0</v>
      </c>
      <c r="O30" s="102">
        <f>'Returns per Gal.'!O37</f>
        <v>0.31016030844155845</v>
      </c>
      <c r="P30" s="102">
        <f>'Returns per Gal.'!P37</f>
        <v>0</v>
      </c>
      <c r="Q30" s="102">
        <f>'Returns per Gal.'!Q37</f>
        <v>2.4801603084415582</v>
      </c>
      <c r="R30" s="117">
        <f>'Returns per Gal.'!R37</f>
        <v>0</v>
      </c>
      <c r="S30" s="118">
        <f>'Returns per Gal.'!S37</f>
        <v>0</v>
      </c>
      <c r="T30" s="102">
        <f>'Returns per Gal.'!T37</f>
        <v>1.2292207792207792</v>
      </c>
      <c r="U30" s="117">
        <f>'Returns per Gal.'!U37</f>
        <v>0</v>
      </c>
      <c r="V30" s="102">
        <f>'Returns per Gal.'!V37</f>
        <v>0.24</v>
      </c>
      <c r="W30" s="117">
        <f>'Returns per Gal.'!W37</f>
        <v>0</v>
      </c>
      <c r="X30" s="102">
        <f>'Returns per Gal.'!X37</f>
        <v>0.21914999999999998</v>
      </c>
      <c r="Y30" s="117">
        <f>'Returns per Gal.'!Y37</f>
        <v>0</v>
      </c>
      <c r="Z30" s="102">
        <f>'Returns per Gal.'!Z37</f>
        <v>1.6883707792207792</v>
      </c>
      <c r="AA30" s="117">
        <f>'Returns per Gal.'!AA37</f>
        <v>0</v>
      </c>
      <c r="AB30" s="102">
        <f>'Returns per Gal.'!AB37</f>
        <v>0.2135298575757576</v>
      </c>
      <c r="AC30" s="117">
        <f>'Returns per Gal.'!AC37</f>
        <v>0</v>
      </c>
      <c r="AD30" s="102">
        <f>'Returns per Gal.'!AD37</f>
        <v>1.9019006367965368</v>
      </c>
      <c r="AE30" s="117">
        <f>'Returns per Gal.'!AE37</f>
        <v>0</v>
      </c>
      <c r="AF30" s="102">
        <f>'Returns per Gal.'!AF37</f>
        <v>1.5917403283549783</v>
      </c>
      <c r="AG30" s="114"/>
      <c r="AH30" s="102">
        <f>'Returns per Gal.'!AF37</f>
        <v>1.5917403283549783</v>
      </c>
      <c r="AI30" s="102">
        <f>'Returns per Gal.'!AI37</f>
        <v>0.97243952922077903</v>
      </c>
      <c r="AJ30" s="102">
        <f>'Returns per Gal.'!AH37</f>
        <v>0</v>
      </c>
      <c r="AK30" s="102">
        <f>'Returns per Gal.'!AK37</f>
        <v>0.79178952922077905</v>
      </c>
      <c r="AL30" s="102">
        <f>'Returns per Gal.'!AL37</f>
        <v>0</v>
      </c>
      <c r="AM30" s="102">
        <f>'Returns per Gal.'!AM37</f>
        <v>0.57825967164502146</v>
      </c>
      <c r="AN30" s="89">
        <f>'Returns per Gal.'!AN37</f>
        <v>0</v>
      </c>
      <c r="AO30" s="15">
        <f>'Returns per Gal.'!AO37</f>
        <v>0</v>
      </c>
      <c r="AP30" s="90">
        <f>'Returns per Gal.'!AP37</f>
        <v>0</v>
      </c>
      <c r="AQ30" s="102">
        <f>'Returns per Gal.'!AQ37</f>
        <v>0.28928571428571431</v>
      </c>
      <c r="AR30" s="102">
        <f>'Returns per Gal.'!AR37</f>
        <v>0</v>
      </c>
      <c r="AS30" s="102">
        <f>'Returns per Gal.'!AS37</f>
        <v>0.6964285714285714</v>
      </c>
      <c r="AT30" s="102">
        <f>'Returns per Gal.'!AT37</f>
        <v>0</v>
      </c>
      <c r="AU30" s="102">
        <f>'Returns per Gal.'!AU37</f>
        <v>0.98571428571428565</v>
      </c>
      <c r="AV30" s="114">
        <f>'Returns per Gal.'!AV37</f>
        <v>0</v>
      </c>
      <c r="AW30" s="113">
        <f>'Returns per Gal.'!AW37</f>
        <v>0</v>
      </c>
      <c r="AX30" s="102">
        <f>'Returns per Gal.'!AX37</f>
        <v>1.4448642857142855</v>
      </c>
      <c r="AY30" s="102">
        <f>'Returns per Gal.'!AY37</f>
        <v>0</v>
      </c>
      <c r="AZ30" s="102">
        <f>'Returns per Gal.'!AZ37</f>
        <v>1.6583941432900431</v>
      </c>
      <c r="BA30" s="114">
        <f>'Returns per Gal.'!BA37</f>
        <v>0</v>
      </c>
      <c r="BB30" s="113"/>
      <c r="BC30" s="102">
        <f>'Returns per Gal.'!BD37</f>
        <v>1.0352960227272727</v>
      </c>
      <c r="BD30" s="102">
        <f>'Returns per Gal.'!BE37</f>
        <v>0</v>
      </c>
      <c r="BE30" s="102">
        <f>'Returns per Gal.'!BF37</f>
        <v>0.82176616515151513</v>
      </c>
      <c r="BF30" s="102">
        <f>'Returns per Gal.'!BG37</f>
        <v>0</v>
      </c>
      <c r="BG30" s="102">
        <f>'Returns per Gal.'!BH37</f>
        <v>0.57825967164502157</v>
      </c>
      <c r="BH30" s="102">
        <f>'Returns per Gal.'!BI37</f>
        <v>0</v>
      </c>
      <c r="BI30" s="102">
        <f>'Returns per Gal.'!BJ37</f>
        <v>0.24350649350649356</v>
      </c>
      <c r="BJ30" s="59"/>
      <c r="BL30" s="228">
        <f>'Returns per Bu.'!H37</f>
        <v>3.4418181818181819</v>
      </c>
      <c r="BM30" s="216">
        <f>'Returns per Bu.'!I37</f>
        <v>0</v>
      </c>
      <c r="BN30" s="210">
        <f>'Returns per Bu.'!Q37</f>
        <v>6.9444488636363637</v>
      </c>
      <c r="BO30" s="210">
        <f>'Returns per Bu.'!R37</f>
        <v>0</v>
      </c>
      <c r="BP30" s="210">
        <f>'Returns per Bu.'!S37</f>
        <v>5.0609452624242426</v>
      </c>
      <c r="BQ30" s="209">
        <f>'Returns per Bu.'!AE37</f>
        <v>0</v>
      </c>
      <c r="BR30" s="213">
        <f>'Returns per Bu.'!AF37</f>
        <v>0.50184983992634513</v>
      </c>
      <c r="BS30" s="209">
        <f>'Returns per Bu.'!AM37</f>
        <v>0</v>
      </c>
      <c r="BT30" s="206">
        <f>'Returns per Bu.'!AN37</f>
        <v>2.76</v>
      </c>
      <c r="BU30" s="217">
        <f>'Returns per Bu.'!AO37</f>
        <v>0</v>
      </c>
      <c r="BV30" s="15">
        <f t="shared" si="0"/>
        <v>1.9499999999999997</v>
      </c>
      <c r="BW30" s="102">
        <f>'Returns per Bu.'!AJ37</f>
        <v>0.81</v>
      </c>
      <c r="BX30" s="102"/>
      <c r="BY30" s="102">
        <f t="shared" si="1"/>
        <v>0.6964285714285714</v>
      </c>
      <c r="BZ30" s="102"/>
      <c r="CA30" s="102"/>
    </row>
    <row r="31" spans="1:79" x14ac:dyDescent="0.2">
      <c r="A31" s="8">
        <v>39234</v>
      </c>
      <c r="B31" s="8"/>
      <c r="C31" s="57"/>
      <c r="D31" s="102">
        <v>2.09</v>
      </c>
      <c r="E31" s="103">
        <f>'Returns per Gal.'!E38</f>
        <v>0</v>
      </c>
      <c r="F31" s="104">
        <v>96.642857142857139</v>
      </c>
      <c r="G31" s="103">
        <f>'Returns per Gal.'!G38</f>
        <v>0</v>
      </c>
      <c r="H31" s="102">
        <v>3.6492857142857154</v>
      </c>
      <c r="I31" s="103">
        <f>'Returns per Gal.'!I38</f>
        <v>0</v>
      </c>
      <c r="J31" s="105">
        <v>8.58</v>
      </c>
      <c r="K31" s="16">
        <f>'Returns per Gal.'!K38</f>
        <v>0</v>
      </c>
      <c r="L31" s="93"/>
      <c r="M31" s="102">
        <f>'Returns per Gal.'!M38</f>
        <v>2.09</v>
      </c>
      <c r="N31" s="117">
        <f>'Returns per Gal.'!N38</f>
        <v>0</v>
      </c>
      <c r="O31" s="102">
        <f>'Returns per Gal.'!O38</f>
        <v>0.29338010204081638</v>
      </c>
      <c r="P31" s="102">
        <f>'Returns per Gal.'!P38</f>
        <v>0</v>
      </c>
      <c r="Q31" s="102">
        <f>'Returns per Gal.'!Q38</f>
        <v>2.3833801020408161</v>
      </c>
      <c r="R31" s="117">
        <f>'Returns per Gal.'!R38</f>
        <v>0</v>
      </c>
      <c r="S31" s="118">
        <f>'Returns per Gal.'!S38</f>
        <v>0</v>
      </c>
      <c r="T31" s="102">
        <f>'Returns per Gal.'!T38</f>
        <v>1.3033163265306127</v>
      </c>
      <c r="U31" s="117">
        <f>'Returns per Gal.'!U38</f>
        <v>0</v>
      </c>
      <c r="V31" s="102">
        <f>'Returns per Gal.'!V38</f>
        <v>0.25740000000000002</v>
      </c>
      <c r="W31" s="117">
        <f>'Returns per Gal.'!W38</f>
        <v>0</v>
      </c>
      <c r="X31" s="102">
        <f>'Returns per Gal.'!X38</f>
        <v>0.21914999999999998</v>
      </c>
      <c r="Y31" s="117">
        <f>'Returns per Gal.'!Y38</f>
        <v>0</v>
      </c>
      <c r="Z31" s="102">
        <f>'Returns per Gal.'!Z38</f>
        <v>1.7798663265306127</v>
      </c>
      <c r="AA31" s="117">
        <f>'Returns per Gal.'!AA38</f>
        <v>0</v>
      </c>
      <c r="AB31" s="102">
        <f>'Returns per Gal.'!AB38</f>
        <v>0.2135298575757576</v>
      </c>
      <c r="AC31" s="117">
        <f>'Returns per Gal.'!AC38</f>
        <v>0</v>
      </c>
      <c r="AD31" s="102">
        <f>'Returns per Gal.'!AD38</f>
        <v>1.9933961841063703</v>
      </c>
      <c r="AE31" s="117">
        <f>'Returns per Gal.'!AE38</f>
        <v>0</v>
      </c>
      <c r="AF31" s="102">
        <f>'Returns per Gal.'!AF38</f>
        <v>1.7000160820655539</v>
      </c>
      <c r="AG31" s="114"/>
      <c r="AH31" s="102">
        <f>'Returns per Gal.'!AF38</f>
        <v>1.7000160820655539</v>
      </c>
      <c r="AI31" s="102">
        <f>'Returns per Gal.'!AI38</f>
        <v>0.78416377551020333</v>
      </c>
      <c r="AJ31" s="102">
        <f>'Returns per Gal.'!AH38</f>
        <v>0</v>
      </c>
      <c r="AK31" s="102">
        <f>'Returns per Gal.'!AK38</f>
        <v>0.60351377551020335</v>
      </c>
      <c r="AL31" s="102">
        <f>'Returns per Gal.'!AL38</f>
        <v>0</v>
      </c>
      <c r="AM31" s="102">
        <f>'Returns per Gal.'!AM38</f>
        <v>0.38998391793444576</v>
      </c>
      <c r="AN31" s="89">
        <f>'Returns per Gal.'!AN38</f>
        <v>0</v>
      </c>
      <c r="AO31" s="15">
        <f>'Returns per Gal.'!AO38</f>
        <v>0</v>
      </c>
      <c r="AP31" s="90">
        <f>'Returns per Gal.'!AP38</f>
        <v>0</v>
      </c>
      <c r="AQ31" s="102">
        <f>'Returns per Gal.'!AQ38</f>
        <v>0.28928571428571431</v>
      </c>
      <c r="AR31" s="102">
        <f>'Returns per Gal.'!AR38</f>
        <v>0</v>
      </c>
      <c r="AS31" s="102">
        <f>'Returns per Gal.'!AS38</f>
        <v>0.7</v>
      </c>
      <c r="AT31" s="102">
        <f>'Returns per Gal.'!AT38</f>
        <v>0</v>
      </c>
      <c r="AU31" s="102">
        <f>'Returns per Gal.'!AU38</f>
        <v>0.98928571428571432</v>
      </c>
      <c r="AV31" s="114">
        <f>'Returns per Gal.'!AV38</f>
        <v>0</v>
      </c>
      <c r="AW31" s="113">
        <f>'Returns per Gal.'!AW38</f>
        <v>0</v>
      </c>
      <c r="AX31" s="102">
        <f>'Returns per Gal.'!AX38</f>
        <v>1.4658357142857144</v>
      </c>
      <c r="AY31" s="102">
        <f>'Returns per Gal.'!AY38</f>
        <v>0</v>
      </c>
      <c r="AZ31" s="102">
        <f>'Returns per Gal.'!AZ38</f>
        <v>1.679365571861472</v>
      </c>
      <c r="BA31" s="114">
        <f>'Returns per Gal.'!BA38</f>
        <v>0</v>
      </c>
      <c r="BB31" s="113"/>
      <c r="BC31" s="102">
        <f>'Returns per Gal.'!BD38</f>
        <v>0.91754438775510172</v>
      </c>
      <c r="BD31" s="102">
        <f>'Returns per Gal.'!BE38</f>
        <v>0</v>
      </c>
      <c r="BE31" s="102">
        <f>'Returns per Gal.'!BF38</f>
        <v>0.70401453017934412</v>
      </c>
      <c r="BF31" s="102">
        <f>'Returns per Gal.'!BG38</f>
        <v>0</v>
      </c>
      <c r="BG31" s="102">
        <f>'Returns per Gal.'!BH38</f>
        <v>0.38998391793444576</v>
      </c>
      <c r="BH31" s="102">
        <f>'Returns per Gal.'!BI38</f>
        <v>0</v>
      </c>
      <c r="BI31" s="102">
        <f>'Returns per Gal.'!BJ38</f>
        <v>0.31403061224489837</v>
      </c>
      <c r="BJ31" s="59"/>
      <c r="BL31" s="228">
        <f>'Returns per Bu.'!H38</f>
        <v>3.6492857142857154</v>
      </c>
      <c r="BM31" s="216">
        <f>'Returns per Bu.'!I38</f>
        <v>0</v>
      </c>
      <c r="BN31" s="210">
        <f>'Returns per Bu.'!Q38</f>
        <v>6.6734642857142852</v>
      </c>
      <c r="BO31" s="210">
        <f>'Returns per Bu.'!R38</f>
        <v>0</v>
      </c>
      <c r="BP31" s="210">
        <f>'Returns per Bu.'!S38</f>
        <v>4.7412406845021646</v>
      </c>
      <c r="BQ31" s="209">
        <f>'Returns per Bu.'!AE38</f>
        <v>0</v>
      </c>
      <c r="BR31" s="213">
        <f>'Returns per Bu.'!AF38</f>
        <v>0.33845238806380734</v>
      </c>
      <c r="BS31" s="209">
        <f>'Returns per Bu.'!AM38</f>
        <v>0</v>
      </c>
      <c r="BT31" s="206">
        <f>'Returns per Bu.'!AN38</f>
        <v>2.77</v>
      </c>
      <c r="BU31" s="217">
        <f>'Returns per Bu.'!AO38</f>
        <v>0</v>
      </c>
      <c r="BV31" s="15">
        <f t="shared" si="0"/>
        <v>1.96</v>
      </c>
      <c r="BW31" s="102">
        <f>'Returns per Bu.'!AJ38</f>
        <v>0.81</v>
      </c>
      <c r="BX31" s="102"/>
      <c r="BY31" s="102">
        <f t="shared" si="1"/>
        <v>0.7</v>
      </c>
      <c r="BZ31" s="102"/>
      <c r="CA31" s="102"/>
    </row>
    <row r="32" spans="1:79" x14ac:dyDescent="0.2">
      <c r="A32" s="6">
        <v>39264</v>
      </c>
      <c r="B32" s="6"/>
      <c r="C32" s="57"/>
      <c r="D32" s="102">
        <v>1.97</v>
      </c>
      <c r="E32" s="103">
        <f>'Returns per Gal.'!E39</f>
        <v>0</v>
      </c>
      <c r="F32" s="104">
        <v>93.88095238095238</v>
      </c>
      <c r="G32" s="103">
        <f>'Returns per Gal.'!G39</f>
        <v>0</v>
      </c>
      <c r="H32" s="102">
        <v>3.013363571428572</v>
      </c>
      <c r="I32" s="103">
        <f>'Returns per Gal.'!I39</f>
        <v>0</v>
      </c>
      <c r="J32" s="105">
        <v>8.61</v>
      </c>
      <c r="K32" s="16">
        <f>'Returns per Gal.'!K39</f>
        <v>0</v>
      </c>
      <c r="L32" s="93"/>
      <c r="M32" s="102">
        <f>'Returns per Gal.'!M39</f>
        <v>1.97</v>
      </c>
      <c r="N32" s="117">
        <f>'Returns per Gal.'!N39</f>
        <v>0</v>
      </c>
      <c r="O32" s="102">
        <f>'Returns per Gal.'!O39</f>
        <v>0.28499574829931973</v>
      </c>
      <c r="P32" s="102">
        <f>'Returns per Gal.'!P39</f>
        <v>0</v>
      </c>
      <c r="Q32" s="102">
        <f>'Returns per Gal.'!Q39</f>
        <v>2.2549957482993195</v>
      </c>
      <c r="R32" s="117">
        <f>'Returns per Gal.'!R39</f>
        <v>0</v>
      </c>
      <c r="S32" s="118">
        <f>'Returns per Gal.'!S39</f>
        <v>0</v>
      </c>
      <c r="T32" s="102">
        <f>'Returns per Gal.'!T39</f>
        <v>1.0762012755102044</v>
      </c>
      <c r="U32" s="117">
        <f>'Returns per Gal.'!U39</f>
        <v>0</v>
      </c>
      <c r="V32" s="102">
        <f>'Returns per Gal.'!V39</f>
        <v>0.25829999999999997</v>
      </c>
      <c r="W32" s="117">
        <f>'Returns per Gal.'!W39</f>
        <v>0</v>
      </c>
      <c r="X32" s="102">
        <f>'Returns per Gal.'!X39</f>
        <v>0.21914999999999998</v>
      </c>
      <c r="Y32" s="117">
        <f>'Returns per Gal.'!Y39</f>
        <v>0</v>
      </c>
      <c r="Z32" s="102">
        <f>'Returns per Gal.'!Z39</f>
        <v>1.5536512755102043</v>
      </c>
      <c r="AA32" s="117">
        <f>'Returns per Gal.'!AA39</f>
        <v>0</v>
      </c>
      <c r="AB32" s="102">
        <f>'Returns per Gal.'!AB39</f>
        <v>0.2135298575757576</v>
      </c>
      <c r="AC32" s="117">
        <f>'Returns per Gal.'!AC39</f>
        <v>0</v>
      </c>
      <c r="AD32" s="102">
        <f>'Returns per Gal.'!AD39</f>
        <v>1.7671811330859619</v>
      </c>
      <c r="AE32" s="117">
        <f>'Returns per Gal.'!AE39</f>
        <v>0</v>
      </c>
      <c r="AF32" s="102">
        <f>'Returns per Gal.'!AF39</f>
        <v>1.4821853847866422</v>
      </c>
      <c r="AG32" s="114"/>
      <c r="AH32" s="102">
        <f>'Returns per Gal.'!AF39</f>
        <v>1.4821853847866422</v>
      </c>
      <c r="AI32" s="102">
        <f>'Returns per Gal.'!AI39</f>
        <v>0.88199447278911514</v>
      </c>
      <c r="AJ32" s="102">
        <f>'Returns per Gal.'!AH39</f>
        <v>0</v>
      </c>
      <c r="AK32" s="102">
        <f>'Returns per Gal.'!AK39</f>
        <v>0.70134447278911516</v>
      </c>
      <c r="AL32" s="102">
        <f>'Returns per Gal.'!AL39</f>
        <v>0</v>
      </c>
      <c r="AM32" s="102">
        <f>'Returns per Gal.'!AM39</f>
        <v>0.48781461521335756</v>
      </c>
      <c r="AN32" s="89">
        <f>'Returns per Gal.'!AN39</f>
        <v>0</v>
      </c>
      <c r="AO32" s="15">
        <f>'Returns per Gal.'!AO39</f>
        <v>0</v>
      </c>
      <c r="AP32" s="90">
        <f>'Returns per Gal.'!AP39</f>
        <v>0</v>
      </c>
      <c r="AQ32" s="102">
        <f>'Returns per Gal.'!AQ39</f>
        <v>0.28928571428571431</v>
      </c>
      <c r="AR32" s="102">
        <f>'Returns per Gal.'!AR39</f>
        <v>0</v>
      </c>
      <c r="AS32" s="102">
        <f>'Returns per Gal.'!AS39</f>
        <v>0.70357142857142851</v>
      </c>
      <c r="AT32" s="102">
        <f>'Returns per Gal.'!AT39</f>
        <v>0</v>
      </c>
      <c r="AU32" s="102">
        <f>'Returns per Gal.'!AU39</f>
        <v>0.99285714285714288</v>
      </c>
      <c r="AV32" s="114">
        <f>'Returns per Gal.'!AV39</f>
        <v>0</v>
      </c>
      <c r="AW32" s="113">
        <f>'Returns per Gal.'!AW39</f>
        <v>0</v>
      </c>
      <c r="AX32" s="102">
        <f>'Returns per Gal.'!AX39</f>
        <v>1.4703071428571428</v>
      </c>
      <c r="AY32" s="102">
        <f>'Returns per Gal.'!AY39</f>
        <v>0</v>
      </c>
      <c r="AZ32" s="102">
        <f>'Returns per Gal.'!AZ39</f>
        <v>1.6838370004329004</v>
      </c>
      <c r="BA32" s="114">
        <f>'Returns per Gal.'!BA39</f>
        <v>0</v>
      </c>
      <c r="BB32" s="113"/>
      <c r="BC32" s="102">
        <f>'Returns per Gal.'!BD39</f>
        <v>0.78468860544217667</v>
      </c>
      <c r="BD32" s="102">
        <f>'Returns per Gal.'!BE39</f>
        <v>0</v>
      </c>
      <c r="BE32" s="102">
        <f>'Returns per Gal.'!BF39</f>
        <v>0.57115874786641907</v>
      </c>
      <c r="BF32" s="102">
        <f>'Returns per Gal.'!BG39</f>
        <v>0</v>
      </c>
      <c r="BG32" s="102">
        <f>'Returns per Gal.'!BH39</f>
        <v>0.48781461521335756</v>
      </c>
      <c r="BH32" s="102">
        <f>'Returns per Gal.'!BI39</f>
        <v>0</v>
      </c>
      <c r="BI32" s="102">
        <f>'Returns per Gal.'!BJ39</f>
        <v>8.3344132653061509E-2</v>
      </c>
      <c r="BJ32" s="59"/>
      <c r="BL32" s="228">
        <f>'Returns per Bu.'!H39</f>
        <v>3.013363571428572</v>
      </c>
      <c r="BM32" s="216">
        <f>'Returns per Bu.'!I39</f>
        <v>0</v>
      </c>
      <c r="BN32" s="210">
        <f>'Returns per Bu.'!Q39</f>
        <v>6.3139880952380949</v>
      </c>
      <c r="BO32" s="210">
        <f>'Returns per Bu.'!R39</f>
        <v>0</v>
      </c>
      <c r="BP32" s="210">
        <f>'Returns per Bu.'!S39</f>
        <v>4.3792444940259738</v>
      </c>
      <c r="BQ32" s="209">
        <f>'Returns per Bu.'!AE39</f>
        <v>0</v>
      </c>
      <c r="BR32" s="213">
        <f>'Returns per Bu.'!AF39</f>
        <v>0.42335597407670772</v>
      </c>
      <c r="BS32" s="209">
        <f>'Returns per Bu.'!AM39</f>
        <v>0</v>
      </c>
      <c r="BT32" s="206">
        <f>'Returns per Bu.'!AN39</f>
        <v>2.78</v>
      </c>
      <c r="BU32" s="217">
        <f>'Returns per Bu.'!AO39</f>
        <v>0</v>
      </c>
      <c r="BV32" s="15">
        <f t="shared" si="0"/>
        <v>1.9699999999999998</v>
      </c>
      <c r="BW32" s="102">
        <f>'Returns per Bu.'!AJ39</f>
        <v>0.81</v>
      </c>
      <c r="BX32" s="102"/>
      <c r="BY32" s="102">
        <f t="shared" si="1"/>
        <v>0.70357142857142851</v>
      </c>
      <c r="BZ32" s="102"/>
      <c r="CA32" s="102"/>
    </row>
    <row r="33" spans="1:79" x14ac:dyDescent="0.2">
      <c r="A33" s="8">
        <v>39295</v>
      </c>
      <c r="B33" s="6"/>
      <c r="C33" s="57"/>
      <c r="D33" s="102">
        <v>1.86</v>
      </c>
      <c r="E33" s="103">
        <f>'Returns per Gal.'!E40</f>
        <v>0</v>
      </c>
      <c r="F33" s="104">
        <v>92.413043478260875</v>
      </c>
      <c r="G33" s="103">
        <f>'Returns per Gal.'!G40</f>
        <v>0</v>
      </c>
      <c r="H33" s="102">
        <v>3.0681576086956519</v>
      </c>
      <c r="I33" s="103">
        <f>'Returns per Gal.'!I40</f>
        <v>0</v>
      </c>
      <c r="J33" s="105">
        <v>7.88</v>
      </c>
      <c r="K33" s="16">
        <f>'Returns per Gal.'!K40</f>
        <v>0</v>
      </c>
      <c r="L33" s="93"/>
      <c r="M33" s="102">
        <f>'Returns per Gal.'!M40</f>
        <v>1.86</v>
      </c>
      <c r="N33" s="117">
        <f>'Returns per Gal.'!N40</f>
        <v>0</v>
      </c>
      <c r="O33" s="102">
        <f>'Returns per Gal.'!O40</f>
        <v>0.28053959627329195</v>
      </c>
      <c r="P33" s="102">
        <f>'Returns per Gal.'!P40</f>
        <v>0</v>
      </c>
      <c r="Q33" s="102">
        <f>'Returns per Gal.'!Q40</f>
        <v>2.140539596273292</v>
      </c>
      <c r="R33" s="117">
        <f>'Returns per Gal.'!R40</f>
        <v>0</v>
      </c>
      <c r="S33" s="118">
        <f>'Returns per Gal.'!S40</f>
        <v>0</v>
      </c>
      <c r="T33" s="102">
        <f>'Returns per Gal.'!T40</f>
        <v>1.0957705745341615</v>
      </c>
      <c r="U33" s="117">
        <f>'Returns per Gal.'!U40</f>
        <v>0</v>
      </c>
      <c r="V33" s="102">
        <f>'Returns per Gal.'!V40</f>
        <v>0.2364</v>
      </c>
      <c r="W33" s="117">
        <f>'Returns per Gal.'!W40</f>
        <v>0</v>
      </c>
      <c r="X33" s="102">
        <f>'Returns per Gal.'!X40</f>
        <v>0.21914999999999998</v>
      </c>
      <c r="Y33" s="117">
        <f>'Returns per Gal.'!Y40</f>
        <v>0</v>
      </c>
      <c r="Z33" s="102">
        <f>'Returns per Gal.'!Z40</f>
        <v>1.5513205745341614</v>
      </c>
      <c r="AA33" s="117">
        <f>'Returns per Gal.'!AA40</f>
        <v>0</v>
      </c>
      <c r="AB33" s="102">
        <f>'Returns per Gal.'!AB40</f>
        <v>0.2135298575757576</v>
      </c>
      <c r="AC33" s="117">
        <f>'Returns per Gal.'!AC40</f>
        <v>0</v>
      </c>
      <c r="AD33" s="102">
        <f>'Returns per Gal.'!AD40</f>
        <v>1.764850432109919</v>
      </c>
      <c r="AE33" s="117">
        <f>'Returns per Gal.'!AE40</f>
        <v>0</v>
      </c>
      <c r="AF33" s="102">
        <f>'Returns per Gal.'!AF40</f>
        <v>1.484310835836627</v>
      </c>
      <c r="AG33" s="114"/>
      <c r="AH33" s="102">
        <f>'Returns per Gal.'!AF40</f>
        <v>1.484310835836627</v>
      </c>
      <c r="AI33" s="102">
        <f>'Returns per Gal.'!AI40</f>
        <v>0.76986902173913063</v>
      </c>
      <c r="AJ33" s="102">
        <f>'Returns per Gal.'!AH40</f>
        <v>0</v>
      </c>
      <c r="AK33" s="102">
        <f>'Returns per Gal.'!AK40</f>
        <v>0.58921902173913066</v>
      </c>
      <c r="AL33" s="102">
        <f>'Returns per Gal.'!AL40</f>
        <v>0</v>
      </c>
      <c r="AM33" s="102">
        <f>'Returns per Gal.'!AM40</f>
        <v>0.37568916416337306</v>
      </c>
      <c r="AN33" s="89">
        <f>'Returns per Gal.'!AN40</f>
        <v>0</v>
      </c>
      <c r="AO33" s="15">
        <f>'Returns per Gal.'!AO40</f>
        <v>0</v>
      </c>
      <c r="AP33" s="90">
        <f>'Returns per Gal.'!AP40</f>
        <v>0</v>
      </c>
      <c r="AQ33" s="102">
        <f>'Returns per Gal.'!AQ40</f>
        <v>0.28928571428571431</v>
      </c>
      <c r="AR33" s="102">
        <f>'Returns per Gal.'!AR40</f>
        <v>0</v>
      </c>
      <c r="AS33" s="102">
        <f>'Returns per Gal.'!AS40</f>
        <v>0.7071428571428573</v>
      </c>
      <c r="AT33" s="102">
        <f>'Returns per Gal.'!AT40</f>
        <v>0</v>
      </c>
      <c r="AU33" s="102">
        <f>'Returns per Gal.'!AU40</f>
        <v>0.99642857142857155</v>
      </c>
      <c r="AV33" s="114">
        <f>'Returns per Gal.'!AV40</f>
        <v>0</v>
      </c>
      <c r="AW33" s="113">
        <f>'Returns per Gal.'!AW40</f>
        <v>0</v>
      </c>
      <c r="AX33" s="102">
        <f>'Returns per Gal.'!AX40</f>
        <v>1.4519785714285716</v>
      </c>
      <c r="AY33" s="102">
        <f>'Returns per Gal.'!AY40</f>
        <v>0</v>
      </c>
      <c r="AZ33" s="102">
        <f>'Returns per Gal.'!AZ40</f>
        <v>1.6655084290043292</v>
      </c>
      <c r="BA33" s="114">
        <f>'Returns per Gal.'!BA40</f>
        <v>0</v>
      </c>
      <c r="BB33" s="113"/>
      <c r="BC33" s="102">
        <f>'Returns per Gal.'!BD40</f>
        <v>0.68856102484472048</v>
      </c>
      <c r="BD33" s="102">
        <f>'Returns per Gal.'!BE40</f>
        <v>0</v>
      </c>
      <c r="BE33" s="102">
        <f>'Returns per Gal.'!BF40</f>
        <v>0.47503116726896288</v>
      </c>
      <c r="BF33" s="102">
        <f>'Returns per Gal.'!BG40</f>
        <v>0</v>
      </c>
      <c r="BG33" s="102">
        <f>'Returns per Gal.'!BH40</f>
        <v>0.37568916416337295</v>
      </c>
      <c r="BH33" s="102">
        <f>'Returns per Gal.'!BI40</f>
        <v>0</v>
      </c>
      <c r="BI33" s="102">
        <f>'Returns per Gal.'!BJ40</f>
        <v>9.9342003105589938E-2</v>
      </c>
      <c r="BJ33" s="59"/>
      <c r="BL33" s="228">
        <f>'Returns per Bu.'!H40</f>
        <v>3.0681576086956519</v>
      </c>
      <c r="BM33" s="216">
        <f>'Returns per Bu.'!I40</f>
        <v>0</v>
      </c>
      <c r="BN33" s="210">
        <f>'Returns per Bu.'!Q40</f>
        <v>5.9935108695652177</v>
      </c>
      <c r="BO33" s="210">
        <f>'Returns per Bu.'!R40</f>
        <v>0</v>
      </c>
      <c r="BP33" s="210">
        <f>'Returns per Bu.'!S40</f>
        <v>4.120087268353096</v>
      </c>
      <c r="BQ33" s="209">
        <f>'Returns per Bu.'!AE40</f>
        <v>0</v>
      </c>
      <c r="BR33" s="213">
        <f>'Returns per Bu.'!AF40</f>
        <v>0.32604650841567012</v>
      </c>
      <c r="BS33" s="209">
        <f>'Returns per Bu.'!AM40</f>
        <v>0</v>
      </c>
      <c r="BT33" s="206">
        <f>'Returns per Bu.'!AN40</f>
        <v>2.79</v>
      </c>
      <c r="BU33" s="217">
        <f>'Returns per Bu.'!AO40</f>
        <v>0</v>
      </c>
      <c r="BV33" s="15">
        <f t="shared" si="0"/>
        <v>1.98</v>
      </c>
      <c r="BW33" s="102">
        <f>'Returns per Bu.'!AJ40</f>
        <v>0.81</v>
      </c>
      <c r="BX33" s="102"/>
      <c r="BY33" s="102">
        <f t="shared" si="1"/>
        <v>0.7071428571428573</v>
      </c>
      <c r="BZ33" s="102"/>
      <c r="CA33" s="102"/>
    </row>
    <row r="34" spans="1:79" x14ac:dyDescent="0.2">
      <c r="A34" s="6">
        <v>39326</v>
      </c>
      <c r="B34" s="6"/>
      <c r="C34" s="57"/>
      <c r="D34" s="102">
        <v>1.5768421052631594</v>
      </c>
      <c r="E34" s="103">
        <f>'Returns per Gal.'!E41</f>
        <v>0</v>
      </c>
      <c r="F34" s="104">
        <v>99.973684210526315</v>
      </c>
      <c r="G34" s="103">
        <f>'Returns per Gal.'!G41</f>
        <v>0</v>
      </c>
      <c r="H34" s="102">
        <v>3.161973684210527</v>
      </c>
      <c r="I34" s="103">
        <f>'Returns per Gal.'!I41</f>
        <v>0</v>
      </c>
      <c r="J34" s="105">
        <v>7.48</v>
      </c>
      <c r="K34" s="16">
        <f>'Returns per Gal.'!K41</f>
        <v>0</v>
      </c>
      <c r="L34" s="93"/>
      <c r="M34" s="102">
        <f>'Returns per Gal.'!M41</f>
        <v>1.5768421052631594</v>
      </c>
      <c r="N34" s="117">
        <f>'Returns per Gal.'!N41</f>
        <v>0</v>
      </c>
      <c r="O34" s="102">
        <f>'Returns per Gal.'!O41</f>
        <v>0.30349154135338346</v>
      </c>
      <c r="P34" s="102">
        <f>'Returns per Gal.'!P41</f>
        <v>0</v>
      </c>
      <c r="Q34" s="102">
        <f>'Returns per Gal.'!Q41</f>
        <v>1.8803336466165428</v>
      </c>
      <c r="R34" s="117">
        <f>'Returns per Gal.'!R41</f>
        <v>0</v>
      </c>
      <c r="S34" s="118">
        <f>'Returns per Gal.'!S41</f>
        <v>0</v>
      </c>
      <c r="T34" s="102">
        <f>'Returns per Gal.'!T41</f>
        <v>1.1292763157894741</v>
      </c>
      <c r="U34" s="117">
        <f>'Returns per Gal.'!U41</f>
        <v>0</v>
      </c>
      <c r="V34" s="102">
        <f>'Returns per Gal.'!V41</f>
        <v>0.22440000000000002</v>
      </c>
      <c r="W34" s="117">
        <f>'Returns per Gal.'!W41</f>
        <v>0</v>
      </c>
      <c r="X34" s="102">
        <f>'Returns per Gal.'!X41</f>
        <v>0.21914999999999998</v>
      </c>
      <c r="Y34" s="117">
        <f>'Returns per Gal.'!Y41</f>
        <v>0</v>
      </c>
      <c r="Z34" s="102">
        <f>'Returns per Gal.'!Z41</f>
        <v>1.572826315789474</v>
      </c>
      <c r="AA34" s="117">
        <f>'Returns per Gal.'!AA41</f>
        <v>0</v>
      </c>
      <c r="AB34" s="102">
        <f>'Returns per Gal.'!AB41</f>
        <v>0.2135298575757576</v>
      </c>
      <c r="AC34" s="117">
        <f>'Returns per Gal.'!AC41</f>
        <v>0</v>
      </c>
      <c r="AD34" s="102">
        <f>'Returns per Gal.'!AD41</f>
        <v>1.7863561733652316</v>
      </c>
      <c r="AE34" s="117">
        <f>'Returns per Gal.'!AE41</f>
        <v>0</v>
      </c>
      <c r="AF34" s="102">
        <f>'Returns per Gal.'!AF41</f>
        <v>1.4828646320118481</v>
      </c>
      <c r="AG34" s="114"/>
      <c r="AH34" s="102">
        <f>'Returns per Gal.'!AF41</f>
        <v>1.4828646320118481</v>
      </c>
      <c r="AI34" s="102">
        <f>'Returns per Gal.'!AI41</f>
        <v>0.48815733082706869</v>
      </c>
      <c r="AJ34" s="102">
        <f>'Returns per Gal.'!AH41</f>
        <v>0</v>
      </c>
      <c r="AK34" s="102">
        <f>'Returns per Gal.'!AK41</f>
        <v>0.30750733082706883</v>
      </c>
      <c r="AL34" s="102">
        <f>'Returns per Gal.'!AL41</f>
        <v>0</v>
      </c>
      <c r="AM34" s="102">
        <f>'Returns per Gal.'!AM41</f>
        <v>9.3977473251311228E-2</v>
      </c>
      <c r="AN34" s="89">
        <f>'Returns per Gal.'!AN41</f>
        <v>0</v>
      </c>
      <c r="AO34" s="15">
        <f>'Returns per Gal.'!AO41</f>
        <v>0</v>
      </c>
      <c r="AP34" s="90">
        <f>'Returns per Gal.'!AP41</f>
        <v>0</v>
      </c>
      <c r="AQ34" s="102">
        <f>'Returns per Gal.'!AQ41</f>
        <v>0.31071428571428572</v>
      </c>
      <c r="AR34" s="102">
        <f>'Returns per Gal.'!AR41</f>
        <v>0</v>
      </c>
      <c r="AS34" s="102">
        <f>'Returns per Gal.'!AS41</f>
        <v>0.71428571428571441</v>
      </c>
      <c r="AT34" s="102">
        <f>'Returns per Gal.'!AT41</f>
        <v>0</v>
      </c>
      <c r="AU34" s="102">
        <f>'Returns per Gal.'!AU41</f>
        <v>1.0250000000000001</v>
      </c>
      <c r="AV34" s="114">
        <f>'Returns per Gal.'!AV41</f>
        <v>0</v>
      </c>
      <c r="AW34" s="113">
        <f>'Returns per Gal.'!AW41</f>
        <v>0</v>
      </c>
      <c r="AX34" s="102">
        <f>'Returns per Gal.'!AX41</f>
        <v>1.46855</v>
      </c>
      <c r="AY34" s="102">
        <f>'Returns per Gal.'!AY41</f>
        <v>0</v>
      </c>
      <c r="AZ34" s="102">
        <f>'Returns per Gal.'!AZ41</f>
        <v>1.6820798575757576</v>
      </c>
      <c r="BA34" s="114">
        <f>'Returns per Gal.'!BA41</f>
        <v>0</v>
      </c>
      <c r="BB34" s="113"/>
      <c r="BC34" s="102">
        <f>'Returns per Gal.'!BD41</f>
        <v>0.41178364661654276</v>
      </c>
      <c r="BD34" s="102">
        <f>'Returns per Gal.'!BE41</f>
        <v>0</v>
      </c>
      <c r="BE34" s="102">
        <f>'Returns per Gal.'!BF41</f>
        <v>0.19825378904078517</v>
      </c>
      <c r="BF34" s="102">
        <f>'Returns per Gal.'!BG41</f>
        <v>0</v>
      </c>
      <c r="BG34" s="102">
        <f>'Returns per Gal.'!BH41</f>
        <v>9.3977473251311228E-2</v>
      </c>
      <c r="BH34" s="102">
        <f>'Returns per Gal.'!BI41</f>
        <v>0</v>
      </c>
      <c r="BI34" s="102">
        <f>'Returns per Gal.'!BJ41</f>
        <v>0.10427631578947394</v>
      </c>
      <c r="BJ34" s="59"/>
      <c r="BL34" s="228">
        <f>'Returns per Bu.'!H41</f>
        <v>3.161973684210527</v>
      </c>
      <c r="BM34" s="209">
        <f>'Returns per Bu.'!I41</f>
        <v>0</v>
      </c>
      <c r="BN34" s="210">
        <f>'Returns per Bu.'!Q41</f>
        <v>5.2649342105263202</v>
      </c>
      <c r="BO34" s="210">
        <f>'Returns per Bu.'!R41</f>
        <v>0</v>
      </c>
      <c r="BP34" s="210">
        <f>'Returns per Bu.'!S41</f>
        <v>3.4251106093141992</v>
      </c>
      <c r="BQ34" s="209">
        <f>'Returns per Bu.'!AE41</f>
        <v>0</v>
      </c>
      <c r="BR34" s="213">
        <f>'Returns per Bu.'!AF41</f>
        <v>8.1559517670817136E-2</v>
      </c>
      <c r="BS34" s="209">
        <f>'Returns per Bu.'!AM41</f>
        <v>0</v>
      </c>
      <c r="BT34" s="206">
        <f>'Returns per Bu.'!AN41</f>
        <v>2.87</v>
      </c>
      <c r="BU34" s="217">
        <f>'Returns per Bu.'!AO41</f>
        <v>0</v>
      </c>
      <c r="BV34" s="15">
        <f t="shared" si="0"/>
        <v>2</v>
      </c>
      <c r="BW34" s="102">
        <f>'Returns per Bu.'!AJ41</f>
        <v>0.87</v>
      </c>
      <c r="BX34" s="102"/>
      <c r="BY34" s="102">
        <f t="shared" si="1"/>
        <v>0.71428571428571441</v>
      </c>
      <c r="BZ34" s="102"/>
      <c r="CA34" s="102"/>
    </row>
    <row r="35" spans="1:79" x14ac:dyDescent="0.2">
      <c r="A35" s="8">
        <v>39356</v>
      </c>
      <c r="B35" s="6"/>
      <c r="C35" s="57"/>
      <c r="D35" s="102">
        <v>1.5232608695652179</v>
      </c>
      <c r="E35" s="103">
        <f>'Returns per Gal.'!E42</f>
        <v>0</v>
      </c>
      <c r="F35" s="104">
        <v>114.71739130434783</v>
      </c>
      <c r="G35" s="103">
        <f>'Returns per Gal.'!G42</f>
        <v>0</v>
      </c>
      <c r="H35" s="102">
        <v>3.1945951086956517</v>
      </c>
      <c r="I35" s="103">
        <f>'Returns per Gal.'!I42</f>
        <v>0</v>
      </c>
      <c r="J35" s="105">
        <v>7.48</v>
      </c>
      <c r="K35" s="16">
        <f>'Returns per Gal.'!K42</f>
        <v>0</v>
      </c>
      <c r="L35" s="93"/>
      <c r="M35" s="102">
        <f>'Returns per Gal.'!M42</f>
        <v>1.5232608695652179</v>
      </c>
      <c r="N35" s="117">
        <f>'Returns per Gal.'!N42</f>
        <v>0</v>
      </c>
      <c r="O35" s="102">
        <f>'Returns per Gal.'!O42</f>
        <v>0.3482492236024845</v>
      </c>
      <c r="P35" s="102">
        <f>'Returns per Gal.'!P42</f>
        <v>0</v>
      </c>
      <c r="Q35" s="102">
        <f>'Returns per Gal.'!Q42</f>
        <v>1.8715100931677024</v>
      </c>
      <c r="R35" s="117">
        <f>'Returns per Gal.'!R42</f>
        <v>0</v>
      </c>
      <c r="S35" s="118">
        <f>'Returns per Gal.'!S42</f>
        <v>0</v>
      </c>
      <c r="T35" s="102">
        <f>'Returns per Gal.'!T42</f>
        <v>1.1409268245341613</v>
      </c>
      <c r="U35" s="117">
        <f>'Returns per Gal.'!U42</f>
        <v>0</v>
      </c>
      <c r="V35" s="102">
        <f>'Returns per Gal.'!V42</f>
        <v>0.22440000000000002</v>
      </c>
      <c r="W35" s="117">
        <f>'Returns per Gal.'!W42</f>
        <v>0</v>
      </c>
      <c r="X35" s="102">
        <f>'Returns per Gal.'!X42</f>
        <v>0.21914999999999998</v>
      </c>
      <c r="Y35" s="117">
        <f>'Returns per Gal.'!Y42</f>
        <v>0</v>
      </c>
      <c r="Z35" s="102">
        <f>'Returns per Gal.'!Z42</f>
        <v>1.5844768245341612</v>
      </c>
      <c r="AA35" s="117">
        <f>'Returns per Gal.'!AA42</f>
        <v>0</v>
      </c>
      <c r="AB35" s="102">
        <f>'Returns per Gal.'!AB42</f>
        <v>0.2135298575757576</v>
      </c>
      <c r="AC35" s="117">
        <f>'Returns per Gal.'!AC42</f>
        <v>0</v>
      </c>
      <c r="AD35" s="102">
        <f>'Returns per Gal.'!AD42</f>
        <v>1.7980066821099188</v>
      </c>
      <c r="AE35" s="117">
        <f>'Returns per Gal.'!AE42</f>
        <v>0</v>
      </c>
      <c r="AF35" s="102">
        <f>'Returns per Gal.'!AF42</f>
        <v>1.4497574585074342</v>
      </c>
      <c r="AG35" s="119"/>
      <c r="AH35" s="117">
        <f>'Returns per Gal.'!AF42</f>
        <v>1.4497574585074342</v>
      </c>
      <c r="AI35" s="102">
        <f>'Returns per Gal.'!AI42</f>
        <v>0.46768326863354115</v>
      </c>
      <c r="AJ35" s="117">
        <f>'Returns per Gal.'!AH42</f>
        <v>0</v>
      </c>
      <c r="AK35" s="102">
        <f>'Returns per Gal.'!AK42</f>
        <v>0.28703326863354128</v>
      </c>
      <c r="AL35" s="102">
        <f>'Returns per Gal.'!AL42</f>
        <v>0</v>
      </c>
      <c r="AM35" s="102">
        <f>'Returns per Gal.'!AM42</f>
        <v>7.3503411057783685E-2</v>
      </c>
      <c r="AN35" s="89">
        <f>'Returns per Gal.'!AN42</f>
        <v>0</v>
      </c>
      <c r="AO35" s="15">
        <f>'Returns per Gal.'!AO42</f>
        <v>0</v>
      </c>
      <c r="AP35" s="90">
        <f>'Returns per Gal.'!AP42</f>
        <v>0</v>
      </c>
      <c r="AQ35" s="102">
        <f>'Returns per Gal.'!AQ42</f>
        <v>0.31071428571428572</v>
      </c>
      <c r="AR35" s="102">
        <f>'Returns per Gal.'!AR42</f>
        <v>0</v>
      </c>
      <c r="AS35" s="102">
        <f>'Returns per Gal.'!AS42</f>
        <v>0.71785714285714297</v>
      </c>
      <c r="AT35" s="102">
        <f>'Returns per Gal.'!AT42</f>
        <v>0</v>
      </c>
      <c r="AU35" s="102">
        <f>'Returns per Gal.'!AU42</f>
        <v>1.0285714285714287</v>
      </c>
      <c r="AV35" s="114">
        <f>'Returns per Gal.'!AV42</f>
        <v>0</v>
      </c>
      <c r="AW35" s="113">
        <f>'Returns per Gal.'!AW42</f>
        <v>0</v>
      </c>
      <c r="AX35" s="102">
        <f>'Returns per Gal.'!AX42</f>
        <v>1.4721214285714286</v>
      </c>
      <c r="AY35" s="102">
        <f>'Returns per Gal.'!AY42</f>
        <v>0</v>
      </c>
      <c r="AZ35" s="102">
        <f>'Returns per Gal.'!AZ42</f>
        <v>1.6856512861471862</v>
      </c>
      <c r="BA35" s="114">
        <f>'Returns per Gal.'!BA42</f>
        <v>0</v>
      </c>
      <c r="BB35" s="113"/>
      <c r="BC35" s="102">
        <f>'Returns per Gal.'!BD42</f>
        <v>0.39938866459627387</v>
      </c>
      <c r="BD35" s="102">
        <f>'Returns per Gal.'!BE42</f>
        <v>0</v>
      </c>
      <c r="BE35" s="102">
        <f>'Returns per Gal.'!BF42</f>
        <v>0.18585880702051627</v>
      </c>
      <c r="BF35" s="102">
        <f>'Returns per Gal.'!BG42</f>
        <v>0</v>
      </c>
      <c r="BG35" s="102">
        <f>'Returns per Gal.'!BH42</f>
        <v>7.3503411057783685E-2</v>
      </c>
      <c r="BH35" s="102">
        <f>'Returns per Gal.'!BI42</f>
        <v>0</v>
      </c>
      <c r="BI35" s="102">
        <f>'Returns per Gal.'!BJ42</f>
        <v>0.11235539596273258</v>
      </c>
      <c r="BJ35" s="59"/>
      <c r="BL35" s="228">
        <f>'Returns per Bu.'!H42</f>
        <v>3.1945951086956517</v>
      </c>
      <c r="BM35" s="209">
        <f>'Returns per Bu.'!I42</f>
        <v>0</v>
      </c>
      <c r="BN35" s="210">
        <f>'Returns per Bu.'!Q42</f>
        <v>5.2402282608695661</v>
      </c>
      <c r="BO35" s="210">
        <f>'Returns per Bu.'!R42</f>
        <v>0</v>
      </c>
      <c r="BP35" s="210">
        <f>'Returns per Bu.'!S42</f>
        <v>3.4004046596574447</v>
      </c>
      <c r="BQ35" s="209">
        <f>'Returns per Bu.'!AE42</f>
        <v>0</v>
      </c>
      <c r="BR35" s="213">
        <f>'Returns per Bu.'!AF42</f>
        <v>6.3790848440894263E-2</v>
      </c>
      <c r="BS35" s="209">
        <f>'Returns per Bu.'!AM42</f>
        <v>0</v>
      </c>
      <c r="BT35" s="206">
        <f>'Returns per Bu.'!AN42</f>
        <v>2.88</v>
      </c>
      <c r="BU35" s="217">
        <f>'Returns per Bu.'!AO42</f>
        <v>0</v>
      </c>
      <c r="BV35" s="15">
        <f t="shared" si="0"/>
        <v>2.0099999999999998</v>
      </c>
      <c r="BW35" s="102">
        <f>'Returns per Bu.'!AJ42</f>
        <v>0.87</v>
      </c>
      <c r="BX35" s="102"/>
      <c r="BY35" s="102">
        <f t="shared" si="1"/>
        <v>0.71785714285714297</v>
      </c>
      <c r="BZ35" s="102"/>
      <c r="CA35" s="102"/>
    </row>
    <row r="36" spans="1:79" x14ac:dyDescent="0.2">
      <c r="A36" s="6">
        <v>39387</v>
      </c>
      <c r="B36" s="6"/>
      <c r="C36" s="57"/>
      <c r="D36" s="102">
        <v>1.740454545454545</v>
      </c>
      <c r="E36" s="103">
        <f>'Returns per Gal.'!E43</f>
        <v>0</v>
      </c>
      <c r="F36" s="104">
        <v>135.10714285714286</v>
      </c>
      <c r="G36" s="103">
        <f>'Returns per Gal.'!G43</f>
        <v>0</v>
      </c>
      <c r="H36" s="102">
        <v>3.5963095238095235</v>
      </c>
      <c r="I36" s="103">
        <f>'Returns per Gal.'!I43</f>
        <v>0</v>
      </c>
      <c r="J36" s="105">
        <v>8.5299999999999994</v>
      </c>
      <c r="K36" s="16">
        <f>'Returns per Gal.'!K43</f>
        <v>0</v>
      </c>
      <c r="L36" s="93"/>
      <c r="M36" s="102">
        <f>'Returns per Gal.'!M43</f>
        <v>1.740454545454545</v>
      </c>
      <c r="N36" s="117">
        <f>'Returns per Gal.'!N43</f>
        <v>0</v>
      </c>
      <c r="O36" s="102">
        <f>'Returns per Gal.'!O43</f>
        <v>0.4101466836734694</v>
      </c>
      <c r="P36" s="102">
        <f>'Returns per Gal.'!P43</f>
        <v>0</v>
      </c>
      <c r="Q36" s="102">
        <f>'Returns per Gal.'!Q43</f>
        <v>2.1506012291280143</v>
      </c>
      <c r="R36" s="117">
        <f>'Returns per Gal.'!R43</f>
        <v>0</v>
      </c>
      <c r="S36" s="118">
        <f>'Returns per Gal.'!S43</f>
        <v>0</v>
      </c>
      <c r="T36" s="102">
        <f>'Returns per Gal.'!T43</f>
        <v>1.2843962585034014</v>
      </c>
      <c r="U36" s="117">
        <f>'Returns per Gal.'!U43</f>
        <v>0</v>
      </c>
      <c r="V36" s="102">
        <f>'Returns per Gal.'!V43</f>
        <v>0.25589999999999996</v>
      </c>
      <c r="W36" s="117">
        <f>'Returns per Gal.'!W43</f>
        <v>0</v>
      </c>
      <c r="X36" s="102">
        <f>'Returns per Gal.'!X43</f>
        <v>0.21914999999999998</v>
      </c>
      <c r="Y36" s="117">
        <f>'Returns per Gal.'!Y43</f>
        <v>0</v>
      </c>
      <c r="Z36" s="102">
        <f>'Returns per Gal.'!Z43</f>
        <v>1.7594462585034014</v>
      </c>
      <c r="AA36" s="117">
        <f>'Returns per Gal.'!AA43</f>
        <v>0</v>
      </c>
      <c r="AB36" s="102">
        <f>'Returns per Gal.'!AB43</f>
        <v>0.2135298575757576</v>
      </c>
      <c r="AC36" s="117">
        <f>'Returns per Gal.'!AC43</f>
        <v>0</v>
      </c>
      <c r="AD36" s="102">
        <f>'Returns per Gal.'!AD43</f>
        <v>1.972976116079159</v>
      </c>
      <c r="AE36" s="117">
        <f>'Returns per Gal.'!AE43</f>
        <v>0</v>
      </c>
      <c r="AF36" s="102">
        <f>'Returns per Gal.'!AF43</f>
        <v>1.5628294324056897</v>
      </c>
      <c r="AG36" s="119"/>
      <c r="AH36" s="117">
        <f>'Returns per Gal.'!AF43</f>
        <v>1.5628294324056897</v>
      </c>
      <c r="AI36" s="102">
        <f>'Returns per Gal.'!AI43</f>
        <v>0.57180497062461288</v>
      </c>
      <c r="AJ36" s="117">
        <f>'Returns per Gal.'!AH43</f>
        <v>0</v>
      </c>
      <c r="AK36" s="102">
        <f>'Returns per Gal.'!AK43</f>
        <v>0.39115497062461291</v>
      </c>
      <c r="AL36" s="102">
        <f>'Returns per Gal.'!AL43</f>
        <v>0</v>
      </c>
      <c r="AM36" s="102">
        <f>'Returns per Gal.'!AM43</f>
        <v>0.17762511304885531</v>
      </c>
      <c r="AN36" s="89">
        <f>'Returns per Gal.'!AN43</f>
        <v>0</v>
      </c>
      <c r="AO36" s="15">
        <f>'Returns per Gal.'!AO43</f>
        <v>0</v>
      </c>
      <c r="AP36" s="90">
        <f>'Returns per Gal.'!AP43</f>
        <v>0</v>
      </c>
      <c r="AQ36" s="102">
        <f>'Returns per Gal.'!AQ43</f>
        <v>0.31071428571428572</v>
      </c>
      <c r="AR36" s="102">
        <f>'Returns per Gal.'!AR43</f>
        <v>0</v>
      </c>
      <c r="AS36" s="102">
        <f>'Returns per Gal.'!AS43</f>
        <v>0.72142857142857153</v>
      </c>
      <c r="AT36" s="102">
        <f>'Returns per Gal.'!AT43</f>
        <v>0</v>
      </c>
      <c r="AU36" s="102">
        <f>'Returns per Gal.'!AU43</f>
        <v>1.0321428571428573</v>
      </c>
      <c r="AV36" s="114">
        <f>'Returns per Gal.'!AV43</f>
        <v>0</v>
      </c>
      <c r="AW36" s="113">
        <f>'Returns per Gal.'!AW43</f>
        <v>0</v>
      </c>
      <c r="AX36" s="102">
        <f>'Returns per Gal.'!AX43</f>
        <v>1.5071928571428572</v>
      </c>
      <c r="AY36" s="102">
        <f>'Returns per Gal.'!AY43</f>
        <v>0</v>
      </c>
      <c r="AZ36" s="102">
        <f>'Returns per Gal.'!AZ43</f>
        <v>1.7207227147186148</v>
      </c>
      <c r="BA36" s="114">
        <f>'Returns per Gal.'!BA43</f>
        <v>0</v>
      </c>
      <c r="BB36" s="113"/>
      <c r="BC36" s="102">
        <f>'Returns per Gal.'!BD43</f>
        <v>0.6434083719851571</v>
      </c>
      <c r="BD36" s="102">
        <f>'Returns per Gal.'!BE43</f>
        <v>0</v>
      </c>
      <c r="BE36" s="102">
        <f>'Returns per Gal.'!BF43</f>
        <v>0.4298785144093995</v>
      </c>
      <c r="BF36" s="102">
        <f>'Returns per Gal.'!BG43</f>
        <v>0</v>
      </c>
      <c r="BG36" s="102">
        <f>'Returns per Gal.'!BH43</f>
        <v>0.17762511304885531</v>
      </c>
      <c r="BH36" s="102">
        <f>'Returns per Gal.'!BI43</f>
        <v>0</v>
      </c>
      <c r="BI36" s="102">
        <f>'Returns per Gal.'!BJ43</f>
        <v>0.25225340136054419</v>
      </c>
      <c r="BJ36" s="59"/>
      <c r="BL36" s="228">
        <f>'Returns per Bu.'!H43</f>
        <v>3.5963095238095235</v>
      </c>
      <c r="BM36" s="209">
        <f>'Returns per Bu.'!I43</f>
        <v>0</v>
      </c>
      <c r="BN36" s="210">
        <f>'Returns per Bu.'!Q43</f>
        <v>6.0216834415584399</v>
      </c>
      <c r="BO36" s="210">
        <f>'Returns per Bu.'!R43</f>
        <v>0</v>
      </c>
      <c r="BP36" s="210">
        <f>'Returns per Bu.'!S43</f>
        <v>4.0936598403463185</v>
      </c>
      <c r="BQ36" s="209">
        <f>'Returns per Bu.'!AE43</f>
        <v>0</v>
      </c>
      <c r="BR36" s="213">
        <f>'Returns per Bu.'!AF43</f>
        <v>0.15415416104823651</v>
      </c>
      <c r="BS36" s="209">
        <f>'Returns per Bu.'!AM43</f>
        <v>0</v>
      </c>
      <c r="BT36" s="206">
        <f>'Returns per Bu.'!AN43</f>
        <v>2.89</v>
      </c>
      <c r="BU36" s="217">
        <f>'Returns per Bu.'!AO43</f>
        <v>0</v>
      </c>
      <c r="BV36" s="15">
        <f t="shared" si="0"/>
        <v>2.02</v>
      </c>
      <c r="BW36" s="102">
        <f>'Returns per Bu.'!AJ43</f>
        <v>0.87</v>
      </c>
      <c r="BX36" s="102"/>
      <c r="BY36" s="102">
        <f t="shared" si="1"/>
        <v>0.72142857142857153</v>
      </c>
      <c r="BZ36" s="102"/>
      <c r="CA36" s="102"/>
    </row>
    <row r="37" spans="1:79" x14ac:dyDescent="0.2">
      <c r="A37" s="77">
        <v>39417</v>
      </c>
      <c r="B37" s="79"/>
      <c r="C37" s="76"/>
      <c r="D37" s="106">
        <v>1.9428947368421057</v>
      </c>
      <c r="E37" s="107">
        <f>'Returns per Gal.'!E44</f>
        <v>0</v>
      </c>
      <c r="F37" s="108">
        <v>148.18421052631578</v>
      </c>
      <c r="G37" s="107">
        <f>'Returns per Gal.'!G44</f>
        <v>0</v>
      </c>
      <c r="H37" s="106">
        <v>4.0218421052631568</v>
      </c>
      <c r="I37" s="107">
        <f>'Returns per Gal.'!I44</f>
        <v>0</v>
      </c>
      <c r="J37" s="109">
        <v>8.86</v>
      </c>
      <c r="K37" s="80">
        <f>'Returns per Gal.'!K44</f>
        <v>0</v>
      </c>
      <c r="L37" s="95"/>
      <c r="M37" s="106">
        <f>'Returns per Gal.'!M44</f>
        <v>1.9428947368421057</v>
      </c>
      <c r="N37" s="120">
        <f>'Returns per Gal.'!N44</f>
        <v>0</v>
      </c>
      <c r="O37" s="106">
        <f>'Returns per Gal.'!O44</f>
        <v>0.44984492481203003</v>
      </c>
      <c r="P37" s="106">
        <f>'Returns per Gal.'!P44</f>
        <v>0</v>
      </c>
      <c r="Q37" s="106">
        <f>'Returns per Gal.'!Q44</f>
        <v>2.3927396616541357</v>
      </c>
      <c r="R37" s="120">
        <f>'Returns per Gal.'!R44</f>
        <v>0</v>
      </c>
      <c r="S37" s="121">
        <f>'Returns per Gal.'!S44</f>
        <v>0</v>
      </c>
      <c r="T37" s="106">
        <f>'Returns per Gal.'!T44</f>
        <v>1.4363721804511276</v>
      </c>
      <c r="U37" s="120">
        <f>'Returns per Gal.'!U44</f>
        <v>0</v>
      </c>
      <c r="V37" s="106">
        <f>'Returns per Gal.'!V44</f>
        <v>0.26579999999999998</v>
      </c>
      <c r="W37" s="120">
        <f>'Returns per Gal.'!W44</f>
        <v>0</v>
      </c>
      <c r="X37" s="106">
        <f>'Returns per Gal.'!X44</f>
        <v>0.21914999999999998</v>
      </c>
      <c r="Y37" s="120">
        <f>'Returns per Gal.'!Y44</f>
        <v>0</v>
      </c>
      <c r="Z37" s="106">
        <f>'Returns per Gal.'!Z44</f>
        <v>1.9213221804511276</v>
      </c>
      <c r="AA37" s="120">
        <f>'Returns per Gal.'!AA44</f>
        <v>0</v>
      </c>
      <c r="AB37" s="106">
        <f>'Returns per Gal.'!AB44</f>
        <v>0.2135298575757576</v>
      </c>
      <c r="AC37" s="120">
        <f>'Returns per Gal.'!AC44</f>
        <v>0</v>
      </c>
      <c r="AD37" s="106">
        <f>'Returns per Gal.'!AD44</f>
        <v>2.1348520380268852</v>
      </c>
      <c r="AE37" s="120">
        <f>'Returns per Gal.'!AE44</f>
        <v>0</v>
      </c>
      <c r="AF37" s="106">
        <f>'Returns per Gal.'!AF44</f>
        <v>1.6850071132148552</v>
      </c>
      <c r="AG37" s="122"/>
      <c r="AH37" s="120">
        <f>'Returns per Gal.'!AF44</f>
        <v>1.6850071132148552</v>
      </c>
      <c r="AI37" s="106">
        <f>'Returns per Gal.'!AI44</f>
        <v>0.65206748120300806</v>
      </c>
      <c r="AJ37" s="120">
        <f>'Returns per Gal.'!AH44</f>
        <v>0</v>
      </c>
      <c r="AK37" s="106">
        <f>'Returns per Gal.'!AK44</f>
        <v>0.47141748120300808</v>
      </c>
      <c r="AL37" s="106">
        <f>'Returns per Gal.'!AL44</f>
        <v>0</v>
      </c>
      <c r="AM37" s="106">
        <f>'Returns per Gal.'!AM44</f>
        <v>0.25788762362725048</v>
      </c>
      <c r="AN37" s="91">
        <f>'Returns per Gal.'!AN44</f>
        <v>0</v>
      </c>
      <c r="AO37" s="15">
        <f>'Returns per Gal.'!AO44</f>
        <v>0</v>
      </c>
      <c r="AP37" s="92">
        <f>'Returns per Gal.'!AP44</f>
        <v>0</v>
      </c>
      <c r="AQ37" s="106">
        <f>'Returns per Gal.'!AQ44</f>
        <v>0.31071428571428572</v>
      </c>
      <c r="AR37" s="106">
        <f>'Returns per Gal.'!AR44</f>
        <v>0</v>
      </c>
      <c r="AS37" s="106">
        <f>'Returns per Gal.'!AS44</f>
        <v>0.72500000000000009</v>
      </c>
      <c r="AT37" s="106">
        <f>'Returns per Gal.'!AT44</f>
        <v>0</v>
      </c>
      <c r="AU37" s="106">
        <f>'Returns per Gal.'!AU44</f>
        <v>1.0357142857142858</v>
      </c>
      <c r="AV37" s="116">
        <f>'Returns per Gal.'!AV44</f>
        <v>0</v>
      </c>
      <c r="AW37" s="115">
        <f>'Returns per Gal.'!AW44</f>
        <v>0</v>
      </c>
      <c r="AX37" s="106">
        <f>'Returns per Gal.'!AX44</f>
        <v>1.5206642857142858</v>
      </c>
      <c r="AY37" s="106">
        <f>'Returns per Gal.'!AY44</f>
        <v>0</v>
      </c>
      <c r="AZ37" s="106">
        <f>'Returns per Gal.'!AZ44</f>
        <v>1.7341941432900434</v>
      </c>
      <c r="BA37" s="116">
        <f>'Returns per Gal.'!BA44</f>
        <v>0</v>
      </c>
      <c r="BB37" s="115"/>
      <c r="BC37" s="106">
        <f>'Returns per Gal.'!BD44</f>
        <v>0.87207537593984985</v>
      </c>
      <c r="BD37" s="106">
        <f>'Returns per Gal.'!BE44</f>
        <v>0</v>
      </c>
      <c r="BE37" s="106">
        <f>'Returns per Gal.'!BF44</f>
        <v>0.65854551836409225</v>
      </c>
      <c r="BF37" s="106">
        <f>'Returns per Gal.'!BG44</f>
        <v>0</v>
      </c>
      <c r="BG37" s="106">
        <f>'Returns per Gal.'!BH44</f>
        <v>0.25788762362725048</v>
      </c>
      <c r="BH37" s="106">
        <f>'Returns per Gal.'!BI44</f>
        <v>0</v>
      </c>
      <c r="BI37" s="106">
        <f>'Returns per Gal.'!BJ44</f>
        <v>0.40065789473684177</v>
      </c>
      <c r="BJ37" s="73"/>
      <c r="BL37" s="229">
        <f>'Returns per Bu.'!H44</f>
        <v>4.0218421052631568</v>
      </c>
      <c r="BM37" s="208">
        <f>'Returns per Bu.'!I44</f>
        <v>0</v>
      </c>
      <c r="BN37" s="211">
        <f>'Returns per Bu.'!Q44</f>
        <v>6.6996710526315795</v>
      </c>
      <c r="BO37" s="211">
        <f>'Returns per Bu.'!R44</f>
        <v>0</v>
      </c>
      <c r="BP37" s="211">
        <f>'Returns per Bu.'!S44</f>
        <v>4.7439274514194585</v>
      </c>
      <c r="BQ37" s="208">
        <f>'Returns per Bu.'!AE44</f>
        <v>0</v>
      </c>
      <c r="BR37" s="214">
        <f>'Returns per Bu.'!AF44</f>
        <v>0.22381097797836633</v>
      </c>
      <c r="BS37" s="208">
        <f>'Returns per Bu.'!AM44</f>
        <v>0</v>
      </c>
      <c r="BT37" s="207">
        <f>'Returns per Bu.'!AN44</f>
        <v>2.9</v>
      </c>
      <c r="BU37" s="219">
        <f>'Returns per Bu.'!AO44</f>
        <v>0</v>
      </c>
      <c r="BV37" s="15">
        <f t="shared" si="0"/>
        <v>2.0299999999999998</v>
      </c>
      <c r="BW37" s="102">
        <f>'Returns per Bu.'!AJ44</f>
        <v>0.87</v>
      </c>
      <c r="BX37" s="102"/>
      <c r="BY37" s="102">
        <f t="shared" si="1"/>
        <v>0.72500000000000009</v>
      </c>
      <c r="BZ37" s="102"/>
      <c r="CA37" s="102"/>
    </row>
    <row r="38" spans="1:79" x14ac:dyDescent="0.2">
      <c r="A38" s="22">
        <v>39448</v>
      </c>
      <c r="B38" s="6"/>
      <c r="C38" s="57"/>
      <c r="D38" s="102">
        <v>2.19</v>
      </c>
      <c r="E38" s="103">
        <f>'Returns per Gal.'!E45</f>
        <v>0</v>
      </c>
      <c r="F38" s="104">
        <v>175.54545454545453</v>
      </c>
      <c r="G38" s="103">
        <f>'Returns per Gal.'!G45</f>
        <v>0</v>
      </c>
      <c r="H38" s="102">
        <v>4.5595454545454537</v>
      </c>
      <c r="I38" s="103">
        <f>'Returns per Gal.'!I45</f>
        <v>0</v>
      </c>
      <c r="J38" s="105">
        <v>8.74</v>
      </c>
      <c r="K38" s="16">
        <f>'Returns per Gal.'!K45</f>
        <v>0</v>
      </c>
      <c r="L38" s="93"/>
      <c r="M38" s="102">
        <f>'Returns per Gal.'!M45</f>
        <v>2.19</v>
      </c>
      <c r="N38" s="117">
        <f>'Returns per Gal.'!N45</f>
        <v>0</v>
      </c>
      <c r="O38" s="102">
        <f>'Returns per Gal.'!O45</f>
        <v>0.53290584415584419</v>
      </c>
      <c r="P38" s="102">
        <f>'Returns per Gal.'!P45</f>
        <v>0</v>
      </c>
      <c r="Q38" s="102">
        <f>'Returns per Gal.'!Q45</f>
        <v>2.7229058441558442</v>
      </c>
      <c r="R38" s="117">
        <f>'Returns per Gal.'!R45</f>
        <v>0</v>
      </c>
      <c r="S38" s="118">
        <f>'Returns per Gal.'!S45</f>
        <v>0</v>
      </c>
      <c r="T38" s="102">
        <f>'Returns per Gal.'!T45</f>
        <v>1.6284090909090907</v>
      </c>
      <c r="U38" s="117">
        <f>'Returns per Gal.'!U45</f>
        <v>0</v>
      </c>
      <c r="V38" s="102">
        <f>'Returns per Gal.'!V45</f>
        <v>0.26219999999999999</v>
      </c>
      <c r="W38" s="117">
        <f>'Returns per Gal.'!W45</f>
        <v>0</v>
      </c>
      <c r="X38" s="102">
        <f>'Returns per Gal.'!X45</f>
        <v>0.21914999999999998</v>
      </c>
      <c r="Y38" s="117">
        <f>'Returns per Gal.'!Y45</f>
        <v>0</v>
      </c>
      <c r="Z38" s="102">
        <f>'Returns per Gal.'!Z45</f>
        <v>2.1097590909090909</v>
      </c>
      <c r="AA38" s="117">
        <f>'Returns per Gal.'!AA45</f>
        <v>0</v>
      </c>
      <c r="AB38" s="102">
        <f>'Returns per Gal.'!AB45</f>
        <v>0.2135298575757576</v>
      </c>
      <c r="AC38" s="117">
        <f>'Returns per Gal.'!AC45</f>
        <v>0</v>
      </c>
      <c r="AD38" s="102">
        <f>'Returns per Gal.'!AD45</f>
        <v>2.3232889484848487</v>
      </c>
      <c r="AE38" s="117">
        <f>'Returns per Gal.'!AE45</f>
        <v>0</v>
      </c>
      <c r="AF38" s="102">
        <f>'Returns per Gal.'!AF45</f>
        <v>1.7903831043290044</v>
      </c>
      <c r="AG38" s="114"/>
      <c r="AH38" s="102">
        <f>'Returns per Gal.'!AF45</f>
        <v>1.7903831043290044</v>
      </c>
      <c r="AI38" s="102">
        <f>'Returns per Gal.'!AI45</f>
        <v>0.79379675324675358</v>
      </c>
      <c r="AJ38" s="102">
        <f>'Returns per Gal.'!AH45</f>
        <v>0</v>
      </c>
      <c r="AK38" s="102">
        <f>'Returns per Gal.'!AK45</f>
        <v>0.61314675324675338</v>
      </c>
      <c r="AL38" s="102">
        <f>'Returns per Gal.'!AL45</f>
        <v>0</v>
      </c>
      <c r="AM38" s="102">
        <f>'Returns per Gal.'!AM45</f>
        <v>0.39961689567099556</v>
      </c>
      <c r="AN38" s="89">
        <f>'Returns per Gal.'!AN45</f>
        <v>0</v>
      </c>
      <c r="AO38" s="15">
        <f>'Returns per Gal.'!AO45</f>
        <v>0</v>
      </c>
      <c r="AP38" s="90">
        <f>'Returns per Gal.'!AP45</f>
        <v>0</v>
      </c>
      <c r="AQ38" s="102">
        <f>'Returns per Gal.'!AQ45</f>
        <v>0.31071428571428572</v>
      </c>
      <c r="AR38" s="102">
        <f>'Returns per Gal.'!AR45</f>
        <v>0</v>
      </c>
      <c r="AS38" s="102">
        <f>'Returns per Gal.'!AS45</f>
        <v>0.72857142857142865</v>
      </c>
      <c r="AT38" s="102">
        <f>'Returns per Gal.'!AT45</f>
        <v>0</v>
      </c>
      <c r="AU38" s="102">
        <f>'Returns per Gal.'!AU45</f>
        <v>1.0392857142857144</v>
      </c>
      <c r="AV38" s="114">
        <f>'Returns per Gal.'!AV45</f>
        <v>0</v>
      </c>
      <c r="AW38" s="113">
        <f>'Returns per Gal.'!AW45</f>
        <v>0</v>
      </c>
      <c r="AX38" s="102">
        <f>'Returns per Gal.'!AX45</f>
        <v>1.5206357142857143</v>
      </c>
      <c r="AY38" s="102">
        <f>'Returns per Gal.'!AY45</f>
        <v>0</v>
      </c>
      <c r="AZ38" s="102">
        <f>'Returns per Gal.'!AZ45</f>
        <v>1.7341655718614719</v>
      </c>
      <c r="BA38" s="114">
        <f>'Returns per Gal.'!BA45</f>
        <v>0</v>
      </c>
      <c r="BB38" s="113"/>
      <c r="BC38" s="102">
        <f>'Returns per Gal.'!BD45</f>
        <v>1.2022701298701299</v>
      </c>
      <c r="BD38" s="102">
        <f>'Returns per Gal.'!BE45</f>
        <v>0</v>
      </c>
      <c r="BE38" s="102">
        <f>'Returns per Gal.'!BF45</f>
        <v>0.98874027229437234</v>
      </c>
      <c r="BF38" s="102">
        <f>'Returns per Gal.'!BG45</f>
        <v>0</v>
      </c>
      <c r="BG38" s="102">
        <f>'Returns per Gal.'!BH45</f>
        <v>0.39961689567099601</v>
      </c>
      <c r="BH38" s="102">
        <f>'Returns per Gal.'!BI45</f>
        <v>0</v>
      </c>
      <c r="BI38" s="102">
        <f>'Returns per Gal.'!BJ45</f>
        <v>0.58912337662337633</v>
      </c>
      <c r="BJ38" s="59"/>
      <c r="BL38" s="228">
        <f>'Returns per Bu.'!H45</f>
        <v>4.5595454545454537</v>
      </c>
      <c r="BM38" s="216">
        <f>'Returns per Bu.'!I45</f>
        <v>0</v>
      </c>
      <c r="BN38" s="210">
        <f>'Returns per Bu.'!Q45</f>
        <v>7.6241363636363637</v>
      </c>
      <c r="BO38" s="210">
        <f>'Returns per Bu.'!R45</f>
        <v>0</v>
      </c>
      <c r="BP38" s="210">
        <f>'Returns per Bu.'!S45</f>
        <v>5.6784727624242421</v>
      </c>
      <c r="BQ38" s="209">
        <f>'Returns per Bu.'!AE45</f>
        <v>0</v>
      </c>
      <c r="BR38" s="213">
        <f>'Returns per Bu.'!AF45</f>
        <v>0.34681248746577509</v>
      </c>
      <c r="BS38" s="209">
        <f>'Returns per Bu.'!AM45</f>
        <v>0</v>
      </c>
      <c r="BT38" s="206">
        <f>'Returns per Bu.'!AN45</f>
        <v>2.91</v>
      </c>
      <c r="BU38" s="217">
        <f>'Returns per Bu.'!AO45</f>
        <v>0</v>
      </c>
      <c r="BV38" s="15">
        <f t="shared" si="0"/>
        <v>2.04</v>
      </c>
      <c r="BW38" s="102">
        <f>'Returns per Bu.'!AJ45</f>
        <v>0.87</v>
      </c>
      <c r="BX38" s="102"/>
      <c r="BY38" s="102">
        <f t="shared" si="1"/>
        <v>0.72857142857142865</v>
      </c>
      <c r="BZ38" s="102"/>
      <c r="CA38" s="102"/>
    </row>
    <row r="39" spans="1:79" x14ac:dyDescent="0.2">
      <c r="A39" s="8">
        <v>39479</v>
      </c>
      <c r="B39" s="8"/>
      <c r="C39" s="57"/>
      <c r="D39" s="102">
        <v>2.1254761904761899</v>
      </c>
      <c r="E39" s="103">
        <f>'Returns per Gal.'!E46</f>
        <v>0</v>
      </c>
      <c r="F39" s="104">
        <v>163.1904761904762</v>
      </c>
      <c r="G39" s="103">
        <f>'Returns per Gal.'!G46</f>
        <v>0</v>
      </c>
      <c r="H39" s="102">
        <v>4.906190476190476</v>
      </c>
      <c r="I39" s="103">
        <f>'Returns per Gal.'!I46</f>
        <v>0</v>
      </c>
      <c r="J39" s="105">
        <v>9.99</v>
      </c>
      <c r="K39" s="16">
        <f>'Returns per Gal.'!K46</f>
        <v>0</v>
      </c>
      <c r="L39" s="93"/>
      <c r="M39" s="102">
        <f>'Returns per Gal.'!M46</f>
        <v>2.1254761904761899</v>
      </c>
      <c r="N39" s="117">
        <f>'Returns per Gal.'!N46</f>
        <v>0</v>
      </c>
      <c r="O39" s="102">
        <f>'Returns per Gal.'!O46</f>
        <v>0.49539965986394557</v>
      </c>
      <c r="P39" s="102">
        <f>'Returns per Gal.'!P46</f>
        <v>0</v>
      </c>
      <c r="Q39" s="102">
        <f>'Returns per Gal.'!Q46</f>
        <v>2.6208758503401355</v>
      </c>
      <c r="R39" s="117">
        <f>'Returns per Gal.'!R46</f>
        <v>0</v>
      </c>
      <c r="S39" s="118">
        <f>'Returns per Gal.'!S46</f>
        <v>0</v>
      </c>
      <c r="T39" s="102">
        <f>'Returns per Gal.'!T46</f>
        <v>1.7522108843537416</v>
      </c>
      <c r="U39" s="117">
        <f>'Returns per Gal.'!U46</f>
        <v>0</v>
      </c>
      <c r="V39" s="102">
        <f>'Returns per Gal.'!V46</f>
        <v>0.29970000000000002</v>
      </c>
      <c r="W39" s="117">
        <f>'Returns per Gal.'!W46</f>
        <v>0</v>
      </c>
      <c r="X39" s="102">
        <f>'Returns per Gal.'!X46</f>
        <v>0.21914999999999998</v>
      </c>
      <c r="Y39" s="117">
        <f>'Returns per Gal.'!Y46</f>
        <v>0</v>
      </c>
      <c r="Z39" s="102">
        <f>'Returns per Gal.'!Z46</f>
        <v>2.2710608843537416</v>
      </c>
      <c r="AA39" s="117">
        <f>'Returns per Gal.'!AA46</f>
        <v>0</v>
      </c>
      <c r="AB39" s="102">
        <f>'Returns per Gal.'!AB46</f>
        <v>0.2135298575757576</v>
      </c>
      <c r="AC39" s="117">
        <f>'Returns per Gal.'!AC46</f>
        <v>0</v>
      </c>
      <c r="AD39" s="102">
        <f>'Returns per Gal.'!AD46</f>
        <v>2.484590741929499</v>
      </c>
      <c r="AE39" s="117">
        <f>'Returns per Gal.'!AE46</f>
        <v>0</v>
      </c>
      <c r="AF39" s="102">
        <f>'Returns per Gal.'!AF46</f>
        <v>1.9891910820655534</v>
      </c>
      <c r="AG39" s="114"/>
      <c r="AH39" s="102">
        <f>'Returns per Gal.'!AF46</f>
        <v>1.9891910820655534</v>
      </c>
      <c r="AI39" s="102">
        <f>'Returns per Gal.'!AI46</f>
        <v>0.53046496598639381</v>
      </c>
      <c r="AJ39" s="102">
        <f>'Returns per Gal.'!AH46</f>
        <v>0</v>
      </c>
      <c r="AK39" s="102">
        <f>'Returns per Gal.'!AK46</f>
        <v>0.34981496598639383</v>
      </c>
      <c r="AL39" s="102">
        <f>'Returns per Gal.'!AL46</f>
        <v>0</v>
      </c>
      <c r="AM39" s="102">
        <f>'Returns per Gal.'!AM46</f>
        <v>0.13628510841063646</v>
      </c>
      <c r="AN39" s="89">
        <f>'Returns per Gal.'!AN46</f>
        <v>0</v>
      </c>
      <c r="AO39" s="15">
        <f>'Returns per Gal.'!AO46</f>
        <v>0</v>
      </c>
      <c r="AP39" s="90">
        <f>'Returns per Gal.'!AP46</f>
        <v>0</v>
      </c>
      <c r="AQ39" s="102">
        <f>'Returns per Gal.'!AQ46</f>
        <v>0.31071428571428572</v>
      </c>
      <c r="AR39" s="102">
        <f>'Returns per Gal.'!AR46</f>
        <v>0</v>
      </c>
      <c r="AS39" s="102">
        <f>'Returns per Gal.'!AS46</f>
        <v>0.73214285714285721</v>
      </c>
      <c r="AT39" s="102">
        <f>'Returns per Gal.'!AT46</f>
        <v>0</v>
      </c>
      <c r="AU39" s="102">
        <f>'Returns per Gal.'!AU46</f>
        <v>1.0428571428571429</v>
      </c>
      <c r="AV39" s="114">
        <f>'Returns per Gal.'!AV46</f>
        <v>0</v>
      </c>
      <c r="AW39" s="113">
        <f>'Returns per Gal.'!AW46</f>
        <v>0</v>
      </c>
      <c r="AX39" s="102">
        <f>'Returns per Gal.'!AX46</f>
        <v>1.561707142857143</v>
      </c>
      <c r="AY39" s="102">
        <f>'Returns per Gal.'!AY46</f>
        <v>0</v>
      </c>
      <c r="AZ39" s="102">
        <f>'Returns per Gal.'!AZ46</f>
        <v>1.7752370004329006</v>
      </c>
      <c r="BA39" s="114">
        <f>'Returns per Gal.'!BA46</f>
        <v>0</v>
      </c>
      <c r="BB39" s="113"/>
      <c r="BC39" s="102">
        <f>'Returns per Gal.'!BD46</f>
        <v>1.0591687074829925</v>
      </c>
      <c r="BD39" s="102">
        <f>'Returns per Gal.'!BE46</f>
        <v>0</v>
      </c>
      <c r="BE39" s="102">
        <f>'Returns per Gal.'!BF46</f>
        <v>0.84563884990723492</v>
      </c>
      <c r="BF39" s="102">
        <f>'Returns per Gal.'!BG46</f>
        <v>0</v>
      </c>
      <c r="BG39" s="102">
        <f>'Returns per Gal.'!BH46</f>
        <v>0.13628510841063624</v>
      </c>
      <c r="BH39" s="102">
        <f>'Returns per Gal.'!BI46</f>
        <v>0</v>
      </c>
      <c r="BI39" s="102">
        <f>'Returns per Gal.'!BJ46</f>
        <v>0.70935374149659869</v>
      </c>
      <c r="BJ39" s="59"/>
      <c r="BL39" s="228">
        <f>'Returns per Bu.'!H46</f>
        <v>4.906190476190476</v>
      </c>
      <c r="BM39" s="216">
        <f>'Returns per Bu.'!I46</f>
        <v>0</v>
      </c>
      <c r="BN39" s="210">
        <f>'Returns per Bu.'!Q46</f>
        <v>7.3384523809523792</v>
      </c>
      <c r="BO39" s="210">
        <f>'Returns per Bu.'!R46</f>
        <v>0</v>
      </c>
      <c r="BP39" s="210">
        <f>'Returns per Bu.'!S46</f>
        <v>5.2877887797402581</v>
      </c>
      <c r="BQ39" s="209">
        <f>'Returns per Bu.'!AE46</f>
        <v>0</v>
      </c>
      <c r="BR39" s="213">
        <f>'Returns per Bu.'!AF46</f>
        <v>0.11827672444397642</v>
      </c>
      <c r="BS39" s="209">
        <f>'Returns per Bu.'!AM46</f>
        <v>0</v>
      </c>
      <c r="BT39" s="206">
        <f>'Returns per Bu.'!AN46</f>
        <v>2.92</v>
      </c>
      <c r="BU39" s="217">
        <f>'Returns per Bu.'!AO46</f>
        <v>0</v>
      </c>
      <c r="BV39" s="15">
        <f t="shared" si="0"/>
        <v>2.0499999999999998</v>
      </c>
      <c r="BW39" s="102">
        <f>'Returns per Bu.'!AJ46</f>
        <v>0.87</v>
      </c>
      <c r="BX39" s="102"/>
      <c r="BY39" s="102">
        <f t="shared" si="1"/>
        <v>0.73214285714285721</v>
      </c>
      <c r="BZ39" s="102"/>
      <c r="CA39" s="102"/>
    </row>
    <row r="40" spans="1:79" x14ac:dyDescent="0.2">
      <c r="A40" s="8">
        <v>39508</v>
      </c>
      <c r="B40" s="6"/>
      <c r="C40" s="57"/>
      <c r="D40" s="102">
        <v>2.3149999999999999</v>
      </c>
      <c r="E40" s="103">
        <f>'Returns per Gal.'!E47</f>
        <v>0</v>
      </c>
      <c r="F40" s="104">
        <v>161.36904761904762</v>
      </c>
      <c r="G40" s="103">
        <f>'Returns per Gal.'!G47</f>
        <v>0</v>
      </c>
      <c r="H40" s="102">
        <v>5.1739404761904764</v>
      </c>
      <c r="I40" s="103">
        <f>'Returns per Gal.'!I47</f>
        <v>0</v>
      </c>
      <c r="J40" s="105">
        <v>10.06</v>
      </c>
      <c r="K40" s="16">
        <f>'Returns per Gal.'!K47</f>
        <v>0</v>
      </c>
      <c r="L40" s="93"/>
      <c r="M40" s="102">
        <f>'Returns per Gal.'!M47</f>
        <v>2.3149999999999999</v>
      </c>
      <c r="N40" s="117">
        <f>'Returns per Gal.'!N47</f>
        <v>0</v>
      </c>
      <c r="O40" s="102">
        <f>'Returns per Gal.'!O47</f>
        <v>0.48987032312925177</v>
      </c>
      <c r="P40" s="102">
        <f>'Returns per Gal.'!P47</f>
        <v>0</v>
      </c>
      <c r="Q40" s="102">
        <f>'Returns per Gal.'!Q47</f>
        <v>2.8048703231292516</v>
      </c>
      <c r="R40" s="117">
        <f>'Returns per Gal.'!R47</f>
        <v>0</v>
      </c>
      <c r="S40" s="118">
        <f>'Returns per Gal.'!S47</f>
        <v>0</v>
      </c>
      <c r="T40" s="102">
        <f>'Returns per Gal.'!T47</f>
        <v>1.8478358843537417</v>
      </c>
      <c r="U40" s="117">
        <f>'Returns per Gal.'!U47</f>
        <v>0</v>
      </c>
      <c r="V40" s="102">
        <f>'Returns per Gal.'!V47</f>
        <v>0.30180000000000001</v>
      </c>
      <c r="W40" s="117">
        <f>'Returns per Gal.'!W47</f>
        <v>0</v>
      </c>
      <c r="X40" s="102">
        <f>'Returns per Gal.'!X47</f>
        <v>0.21914999999999998</v>
      </c>
      <c r="Y40" s="117">
        <f>'Returns per Gal.'!Y47</f>
        <v>0</v>
      </c>
      <c r="Z40" s="102">
        <f>'Returns per Gal.'!Z47</f>
        <v>2.3687858843537417</v>
      </c>
      <c r="AA40" s="117">
        <f>'Returns per Gal.'!AA47</f>
        <v>0</v>
      </c>
      <c r="AB40" s="102">
        <f>'Returns per Gal.'!AB47</f>
        <v>0.2135298575757576</v>
      </c>
      <c r="AC40" s="117">
        <f>'Returns per Gal.'!AC47</f>
        <v>0</v>
      </c>
      <c r="AD40" s="102">
        <f>'Returns per Gal.'!AD47</f>
        <v>2.5823157419294995</v>
      </c>
      <c r="AE40" s="117">
        <f>'Returns per Gal.'!AE47</f>
        <v>0</v>
      </c>
      <c r="AF40" s="102">
        <f>'Returns per Gal.'!AF47</f>
        <v>2.0924454188002479</v>
      </c>
      <c r="AG40" s="114"/>
      <c r="AH40" s="102">
        <f>'Returns per Gal.'!AF47</f>
        <v>2.0924454188002479</v>
      </c>
      <c r="AI40" s="102">
        <f>'Returns per Gal.'!AI47</f>
        <v>0.61673443877550982</v>
      </c>
      <c r="AJ40" s="102">
        <f>'Returns per Gal.'!AH47</f>
        <v>0</v>
      </c>
      <c r="AK40" s="102">
        <f>'Returns per Gal.'!AK47</f>
        <v>0.43608443877550984</v>
      </c>
      <c r="AL40" s="102">
        <f>'Returns per Gal.'!AL47</f>
        <v>0</v>
      </c>
      <c r="AM40" s="102">
        <f>'Returns per Gal.'!AM47</f>
        <v>0.22255458119975202</v>
      </c>
      <c r="AN40" s="89">
        <f>'Returns per Gal.'!AN47</f>
        <v>0</v>
      </c>
      <c r="AO40" s="15">
        <f>'Returns per Gal.'!AO47</f>
        <v>0</v>
      </c>
      <c r="AP40" s="90">
        <f>'Returns per Gal.'!AP47</f>
        <v>0</v>
      </c>
      <c r="AQ40" s="102">
        <f>'Returns per Gal.'!AQ47</f>
        <v>0.31071428571428572</v>
      </c>
      <c r="AR40" s="102">
        <f>'Returns per Gal.'!AR47</f>
        <v>0</v>
      </c>
      <c r="AS40" s="102">
        <f>'Returns per Gal.'!AS47</f>
        <v>0.73571428571428577</v>
      </c>
      <c r="AT40" s="102">
        <f>'Returns per Gal.'!AT47</f>
        <v>0</v>
      </c>
      <c r="AU40" s="102">
        <f>'Returns per Gal.'!AU47</f>
        <v>1.0464285714285715</v>
      </c>
      <c r="AV40" s="114">
        <f>'Returns per Gal.'!AV47</f>
        <v>0</v>
      </c>
      <c r="AW40" s="113">
        <f>'Returns per Gal.'!AW47</f>
        <v>0</v>
      </c>
      <c r="AX40" s="102">
        <f>'Returns per Gal.'!AX47</f>
        <v>1.5673785714285715</v>
      </c>
      <c r="AY40" s="102">
        <f>'Returns per Gal.'!AY47</f>
        <v>0</v>
      </c>
      <c r="AZ40" s="102">
        <f>'Returns per Gal.'!AZ47</f>
        <v>1.7809084290043291</v>
      </c>
      <c r="BA40" s="114">
        <f>'Returns per Gal.'!BA47</f>
        <v>0</v>
      </c>
      <c r="BB40" s="113"/>
      <c r="BC40" s="102">
        <f>'Returns per Gal.'!BD47</f>
        <v>1.23749175170068</v>
      </c>
      <c r="BD40" s="102">
        <f>'Returns per Gal.'!BE47</f>
        <v>0</v>
      </c>
      <c r="BE40" s="102">
        <f>'Returns per Gal.'!BF47</f>
        <v>1.0239618941249224</v>
      </c>
      <c r="BF40" s="102">
        <f>'Returns per Gal.'!BG47</f>
        <v>0</v>
      </c>
      <c r="BG40" s="102">
        <f>'Returns per Gal.'!BH47</f>
        <v>0.22255458119975224</v>
      </c>
      <c r="BH40" s="102">
        <f>'Returns per Gal.'!BI47</f>
        <v>0</v>
      </c>
      <c r="BI40" s="102">
        <f>'Returns per Gal.'!BJ47</f>
        <v>0.8014073129251702</v>
      </c>
      <c r="BJ40" s="59"/>
      <c r="BL40" s="228">
        <f>'Returns per Bu.'!H47</f>
        <v>5.1739404761904764</v>
      </c>
      <c r="BM40" s="216">
        <f>'Returns per Bu.'!I47</f>
        <v>0</v>
      </c>
      <c r="BN40" s="210">
        <f>'Returns per Bu.'!Q47</f>
        <v>7.8536369047619043</v>
      </c>
      <c r="BO40" s="210">
        <f>'Returns per Bu.'!R47</f>
        <v>0</v>
      </c>
      <c r="BP40" s="210">
        <f>'Returns per Bu.'!S47</f>
        <v>5.7970933035497829</v>
      </c>
      <c r="BQ40" s="209">
        <f>'Returns per Bu.'!AE47</f>
        <v>0</v>
      </c>
      <c r="BR40" s="213">
        <f>'Returns per Bu.'!AF47</f>
        <v>0.19314675815493049</v>
      </c>
      <c r="BS40" s="209">
        <f>'Returns per Bu.'!AM47</f>
        <v>0</v>
      </c>
      <c r="BT40" s="206">
        <f>'Returns per Bu.'!AN47</f>
        <v>2.93</v>
      </c>
      <c r="BU40" s="217">
        <f>'Returns per Bu.'!AO47</f>
        <v>0</v>
      </c>
      <c r="BV40" s="15">
        <f t="shared" si="0"/>
        <v>2.06</v>
      </c>
      <c r="BW40" s="102">
        <f>'Returns per Bu.'!AJ47</f>
        <v>0.87</v>
      </c>
      <c r="BX40" s="102"/>
      <c r="BY40" s="102">
        <f t="shared" si="1"/>
        <v>0.73571428571428577</v>
      </c>
      <c r="BZ40" s="102"/>
      <c r="CA40" s="102"/>
    </row>
    <row r="41" spans="1:79" x14ac:dyDescent="0.2">
      <c r="A41" s="8">
        <v>39539</v>
      </c>
      <c r="B41" s="8"/>
      <c r="C41" s="57"/>
      <c r="D41" s="102">
        <v>2.455227272727273</v>
      </c>
      <c r="E41" s="103">
        <f>'Returns per Gal.'!E48</f>
        <v>0</v>
      </c>
      <c r="F41" s="104">
        <v>169.68181818181819</v>
      </c>
      <c r="G41" s="103">
        <f>'Returns per Gal.'!G48</f>
        <v>0</v>
      </c>
      <c r="H41" s="102">
        <v>5.590227272727275</v>
      </c>
      <c r="I41" s="103">
        <f>'Returns per Gal.'!I48</f>
        <v>0</v>
      </c>
      <c r="J41" s="105">
        <v>10.71</v>
      </c>
      <c r="K41" s="16">
        <f>'Returns per Gal.'!K48</f>
        <v>0</v>
      </c>
      <c r="L41" s="93"/>
      <c r="M41" s="102">
        <f>'Returns per Gal.'!M48</f>
        <v>2.455227272727273</v>
      </c>
      <c r="N41" s="117">
        <f>'Returns per Gal.'!N48</f>
        <v>0</v>
      </c>
      <c r="O41" s="102">
        <f>'Returns per Gal.'!O48</f>
        <v>0.51510551948051952</v>
      </c>
      <c r="P41" s="102">
        <f>'Returns per Gal.'!P48</f>
        <v>0</v>
      </c>
      <c r="Q41" s="102">
        <f>'Returns per Gal.'!Q48</f>
        <v>2.9703327922077927</v>
      </c>
      <c r="R41" s="117">
        <f>'Returns per Gal.'!R48</f>
        <v>0</v>
      </c>
      <c r="S41" s="118">
        <f>'Returns per Gal.'!S48</f>
        <v>0</v>
      </c>
      <c r="T41" s="102">
        <f>'Returns per Gal.'!T48</f>
        <v>1.9965097402597412</v>
      </c>
      <c r="U41" s="117">
        <f>'Returns per Gal.'!U48</f>
        <v>0</v>
      </c>
      <c r="V41" s="102">
        <f>'Returns per Gal.'!V48</f>
        <v>0.32130000000000003</v>
      </c>
      <c r="W41" s="117">
        <f>'Returns per Gal.'!W48</f>
        <v>0</v>
      </c>
      <c r="X41" s="102">
        <f>'Returns per Gal.'!X48</f>
        <v>0.21914999999999998</v>
      </c>
      <c r="Y41" s="117">
        <f>'Returns per Gal.'!Y48</f>
        <v>0</v>
      </c>
      <c r="Z41" s="102">
        <f>'Returns per Gal.'!Z48</f>
        <v>2.536959740259741</v>
      </c>
      <c r="AA41" s="117">
        <f>'Returns per Gal.'!AA48</f>
        <v>0</v>
      </c>
      <c r="AB41" s="102">
        <f>'Returns per Gal.'!AB48</f>
        <v>0.2135298575757576</v>
      </c>
      <c r="AC41" s="117">
        <f>'Returns per Gal.'!AC48</f>
        <v>0</v>
      </c>
      <c r="AD41" s="102">
        <f>'Returns per Gal.'!AD48</f>
        <v>2.7504895978354984</v>
      </c>
      <c r="AE41" s="117">
        <f>'Returns per Gal.'!AE48</f>
        <v>0</v>
      </c>
      <c r="AF41" s="102">
        <f>'Returns per Gal.'!AF48</f>
        <v>2.2353840783549788</v>
      </c>
      <c r="AG41" s="114"/>
      <c r="AH41" s="102">
        <f>'Returns per Gal.'!AF48</f>
        <v>2.2353840783549788</v>
      </c>
      <c r="AI41" s="102">
        <f>'Returns per Gal.'!AI48</f>
        <v>0.61402305194805151</v>
      </c>
      <c r="AJ41" s="102">
        <f>'Returns per Gal.'!AH48</f>
        <v>0</v>
      </c>
      <c r="AK41" s="102">
        <f>'Returns per Gal.'!AK48</f>
        <v>0.43337305194805165</v>
      </c>
      <c r="AL41" s="102">
        <f>'Returns per Gal.'!AL48</f>
        <v>0</v>
      </c>
      <c r="AM41" s="102">
        <f>'Returns per Gal.'!AM48</f>
        <v>0.21984319437229427</v>
      </c>
      <c r="AN41" s="89">
        <f>'Returns per Gal.'!AN48</f>
        <v>0</v>
      </c>
      <c r="AO41" s="15">
        <f>'Returns per Gal.'!AO48</f>
        <v>0</v>
      </c>
      <c r="AP41" s="90">
        <f>'Returns per Gal.'!AP48</f>
        <v>0</v>
      </c>
      <c r="AQ41" s="102">
        <f>'Returns per Gal.'!AQ48</f>
        <v>0.31071428571428572</v>
      </c>
      <c r="AR41" s="102">
        <f>'Returns per Gal.'!AR48</f>
        <v>0</v>
      </c>
      <c r="AS41" s="102">
        <f>'Returns per Gal.'!AS48</f>
        <v>0.73571428571428577</v>
      </c>
      <c r="AT41" s="102">
        <f>'Returns per Gal.'!AT48</f>
        <v>0</v>
      </c>
      <c r="AU41" s="102">
        <f>'Returns per Gal.'!AU48</f>
        <v>1.0464285714285715</v>
      </c>
      <c r="AV41" s="114">
        <f>'Returns per Gal.'!AV48</f>
        <v>0</v>
      </c>
      <c r="AW41" s="113">
        <f>'Returns per Gal.'!AW48</f>
        <v>0</v>
      </c>
      <c r="AX41" s="102">
        <f>'Returns per Gal.'!AX48</f>
        <v>1.5868785714285716</v>
      </c>
      <c r="AY41" s="102">
        <f>'Returns per Gal.'!AY48</f>
        <v>0</v>
      </c>
      <c r="AZ41" s="102">
        <f>'Returns per Gal.'!AZ48</f>
        <v>1.8004084290043292</v>
      </c>
      <c r="BA41" s="114">
        <f>'Returns per Gal.'!BA48</f>
        <v>0</v>
      </c>
      <c r="BB41" s="113"/>
      <c r="BC41" s="102">
        <f>'Returns per Gal.'!BD48</f>
        <v>1.3834542207792211</v>
      </c>
      <c r="BD41" s="102">
        <f>'Returns per Gal.'!BE48</f>
        <v>0</v>
      </c>
      <c r="BE41" s="102">
        <f>'Returns per Gal.'!BF48</f>
        <v>1.1699243632034635</v>
      </c>
      <c r="BF41" s="102">
        <f>'Returns per Gal.'!BG48</f>
        <v>0</v>
      </c>
      <c r="BG41" s="102">
        <f>'Returns per Gal.'!BH48</f>
        <v>0.21984319437229383</v>
      </c>
      <c r="BH41" s="102">
        <f>'Returns per Gal.'!BI48</f>
        <v>0</v>
      </c>
      <c r="BI41" s="102">
        <f>'Returns per Gal.'!BJ48</f>
        <v>0.95008116883116966</v>
      </c>
      <c r="BJ41" s="59"/>
      <c r="BL41" s="228">
        <f>'Returns per Bu.'!H48</f>
        <v>5.590227272727275</v>
      </c>
      <c r="BM41" s="216">
        <f>'Returns per Bu.'!I48</f>
        <v>0</v>
      </c>
      <c r="BN41" s="210">
        <f>'Returns per Bu.'!Q48</f>
        <v>8.3169318181818195</v>
      </c>
      <c r="BO41" s="210">
        <f>'Returns per Bu.'!R48</f>
        <v>0</v>
      </c>
      <c r="BP41" s="210">
        <f>'Returns per Bu.'!S48</f>
        <v>6.2057882169696983</v>
      </c>
      <c r="BQ41" s="209">
        <f>'Returns per Bu.'!AE48</f>
        <v>0</v>
      </c>
      <c r="BR41" s="213">
        <f>'Returns per Bu.'!AF48</f>
        <v>0.19079364741236834</v>
      </c>
      <c r="BS41" s="209">
        <f>'Returns per Bu.'!AM48</f>
        <v>0</v>
      </c>
      <c r="BT41" s="206">
        <f>'Returns per Bu.'!AN48</f>
        <v>2.93</v>
      </c>
      <c r="BU41" s="217">
        <f>'Returns per Bu.'!AO48</f>
        <v>0</v>
      </c>
      <c r="BV41" s="15">
        <f t="shared" si="0"/>
        <v>2.06</v>
      </c>
      <c r="BW41" s="102">
        <f>'Returns per Bu.'!AJ48</f>
        <v>0.87</v>
      </c>
      <c r="BX41" s="102"/>
      <c r="BY41" s="102">
        <f t="shared" si="1"/>
        <v>0.73571428571428577</v>
      </c>
      <c r="BZ41" s="102"/>
      <c r="CA41" s="102"/>
    </row>
    <row r="42" spans="1:79" x14ac:dyDescent="0.2">
      <c r="A42" s="8">
        <v>39569</v>
      </c>
      <c r="B42" s="6"/>
      <c r="C42" s="57"/>
      <c r="D42" s="102">
        <v>2.4852380952380968</v>
      </c>
      <c r="E42" s="103">
        <f>'Returns per Gal.'!E49</f>
        <v>0</v>
      </c>
      <c r="F42" s="104">
        <v>173.54761904761904</v>
      </c>
      <c r="G42" s="103">
        <f>'Returns per Gal.'!G49</f>
        <v>0</v>
      </c>
      <c r="H42" s="102">
        <v>5.6180238095238098</v>
      </c>
      <c r="I42" s="103">
        <f>'Returns per Gal.'!I49</f>
        <v>0</v>
      </c>
      <c r="J42" s="105">
        <v>10.89</v>
      </c>
      <c r="K42" s="16">
        <f>'Returns per Gal.'!K49</f>
        <v>0</v>
      </c>
      <c r="L42" s="93"/>
      <c r="M42" s="102">
        <f>'Returns per Gal.'!M49</f>
        <v>2.4852380952380968</v>
      </c>
      <c r="N42" s="117">
        <f>'Returns per Gal.'!N49</f>
        <v>0</v>
      </c>
      <c r="O42" s="102">
        <f>'Returns per Gal.'!O49</f>
        <v>0.52684098639455779</v>
      </c>
      <c r="P42" s="102">
        <f>'Returns per Gal.'!P49</f>
        <v>0</v>
      </c>
      <c r="Q42" s="102">
        <f>'Returns per Gal.'!Q49</f>
        <v>3.0120790816326544</v>
      </c>
      <c r="R42" s="117">
        <f>'Returns per Gal.'!R49</f>
        <v>0</v>
      </c>
      <c r="S42" s="118">
        <f>'Returns per Gal.'!S49</f>
        <v>0</v>
      </c>
      <c r="T42" s="102">
        <f>'Returns per Gal.'!T49</f>
        <v>2.0064370748299321</v>
      </c>
      <c r="U42" s="117">
        <f>'Returns per Gal.'!U49</f>
        <v>0</v>
      </c>
      <c r="V42" s="102">
        <f>'Returns per Gal.'!V49</f>
        <v>0.32669999999999999</v>
      </c>
      <c r="W42" s="117">
        <f>'Returns per Gal.'!W49</f>
        <v>0</v>
      </c>
      <c r="X42" s="102">
        <f>'Returns per Gal.'!X49</f>
        <v>0.21914999999999998</v>
      </c>
      <c r="Y42" s="117">
        <f>'Returns per Gal.'!Y49</f>
        <v>0</v>
      </c>
      <c r="Z42" s="102">
        <f>'Returns per Gal.'!Z49</f>
        <v>2.5522870748299322</v>
      </c>
      <c r="AA42" s="117">
        <f>'Returns per Gal.'!AA49</f>
        <v>0</v>
      </c>
      <c r="AB42" s="102">
        <f>'Returns per Gal.'!AB49</f>
        <v>0.2135298575757576</v>
      </c>
      <c r="AC42" s="117">
        <f>'Returns per Gal.'!AC49</f>
        <v>0</v>
      </c>
      <c r="AD42" s="102">
        <f>'Returns per Gal.'!AD49</f>
        <v>2.7658169324056896</v>
      </c>
      <c r="AE42" s="117">
        <f>'Returns per Gal.'!AE49</f>
        <v>0</v>
      </c>
      <c r="AF42" s="102">
        <f>'Returns per Gal.'!AF49</f>
        <v>2.2389759460111316</v>
      </c>
      <c r="AG42" s="114"/>
      <c r="AH42" s="102">
        <f>'Returns per Gal.'!AF49</f>
        <v>2.2389759460111316</v>
      </c>
      <c r="AI42" s="102">
        <f>'Returns per Gal.'!AI49</f>
        <v>0.64044200680272234</v>
      </c>
      <c r="AJ42" s="102">
        <f>'Returns per Gal.'!AH49</f>
        <v>0</v>
      </c>
      <c r="AK42" s="102">
        <f>'Returns per Gal.'!AK49</f>
        <v>0.45979200680272214</v>
      </c>
      <c r="AL42" s="102">
        <f>'Returns per Gal.'!AL49</f>
        <v>0</v>
      </c>
      <c r="AM42" s="102">
        <f>'Returns per Gal.'!AM49</f>
        <v>0.24626214922696477</v>
      </c>
      <c r="AN42" s="89">
        <f>'Returns per Gal.'!AN49</f>
        <v>0</v>
      </c>
      <c r="AO42" s="15">
        <f>'Returns per Gal.'!AO49</f>
        <v>0</v>
      </c>
      <c r="AP42" s="90">
        <f>'Returns per Gal.'!AP49</f>
        <v>0</v>
      </c>
      <c r="AQ42" s="102">
        <f>'Returns per Gal.'!AQ49</f>
        <v>0.31071428571428572</v>
      </c>
      <c r="AR42" s="102">
        <f>'Returns per Gal.'!AR49</f>
        <v>0</v>
      </c>
      <c r="AS42" s="102">
        <f>'Returns per Gal.'!AS49</f>
        <v>0.73928571428571432</v>
      </c>
      <c r="AT42" s="102">
        <f>'Returns per Gal.'!AT49</f>
        <v>0</v>
      </c>
      <c r="AU42" s="102">
        <f>'Returns per Gal.'!AU49</f>
        <v>1.05</v>
      </c>
      <c r="AV42" s="114">
        <f>'Returns per Gal.'!AV49</f>
        <v>0</v>
      </c>
      <c r="AW42" s="113">
        <f>'Returns per Gal.'!AW49</f>
        <v>0</v>
      </c>
      <c r="AX42" s="102">
        <f>'Returns per Gal.'!AX49</f>
        <v>1.59585</v>
      </c>
      <c r="AY42" s="102">
        <f>'Returns per Gal.'!AY49</f>
        <v>0</v>
      </c>
      <c r="AZ42" s="102">
        <f>'Returns per Gal.'!AZ49</f>
        <v>1.8093798575757576</v>
      </c>
      <c r="BA42" s="114">
        <f>'Returns per Gal.'!BA49</f>
        <v>0</v>
      </c>
      <c r="BB42" s="113"/>
      <c r="BC42" s="102">
        <f>'Returns per Gal.'!BD49</f>
        <v>1.4162290816326544</v>
      </c>
      <c r="BD42" s="102">
        <f>'Returns per Gal.'!BE49</f>
        <v>0</v>
      </c>
      <c r="BE42" s="102">
        <f>'Returns per Gal.'!BF49</f>
        <v>1.2026992240568968</v>
      </c>
      <c r="BF42" s="102">
        <f>'Returns per Gal.'!BG49</f>
        <v>0</v>
      </c>
      <c r="BG42" s="102">
        <f>'Returns per Gal.'!BH49</f>
        <v>0.24626214922696477</v>
      </c>
      <c r="BH42" s="102">
        <f>'Returns per Gal.'!BI49</f>
        <v>0</v>
      </c>
      <c r="BI42" s="102">
        <f>'Returns per Gal.'!BJ49</f>
        <v>0.95643707482993201</v>
      </c>
      <c r="BJ42" s="59"/>
      <c r="BL42" s="228">
        <f>'Returns per Bu.'!H49</f>
        <v>5.6180238095238098</v>
      </c>
      <c r="BM42" s="216">
        <f>'Returns per Bu.'!I49</f>
        <v>0</v>
      </c>
      <c r="BN42" s="210">
        <f>'Returns per Bu.'!Q49</f>
        <v>8.4338214285714326</v>
      </c>
      <c r="BO42" s="210">
        <f>'Returns per Bu.'!R49</f>
        <v>0</v>
      </c>
      <c r="BP42" s="210">
        <f>'Returns per Bu.'!S49</f>
        <v>6.3075578273593109</v>
      </c>
      <c r="BQ42" s="209">
        <f>'Returns per Bu.'!AE49</f>
        <v>0</v>
      </c>
      <c r="BR42" s="213">
        <f>'Returns per Bu.'!AF49</f>
        <v>0.21372166559340583</v>
      </c>
      <c r="BS42" s="209">
        <f>'Returns per Bu.'!AM49</f>
        <v>0</v>
      </c>
      <c r="BT42" s="206">
        <f>'Returns per Bu.'!AN49</f>
        <v>2.94</v>
      </c>
      <c r="BU42" s="217">
        <f>'Returns per Bu.'!AO49</f>
        <v>0</v>
      </c>
      <c r="BV42" s="15">
        <f t="shared" si="0"/>
        <v>2.0699999999999998</v>
      </c>
      <c r="BW42" s="102">
        <f>'Returns per Bu.'!AJ49</f>
        <v>0.87</v>
      </c>
      <c r="BX42" s="102"/>
      <c r="BY42" s="102">
        <f t="shared" si="1"/>
        <v>0.73928571428571432</v>
      </c>
      <c r="BZ42" s="102"/>
      <c r="CA42" s="102"/>
    </row>
    <row r="43" spans="1:79" x14ac:dyDescent="0.2">
      <c r="A43" s="8">
        <v>39600</v>
      </c>
      <c r="B43" s="8"/>
      <c r="C43" s="57"/>
      <c r="D43" s="102">
        <v>2.5354761904761918</v>
      </c>
      <c r="E43" s="103">
        <f>'Returns per Gal.'!E50</f>
        <v>0</v>
      </c>
      <c r="F43" s="104">
        <v>182.13095238095238</v>
      </c>
      <c r="G43" s="103">
        <f>'Returns per Gal.'!G50</f>
        <v>0</v>
      </c>
      <c r="H43" s="102">
        <v>6.4493154761904758</v>
      </c>
      <c r="I43" s="103">
        <f>'Returns per Gal.'!I50</f>
        <v>0</v>
      </c>
      <c r="J43" s="105">
        <v>11.83</v>
      </c>
      <c r="K43" s="16">
        <f>'Returns per Gal.'!K50</f>
        <v>0</v>
      </c>
      <c r="L43" s="93"/>
      <c r="M43" s="102">
        <f>'Returns per Gal.'!M50</f>
        <v>2.5354761904761918</v>
      </c>
      <c r="N43" s="117">
        <f>'Returns per Gal.'!N50</f>
        <v>0</v>
      </c>
      <c r="O43" s="102">
        <f>'Returns per Gal.'!O50</f>
        <v>0.55289753401360553</v>
      </c>
      <c r="P43" s="102">
        <f>'Returns per Gal.'!P50</f>
        <v>0</v>
      </c>
      <c r="Q43" s="102">
        <f>'Returns per Gal.'!Q50</f>
        <v>3.0883737244897973</v>
      </c>
      <c r="R43" s="117">
        <f>'Returns per Gal.'!R50</f>
        <v>0</v>
      </c>
      <c r="S43" s="118">
        <f>'Returns per Gal.'!S50</f>
        <v>0</v>
      </c>
      <c r="T43" s="102">
        <f>'Returns per Gal.'!T50</f>
        <v>2.3033269557823131</v>
      </c>
      <c r="U43" s="117">
        <f>'Returns per Gal.'!U50</f>
        <v>0</v>
      </c>
      <c r="V43" s="102">
        <f>'Returns per Gal.'!V50</f>
        <v>0.35489999999999999</v>
      </c>
      <c r="W43" s="117">
        <f>'Returns per Gal.'!W50</f>
        <v>0</v>
      </c>
      <c r="X43" s="102">
        <f>'Returns per Gal.'!X50</f>
        <v>0.21914999999999998</v>
      </c>
      <c r="Y43" s="117">
        <f>'Returns per Gal.'!Y50</f>
        <v>0</v>
      </c>
      <c r="Z43" s="102">
        <f>'Returns per Gal.'!Z50</f>
        <v>2.8773769557823128</v>
      </c>
      <c r="AA43" s="117">
        <f>'Returns per Gal.'!AA50</f>
        <v>0</v>
      </c>
      <c r="AB43" s="102">
        <f>'Returns per Gal.'!AB50</f>
        <v>0.2135298575757576</v>
      </c>
      <c r="AC43" s="117">
        <f>'Returns per Gal.'!AC50</f>
        <v>0</v>
      </c>
      <c r="AD43" s="102">
        <f>'Returns per Gal.'!AD50</f>
        <v>3.0909068133580702</v>
      </c>
      <c r="AE43" s="117">
        <f>'Returns per Gal.'!AE50</f>
        <v>0</v>
      </c>
      <c r="AF43" s="102">
        <f>'Returns per Gal.'!AF50</f>
        <v>2.5380092793444646</v>
      </c>
      <c r="AG43" s="114"/>
      <c r="AH43" s="102">
        <f>'Returns per Gal.'!AF50</f>
        <v>2.5380092793444646</v>
      </c>
      <c r="AI43" s="102">
        <f>'Returns per Gal.'!AI50</f>
        <v>0.39164676870748427</v>
      </c>
      <c r="AJ43" s="102">
        <f>'Returns per Gal.'!AH50</f>
        <v>0</v>
      </c>
      <c r="AK43" s="102">
        <f>'Returns per Gal.'!AK50</f>
        <v>0.21099676870748452</v>
      </c>
      <c r="AL43" s="102">
        <f>'Returns per Gal.'!AL50</f>
        <v>0</v>
      </c>
      <c r="AM43" s="102">
        <f>'Returns per Gal.'!AM50</f>
        <v>-2.5330888682728592E-3</v>
      </c>
      <c r="AN43" s="89">
        <f>'Returns per Gal.'!AN50</f>
        <v>0</v>
      </c>
      <c r="AO43" s="15">
        <f>'Returns per Gal.'!AO50</f>
        <v>0</v>
      </c>
      <c r="AP43" s="90">
        <f>'Returns per Gal.'!AP50</f>
        <v>0</v>
      </c>
      <c r="AQ43" s="102">
        <f>'Returns per Gal.'!AQ50</f>
        <v>0.31071428571428572</v>
      </c>
      <c r="AR43" s="102">
        <f>'Returns per Gal.'!AR50</f>
        <v>0</v>
      </c>
      <c r="AS43" s="102">
        <f>'Returns per Gal.'!AS50</f>
        <v>0.74285714285714288</v>
      </c>
      <c r="AT43" s="102">
        <f>'Returns per Gal.'!AT50</f>
        <v>0</v>
      </c>
      <c r="AU43" s="102">
        <f>'Returns per Gal.'!AU50</f>
        <v>1.0535714285714286</v>
      </c>
      <c r="AV43" s="114">
        <f>'Returns per Gal.'!AV50</f>
        <v>0</v>
      </c>
      <c r="AW43" s="113">
        <f>'Returns per Gal.'!AW50</f>
        <v>0</v>
      </c>
      <c r="AX43" s="102">
        <f>'Returns per Gal.'!AX50</f>
        <v>1.6276214285714286</v>
      </c>
      <c r="AY43" s="102">
        <f>'Returns per Gal.'!AY50</f>
        <v>0</v>
      </c>
      <c r="AZ43" s="102">
        <f>'Returns per Gal.'!AZ50</f>
        <v>1.8411512861471862</v>
      </c>
      <c r="BA43" s="114">
        <f>'Returns per Gal.'!BA50</f>
        <v>0</v>
      </c>
      <c r="BB43" s="113"/>
      <c r="BC43" s="102">
        <f>'Returns per Gal.'!BD50</f>
        <v>1.4607522959183687</v>
      </c>
      <c r="BD43" s="102">
        <f>'Returns per Gal.'!BE50</f>
        <v>0</v>
      </c>
      <c r="BE43" s="102">
        <f>'Returns per Gal.'!BF50</f>
        <v>1.2472224383426112</v>
      </c>
      <c r="BF43" s="102">
        <f>'Returns per Gal.'!BG50</f>
        <v>0</v>
      </c>
      <c r="BG43" s="102">
        <f>'Returns per Gal.'!BH50</f>
        <v>-2.5330888682733033E-3</v>
      </c>
      <c r="BH43" s="102">
        <f>'Returns per Gal.'!BI50</f>
        <v>0</v>
      </c>
      <c r="BI43" s="102">
        <f>'Returns per Gal.'!BJ50</f>
        <v>1.2497555272108845</v>
      </c>
      <c r="BJ43" s="59"/>
      <c r="BL43" s="228">
        <f>'Returns per Bu.'!H50</f>
        <v>6.4493154761904758</v>
      </c>
      <c r="BM43" s="216">
        <f>'Returns per Bu.'!I50</f>
        <v>0</v>
      </c>
      <c r="BN43" s="210">
        <f>'Returns per Bu.'!Q50</f>
        <v>8.6474464285714312</v>
      </c>
      <c r="BO43" s="210">
        <f>'Returns per Bu.'!R50</f>
        <v>0</v>
      </c>
      <c r="BP43" s="210">
        <f>'Returns per Bu.'!S50</f>
        <v>6.442222827359311</v>
      </c>
      <c r="BQ43" s="209">
        <f>'Returns per Bu.'!AE50</f>
        <v>0</v>
      </c>
      <c r="BR43" s="213">
        <f>'Returns per Bu.'!AF50</f>
        <v>-2.1983726436355659E-3</v>
      </c>
      <c r="BS43" s="209">
        <f>'Returns per Bu.'!AM50</f>
        <v>0</v>
      </c>
      <c r="BT43" s="206">
        <f>'Returns per Bu.'!AN50</f>
        <v>2.95</v>
      </c>
      <c r="BU43" s="217">
        <f>'Returns per Bu.'!AO50</f>
        <v>0</v>
      </c>
      <c r="BV43" s="15">
        <f t="shared" si="0"/>
        <v>2.08</v>
      </c>
      <c r="BW43" s="102">
        <f>'Returns per Bu.'!AJ50</f>
        <v>0.87</v>
      </c>
      <c r="BX43" s="102"/>
      <c r="BY43" s="102">
        <f t="shared" si="1"/>
        <v>0.74285714285714288</v>
      </c>
      <c r="BZ43" s="102"/>
      <c r="CA43" s="102"/>
    </row>
    <row r="44" spans="1:79" x14ac:dyDescent="0.2">
      <c r="A44" s="8">
        <v>39630</v>
      </c>
      <c r="B44" s="6"/>
      <c r="C44" s="57"/>
      <c r="D44" s="102">
        <v>2.6422727272727262</v>
      </c>
      <c r="E44" s="103">
        <f>'Returns per Gal.'!E51</f>
        <v>0</v>
      </c>
      <c r="F44" s="104">
        <v>185.86363636363637</v>
      </c>
      <c r="G44" s="103">
        <f>'Returns per Gal.'!G51</f>
        <v>0</v>
      </c>
      <c r="H44" s="102">
        <v>5.9243181818181823</v>
      </c>
      <c r="I44" s="103">
        <f>'Returns per Gal.'!I51</f>
        <v>0</v>
      </c>
      <c r="J44" s="105">
        <v>12.42</v>
      </c>
      <c r="K44" s="16">
        <f>'Returns per Gal.'!K51</f>
        <v>0</v>
      </c>
      <c r="L44" s="93"/>
      <c r="M44" s="102">
        <f>'Returns per Gal.'!M51</f>
        <v>2.6422727272727262</v>
      </c>
      <c r="N44" s="117">
        <f>'Returns per Gal.'!N51</f>
        <v>0</v>
      </c>
      <c r="O44" s="102">
        <f>'Returns per Gal.'!O51</f>
        <v>0.56422889610389615</v>
      </c>
      <c r="P44" s="102">
        <f>'Returns per Gal.'!P51</f>
        <v>0</v>
      </c>
      <c r="Q44" s="102">
        <f>'Returns per Gal.'!Q51</f>
        <v>3.2065016233766226</v>
      </c>
      <c r="R44" s="117">
        <f>'Returns per Gal.'!R51</f>
        <v>0</v>
      </c>
      <c r="S44" s="118">
        <f>'Returns per Gal.'!S51</f>
        <v>0</v>
      </c>
      <c r="T44" s="102">
        <f>'Returns per Gal.'!T51</f>
        <v>2.1158279220779224</v>
      </c>
      <c r="U44" s="117">
        <f>'Returns per Gal.'!U51</f>
        <v>0</v>
      </c>
      <c r="V44" s="102">
        <f>'Returns per Gal.'!V51</f>
        <v>0.37260000000000004</v>
      </c>
      <c r="W44" s="117">
        <f>'Returns per Gal.'!W51</f>
        <v>0</v>
      </c>
      <c r="X44" s="102">
        <f>'Returns per Gal.'!X51</f>
        <v>0.21914999999999998</v>
      </c>
      <c r="Y44" s="117">
        <f>'Returns per Gal.'!Y51</f>
        <v>0</v>
      </c>
      <c r="Z44" s="102">
        <f>'Returns per Gal.'!Z51</f>
        <v>2.7075779220779221</v>
      </c>
      <c r="AA44" s="117">
        <f>'Returns per Gal.'!AA51</f>
        <v>0</v>
      </c>
      <c r="AB44" s="102">
        <f>'Returns per Gal.'!AB51</f>
        <v>0.2135298575757576</v>
      </c>
      <c r="AC44" s="117">
        <f>'Returns per Gal.'!AC51</f>
        <v>0</v>
      </c>
      <c r="AD44" s="102">
        <f>'Returns per Gal.'!AD51</f>
        <v>2.9211077796536795</v>
      </c>
      <c r="AE44" s="117">
        <f>'Returns per Gal.'!AE51</f>
        <v>0</v>
      </c>
      <c r="AF44" s="102">
        <f>'Returns per Gal.'!AF51</f>
        <v>2.3568788835497836</v>
      </c>
      <c r="AG44" s="114"/>
      <c r="AH44" s="102">
        <f>'Returns per Gal.'!AF51</f>
        <v>2.3568788835497836</v>
      </c>
      <c r="AI44" s="102">
        <f>'Returns per Gal.'!AI51</f>
        <v>0.67957370129870021</v>
      </c>
      <c r="AJ44" s="102">
        <f>'Returns per Gal.'!AH51</f>
        <v>0</v>
      </c>
      <c r="AK44" s="102">
        <f>'Returns per Gal.'!AK51</f>
        <v>0.49892370129870045</v>
      </c>
      <c r="AL44" s="102">
        <f>'Returns per Gal.'!AL51</f>
        <v>0</v>
      </c>
      <c r="AM44" s="102">
        <f>'Returns per Gal.'!AM51</f>
        <v>0.28539384372294307</v>
      </c>
      <c r="AN44" s="89">
        <f>'Returns per Gal.'!AN51</f>
        <v>0</v>
      </c>
      <c r="AO44" s="15">
        <f>'Returns per Gal.'!AO51</f>
        <v>0</v>
      </c>
      <c r="AP44" s="90">
        <f>'Returns per Gal.'!AP51</f>
        <v>0</v>
      </c>
      <c r="AQ44" s="102">
        <f>'Returns per Gal.'!AQ51</f>
        <v>0.31071428571428572</v>
      </c>
      <c r="AR44" s="102">
        <f>'Returns per Gal.'!AR51</f>
        <v>0</v>
      </c>
      <c r="AS44" s="102">
        <f>'Returns per Gal.'!AS51</f>
        <v>0.74642857142857144</v>
      </c>
      <c r="AT44" s="102">
        <f>'Returns per Gal.'!AT51</f>
        <v>0</v>
      </c>
      <c r="AU44" s="102">
        <f>'Returns per Gal.'!AU51</f>
        <v>1.0571428571428572</v>
      </c>
      <c r="AV44" s="114">
        <f>'Returns per Gal.'!AV51</f>
        <v>0</v>
      </c>
      <c r="AW44" s="113">
        <f>'Returns per Gal.'!AW51</f>
        <v>0</v>
      </c>
      <c r="AX44" s="102">
        <f>'Returns per Gal.'!AX51</f>
        <v>1.6488928571428572</v>
      </c>
      <c r="AY44" s="102">
        <f>'Returns per Gal.'!AY51</f>
        <v>0</v>
      </c>
      <c r="AZ44" s="102">
        <f>'Returns per Gal.'!AZ51</f>
        <v>1.8624227147186148</v>
      </c>
      <c r="BA44" s="114">
        <f>'Returns per Gal.'!BA51</f>
        <v>0</v>
      </c>
      <c r="BB44" s="113"/>
      <c r="BC44" s="102">
        <f>'Returns per Gal.'!BD51</f>
        <v>1.5576087662337654</v>
      </c>
      <c r="BD44" s="102">
        <f>'Returns per Gal.'!BE51</f>
        <v>0</v>
      </c>
      <c r="BE44" s="102">
        <f>'Returns per Gal.'!BF51</f>
        <v>1.3440789086580078</v>
      </c>
      <c r="BF44" s="102">
        <f>'Returns per Gal.'!BG51</f>
        <v>0</v>
      </c>
      <c r="BG44" s="102">
        <f>'Returns per Gal.'!BH51</f>
        <v>0.28539384372294263</v>
      </c>
      <c r="BH44" s="102">
        <f>'Returns per Gal.'!BI51</f>
        <v>0</v>
      </c>
      <c r="BI44" s="102">
        <f>'Returns per Gal.'!BJ51</f>
        <v>1.0586850649350652</v>
      </c>
      <c r="BJ44" s="59"/>
      <c r="BL44" s="228">
        <f>'Returns per Bu.'!H51</f>
        <v>5.9243181818181823</v>
      </c>
      <c r="BM44" s="216">
        <f>'Returns per Bu.'!I51</f>
        <v>0</v>
      </c>
      <c r="BN44" s="210">
        <f>'Returns per Bu.'!Q51</f>
        <v>8.9782045454545418</v>
      </c>
      <c r="BO44" s="210">
        <f>'Returns per Bu.'!R51</f>
        <v>0</v>
      </c>
      <c r="BP44" s="210">
        <f>'Returns per Bu.'!S51</f>
        <v>6.7234209442424211</v>
      </c>
      <c r="BQ44" s="209">
        <f>'Returns per Bu.'!AE51</f>
        <v>0</v>
      </c>
      <c r="BR44" s="213">
        <f>'Returns per Bu.'!AF51</f>
        <v>0.24768259280623844</v>
      </c>
      <c r="BS44" s="209">
        <f>'Returns per Bu.'!AM51</f>
        <v>0</v>
      </c>
      <c r="BT44" s="206">
        <f>'Returns per Bu.'!AN51</f>
        <v>2.96</v>
      </c>
      <c r="BU44" s="217">
        <f>'Returns per Bu.'!AO51</f>
        <v>0</v>
      </c>
      <c r="BV44" s="15">
        <f t="shared" si="0"/>
        <v>2.09</v>
      </c>
      <c r="BW44" s="102">
        <f>'Returns per Bu.'!AJ51</f>
        <v>0.87</v>
      </c>
      <c r="BX44" s="102"/>
      <c r="BY44" s="102">
        <f t="shared" si="1"/>
        <v>0.74642857142857144</v>
      </c>
      <c r="BZ44" s="102"/>
      <c r="CA44" s="102"/>
    </row>
    <row r="45" spans="1:79" x14ac:dyDescent="0.2">
      <c r="A45" s="8">
        <v>39661</v>
      </c>
      <c r="B45" s="6"/>
      <c r="C45" s="57"/>
      <c r="D45" s="102">
        <v>2.2238095238095235</v>
      </c>
      <c r="E45" s="103">
        <f>'Returns per Gal.'!E52</f>
        <v>0</v>
      </c>
      <c r="F45" s="104">
        <v>154.66666666666666</v>
      </c>
      <c r="G45" s="103">
        <f>'Returns per Gal.'!G52</f>
        <v>0</v>
      </c>
      <c r="H45" s="102">
        <v>5.0598809523809516</v>
      </c>
      <c r="I45" s="103">
        <f>'Returns per Gal.'!I52</f>
        <v>0</v>
      </c>
      <c r="J45" s="105">
        <v>11.83</v>
      </c>
      <c r="K45" s="16">
        <f>'Returns per Gal.'!K52</f>
        <v>0</v>
      </c>
      <c r="L45" s="93"/>
      <c r="M45" s="102">
        <f>'Returns per Gal.'!M52</f>
        <v>2.2238095238095235</v>
      </c>
      <c r="N45" s="117">
        <f>'Returns per Gal.'!N52</f>
        <v>0</v>
      </c>
      <c r="O45" s="102">
        <f>'Returns per Gal.'!O52</f>
        <v>0.46952380952380945</v>
      </c>
      <c r="P45" s="102">
        <f>'Returns per Gal.'!P52</f>
        <v>0</v>
      </c>
      <c r="Q45" s="102">
        <f>'Returns per Gal.'!Q52</f>
        <v>2.6933333333333329</v>
      </c>
      <c r="R45" s="117">
        <f>'Returns per Gal.'!R52</f>
        <v>0</v>
      </c>
      <c r="S45" s="118">
        <f>'Returns per Gal.'!S52</f>
        <v>0</v>
      </c>
      <c r="T45" s="102">
        <f>'Returns per Gal.'!T52</f>
        <v>1.8071003401360544</v>
      </c>
      <c r="U45" s="117">
        <f>'Returns per Gal.'!U52</f>
        <v>0</v>
      </c>
      <c r="V45" s="102">
        <f>'Returns per Gal.'!V52</f>
        <v>0.35489999999999999</v>
      </c>
      <c r="W45" s="117">
        <f>'Returns per Gal.'!W52</f>
        <v>0</v>
      </c>
      <c r="X45" s="102">
        <f>'Returns per Gal.'!X52</f>
        <v>0.21914999999999998</v>
      </c>
      <c r="Y45" s="117">
        <f>'Returns per Gal.'!Y52</f>
        <v>0</v>
      </c>
      <c r="Z45" s="102">
        <f>'Returns per Gal.'!Z52</f>
        <v>2.3811503401360543</v>
      </c>
      <c r="AA45" s="117">
        <f>'Returns per Gal.'!AA52</f>
        <v>0</v>
      </c>
      <c r="AB45" s="102">
        <f>'Returns per Gal.'!AB52</f>
        <v>0.2135298575757576</v>
      </c>
      <c r="AC45" s="117">
        <f>'Returns per Gal.'!AC52</f>
        <v>0</v>
      </c>
      <c r="AD45" s="102">
        <f>'Returns per Gal.'!AD52</f>
        <v>2.5946801977118117</v>
      </c>
      <c r="AE45" s="117">
        <f>'Returns per Gal.'!AE52</f>
        <v>0</v>
      </c>
      <c r="AF45" s="102">
        <f>'Returns per Gal.'!AF52</f>
        <v>2.1251563881880022</v>
      </c>
      <c r="AG45" s="114"/>
      <c r="AH45" s="102">
        <f>'Returns per Gal.'!AF52</f>
        <v>2.1251563881880022</v>
      </c>
      <c r="AI45" s="102">
        <f>'Returns per Gal.'!AI52</f>
        <v>0.49283299319727858</v>
      </c>
      <c r="AJ45" s="102">
        <f>'Returns per Gal.'!AH52</f>
        <v>0</v>
      </c>
      <c r="AK45" s="102">
        <f>'Returns per Gal.'!AK52</f>
        <v>0.3121829931972786</v>
      </c>
      <c r="AL45" s="102">
        <f>'Returns per Gal.'!AL52</f>
        <v>0</v>
      </c>
      <c r="AM45" s="102">
        <f>'Returns per Gal.'!AM52</f>
        <v>9.8653135621521226E-2</v>
      </c>
      <c r="AN45" s="89">
        <f>'Returns per Gal.'!AN52</f>
        <v>0</v>
      </c>
      <c r="AO45" s="15">
        <f>'Returns per Gal.'!AO52</f>
        <v>0</v>
      </c>
      <c r="AP45" s="90">
        <f>'Returns per Gal.'!AP52</f>
        <v>0</v>
      </c>
      <c r="AQ45" s="102">
        <f>'Returns per Gal.'!AQ52</f>
        <v>0.31071428571428572</v>
      </c>
      <c r="AR45" s="102">
        <f>'Returns per Gal.'!AR52</f>
        <v>0</v>
      </c>
      <c r="AS45" s="102">
        <f>'Returns per Gal.'!AS52</f>
        <v>0.75000000000000022</v>
      </c>
      <c r="AT45" s="102">
        <f>'Returns per Gal.'!AT52</f>
        <v>0</v>
      </c>
      <c r="AU45" s="102">
        <f>'Returns per Gal.'!AU52</f>
        <v>1.0607142857142859</v>
      </c>
      <c r="AV45" s="114">
        <f>'Returns per Gal.'!AV52</f>
        <v>0</v>
      </c>
      <c r="AW45" s="113">
        <f>'Returns per Gal.'!AW52</f>
        <v>0</v>
      </c>
      <c r="AX45" s="102">
        <f>'Returns per Gal.'!AX52</f>
        <v>1.6347642857142859</v>
      </c>
      <c r="AY45" s="102">
        <f>'Returns per Gal.'!AY52</f>
        <v>0</v>
      </c>
      <c r="AZ45" s="102">
        <f>'Returns per Gal.'!AZ52</f>
        <v>1.8482941432900435</v>
      </c>
      <c r="BA45" s="114">
        <f>'Returns per Gal.'!BA52</f>
        <v>0</v>
      </c>
      <c r="BB45" s="113"/>
      <c r="BC45" s="102">
        <f>'Returns per Gal.'!BD52</f>
        <v>1.058569047619047</v>
      </c>
      <c r="BD45" s="102">
        <f>'Returns per Gal.'!BE52</f>
        <v>0</v>
      </c>
      <c r="BE45" s="102">
        <f>'Returns per Gal.'!BF52</f>
        <v>0.84503919004328942</v>
      </c>
      <c r="BF45" s="102">
        <f>'Returns per Gal.'!BG52</f>
        <v>0</v>
      </c>
      <c r="BG45" s="102">
        <f>'Returns per Gal.'!BH52</f>
        <v>9.8653135621521004E-2</v>
      </c>
      <c r="BH45" s="102">
        <f>'Returns per Gal.'!BI52</f>
        <v>0</v>
      </c>
      <c r="BI45" s="102">
        <f>'Returns per Gal.'!BJ52</f>
        <v>0.74638605442176842</v>
      </c>
      <c r="BJ45" s="59"/>
      <c r="BL45" s="228">
        <f>'Returns per Bu.'!H52</f>
        <v>5.0598809523809516</v>
      </c>
      <c r="BM45" s="216">
        <f>'Returns per Bu.'!I52</f>
        <v>0</v>
      </c>
      <c r="BN45" s="210">
        <f>'Returns per Bu.'!Q52</f>
        <v>7.5413333333333323</v>
      </c>
      <c r="BO45" s="210">
        <f>'Returns per Bu.'!R52</f>
        <v>0</v>
      </c>
      <c r="BP45" s="210">
        <f>'Returns per Bu.'!S52</f>
        <v>5.3361097321212112</v>
      </c>
      <c r="BQ45" s="209">
        <f>'Returns per Bu.'!AE52</f>
        <v>0</v>
      </c>
      <c r="BR45" s="213">
        <f>'Returns per Bu.'!AF52</f>
        <v>8.5617349345926366E-2</v>
      </c>
      <c r="BS45" s="209">
        <f>'Returns per Bu.'!AM52</f>
        <v>0</v>
      </c>
      <c r="BT45" s="206">
        <f>'Returns per Bu.'!AN52</f>
        <v>2.97</v>
      </c>
      <c r="BU45" s="217">
        <f>'Returns per Bu.'!AO52</f>
        <v>0</v>
      </c>
      <c r="BV45" s="15">
        <f t="shared" si="0"/>
        <v>2.1</v>
      </c>
      <c r="BW45" s="102">
        <f>'Returns per Bu.'!AJ52</f>
        <v>0.87</v>
      </c>
      <c r="BX45" s="102"/>
      <c r="BY45" s="102">
        <f t="shared" si="1"/>
        <v>0.75000000000000022</v>
      </c>
      <c r="BZ45" s="102"/>
      <c r="CA45" s="102"/>
    </row>
    <row r="46" spans="1:79" x14ac:dyDescent="0.2">
      <c r="A46" s="8">
        <v>39692</v>
      </c>
      <c r="B46" s="6"/>
      <c r="C46" s="57"/>
      <c r="D46" s="102">
        <v>2.15</v>
      </c>
      <c r="E46" s="103">
        <f>'Returns per Gal.'!E53</f>
        <v>0</v>
      </c>
      <c r="F46" s="104">
        <v>141.13095238095238</v>
      </c>
      <c r="G46" s="103">
        <f>'Returns per Gal.'!G53</f>
        <v>0</v>
      </c>
      <c r="H46" s="102">
        <v>5.1102678571428575</v>
      </c>
      <c r="I46" s="103">
        <f>'Returns per Gal.'!I53</f>
        <v>0</v>
      </c>
      <c r="J46" s="105">
        <v>9.3000000000000007</v>
      </c>
      <c r="K46" s="16">
        <f>'Returns per Gal.'!K53</f>
        <v>0</v>
      </c>
      <c r="L46" s="93"/>
      <c r="M46" s="102">
        <f>'Returns per Gal.'!M53</f>
        <v>2.15</v>
      </c>
      <c r="N46" s="117">
        <f>'Returns per Gal.'!N53</f>
        <v>0</v>
      </c>
      <c r="O46" s="102">
        <f>'Returns per Gal.'!O53</f>
        <v>0.42843324829931972</v>
      </c>
      <c r="P46" s="102">
        <f>'Returns per Gal.'!P53</f>
        <v>0</v>
      </c>
      <c r="Q46" s="102">
        <f>'Returns per Gal.'!Q53</f>
        <v>2.5784332482993197</v>
      </c>
      <c r="R46" s="117">
        <f>'Returns per Gal.'!R53</f>
        <v>0</v>
      </c>
      <c r="S46" s="118">
        <f>'Returns per Gal.'!S53</f>
        <v>0</v>
      </c>
      <c r="T46" s="102">
        <f>'Returns per Gal.'!T53</f>
        <v>1.8250956632653064</v>
      </c>
      <c r="U46" s="117">
        <f>'Returns per Gal.'!U53</f>
        <v>0</v>
      </c>
      <c r="V46" s="102">
        <f>'Returns per Gal.'!V53</f>
        <v>0.27900000000000003</v>
      </c>
      <c r="W46" s="117">
        <f>'Returns per Gal.'!W53</f>
        <v>0</v>
      </c>
      <c r="X46" s="102">
        <f>'Returns per Gal.'!X53</f>
        <v>0.21914999999999998</v>
      </c>
      <c r="Y46" s="117">
        <f>'Returns per Gal.'!Y53</f>
        <v>0</v>
      </c>
      <c r="Z46" s="102">
        <f>'Returns per Gal.'!Z53</f>
        <v>2.3232456632653062</v>
      </c>
      <c r="AA46" s="117">
        <f>'Returns per Gal.'!AA53</f>
        <v>0</v>
      </c>
      <c r="AB46" s="102">
        <f>'Returns per Gal.'!AB53</f>
        <v>0.2135298575757576</v>
      </c>
      <c r="AC46" s="117">
        <f>'Returns per Gal.'!AC53</f>
        <v>0</v>
      </c>
      <c r="AD46" s="102">
        <f>'Returns per Gal.'!AD53</f>
        <v>2.5367755208410641</v>
      </c>
      <c r="AE46" s="117">
        <f>'Returns per Gal.'!AE53</f>
        <v>0</v>
      </c>
      <c r="AF46" s="102">
        <f>'Returns per Gal.'!AF53</f>
        <v>2.1083422725417442</v>
      </c>
      <c r="AG46" s="114"/>
      <c r="AH46" s="102">
        <f>'Returns per Gal.'!AF53</f>
        <v>2.1083422725417442</v>
      </c>
      <c r="AI46" s="102">
        <f>'Returns per Gal.'!AI53</f>
        <v>0.43583758503401338</v>
      </c>
      <c r="AJ46" s="102">
        <f>'Returns per Gal.'!AH53</f>
        <v>0</v>
      </c>
      <c r="AK46" s="102">
        <f>'Returns per Gal.'!AK53</f>
        <v>0.25518758503401351</v>
      </c>
      <c r="AL46" s="102">
        <f>'Returns per Gal.'!AL53</f>
        <v>0</v>
      </c>
      <c r="AM46" s="102">
        <f>'Returns per Gal.'!AM53</f>
        <v>4.1657727458255689E-2</v>
      </c>
      <c r="AN46" s="89">
        <f>'Returns per Gal.'!AN53</f>
        <v>0</v>
      </c>
      <c r="AO46" s="15">
        <f>'Returns per Gal.'!AO53</f>
        <v>0</v>
      </c>
      <c r="AP46" s="90">
        <f>'Returns per Gal.'!AP53</f>
        <v>0</v>
      </c>
      <c r="AQ46" s="102">
        <f>'Returns per Gal.'!AQ53</f>
        <v>0.36785714285714288</v>
      </c>
      <c r="AR46" s="102">
        <f>'Returns per Gal.'!AR53</f>
        <v>0</v>
      </c>
      <c r="AS46" s="102">
        <f>'Returns per Gal.'!AS53</f>
        <v>0.8214285714285714</v>
      </c>
      <c r="AT46" s="102">
        <f>'Returns per Gal.'!AT53</f>
        <v>0</v>
      </c>
      <c r="AU46" s="102">
        <f>'Returns per Gal.'!AU53</f>
        <v>1.1892857142857143</v>
      </c>
      <c r="AV46" s="114">
        <f>'Returns per Gal.'!AV53</f>
        <v>0</v>
      </c>
      <c r="AW46" s="113">
        <f>'Returns per Gal.'!AW53</f>
        <v>0</v>
      </c>
      <c r="AX46" s="102">
        <f>'Returns per Gal.'!AX53</f>
        <v>1.6874357142857144</v>
      </c>
      <c r="AY46" s="102">
        <f>'Returns per Gal.'!AY53</f>
        <v>0</v>
      </c>
      <c r="AZ46" s="102">
        <f>'Returns per Gal.'!AZ53</f>
        <v>1.900965571861472</v>
      </c>
      <c r="BA46" s="114">
        <f>'Returns per Gal.'!BA53</f>
        <v>0</v>
      </c>
      <c r="BB46" s="113"/>
      <c r="BC46" s="102">
        <f>'Returns per Gal.'!BD53</f>
        <v>0.89099753401360537</v>
      </c>
      <c r="BD46" s="102">
        <f>'Returns per Gal.'!BE53</f>
        <v>0</v>
      </c>
      <c r="BE46" s="102">
        <f>'Returns per Gal.'!BF53</f>
        <v>0.67746767643784778</v>
      </c>
      <c r="BF46" s="102">
        <f>'Returns per Gal.'!BG53</f>
        <v>0</v>
      </c>
      <c r="BG46" s="102">
        <f>'Returns per Gal.'!BH53</f>
        <v>4.1657727458255689E-2</v>
      </c>
      <c r="BH46" s="102">
        <f>'Returns per Gal.'!BI53</f>
        <v>0</v>
      </c>
      <c r="BI46" s="102">
        <f>'Returns per Gal.'!BJ53</f>
        <v>0.63580994897959209</v>
      </c>
      <c r="BJ46" s="59"/>
      <c r="BL46" s="228">
        <f>'Returns per Bu.'!H53</f>
        <v>5.1102678571428575</v>
      </c>
      <c r="BM46" s="216">
        <f>'Returns per Bu.'!I53</f>
        <v>0</v>
      </c>
      <c r="BN46" s="210">
        <f>'Returns per Bu.'!Q53</f>
        <v>7.2196130952380946</v>
      </c>
      <c r="BO46" s="210">
        <f>'Returns per Bu.'!R53</f>
        <v>0</v>
      </c>
      <c r="BP46" s="210">
        <f>'Returns per Bu.'!S53</f>
        <v>5.226909494025973</v>
      </c>
      <c r="BQ46" s="209">
        <f>'Returns per Bu.'!AE53</f>
        <v>0</v>
      </c>
      <c r="BR46" s="213">
        <f>'Returns per Bu.'!AF53</f>
        <v>3.6153176300792539E-2</v>
      </c>
      <c r="BS46" s="209">
        <f>'Returns per Bu.'!AM53</f>
        <v>0</v>
      </c>
      <c r="BT46" s="206">
        <f>'Returns per Bu.'!AN53</f>
        <v>3.33</v>
      </c>
      <c r="BU46" s="217">
        <f>'Returns per Bu.'!AO53</f>
        <v>0</v>
      </c>
      <c r="BV46" s="15">
        <f t="shared" si="0"/>
        <v>2.2999999999999998</v>
      </c>
      <c r="BW46" s="102">
        <f>'Returns per Bu.'!AJ53</f>
        <v>1.03</v>
      </c>
      <c r="BX46" s="102"/>
      <c r="BY46" s="102">
        <f t="shared" si="1"/>
        <v>0.8214285714285714</v>
      </c>
      <c r="BZ46" s="102"/>
      <c r="CA46" s="102"/>
    </row>
    <row r="47" spans="1:79" x14ac:dyDescent="0.2">
      <c r="A47" s="8">
        <v>39722</v>
      </c>
      <c r="B47" s="6"/>
      <c r="C47" s="57"/>
      <c r="D47" s="102">
        <v>1.85</v>
      </c>
      <c r="E47" s="103">
        <f>'Returns per Gal.'!E54</f>
        <v>0</v>
      </c>
      <c r="F47" s="104">
        <v>129.5</v>
      </c>
      <c r="G47" s="103">
        <f>'Returns per Gal.'!G54</f>
        <v>0</v>
      </c>
      <c r="H47" s="102">
        <v>3.9515652173913023</v>
      </c>
      <c r="I47" s="103">
        <f>'Returns per Gal.'!I54</f>
        <v>0</v>
      </c>
      <c r="J47" s="105">
        <v>7.3</v>
      </c>
      <c r="K47" s="16">
        <f>'Returns per Gal.'!K54</f>
        <v>0</v>
      </c>
      <c r="L47" s="93"/>
      <c r="M47" s="102">
        <f>'Returns per Gal.'!M54</f>
        <v>1.85</v>
      </c>
      <c r="N47" s="117">
        <f>'Returns per Gal.'!N54</f>
        <v>0</v>
      </c>
      <c r="O47" s="102">
        <f>'Returns per Gal.'!O54</f>
        <v>0.39312500000000006</v>
      </c>
      <c r="P47" s="102">
        <f>'Returns per Gal.'!P54</f>
        <v>0</v>
      </c>
      <c r="Q47" s="102">
        <f>'Returns per Gal.'!Q54</f>
        <v>2.243125</v>
      </c>
      <c r="R47" s="117">
        <f>'Returns per Gal.'!R54</f>
        <v>0</v>
      </c>
      <c r="S47" s="118">
        <f>'Returns per Gal.'!S54</f>
        <v>0</v>
      </c>
      <c r="T47" s="102">
        <f>'Returns per Gal.'!T54</f>
        <v>1.4112732919254651</v>
      </c>
      <c r="U47" s="117">
        <f>'Returns per Gal.'!U54</f>
        <v>0</v>
      </c>
      <c r="V47" s="102">
        <f>'Returns per Gal.'!V54</f>
        <v>0.219</v>
      </c>
      <c r="W47" s="117">
        <f>'Returns per Gal.'!W54</f>
        <v>0</v>
      </c>
      <c r="X47" s="102">
        <f>'Returns per Gal.'!X54</f>
        <v>0.21914999999999998</v>
      </c>
      <c r="Y47" s="117">
        <f>'Returns per Gal.'!Y54</f>
        <v>0</v>
      </c>
      <c r="Z47" s="102">
        <f>'Returns per Gal.'!Z54</f>
        <v>1.8494232919254652</v>
      </c>
      <c r="AA47" s="117">
        <f>'Returns per Gal.'!AA54</f>
        <v>0</v>
      </c>
      <c r="AB47" s="102">
        <f>'Returns per Gal.'!AB54</f>
        <v>0.2135298575757576</v>
      </c>
      <c r="AC47" s="117">
        <f>'Returns per Gal.'!AC54</f>
        <v>0</v>
      </c>
      <c r="AD47" s="102">
        <f>'Returns per Gal.'!AD54</f>
        <v>2.0629531495012228</v>
      </c>
      <c r="AE47" s="117">
        <f>'Returns per Gal.'!AE54</f>
        <v>0</v>
      </c>
      <c r="AF47" s="102">
        <f>'Returns per Gal.'!AF54</f>
        <v>1.6698281495012228</v>
      </c>
      <c r="AG47" s="114"/>
      <c r="AH47" s="102">
        <f>'Returns per Gal.'!AF54</f>
        <v>1.6698281495012228</v>
      </c>
      <c r="AI47" s="102">
        <f>'Returns per Gal.'!AI54</f>
        <v>0.57435170807453495</v>
      </c>
      <c r="AJ47" s="102">
        <f>'Returns per Gal.'!AH54</f>
        <v>0</v>
      </c>
      <c r="AK47" s="102">
        <f>'Returns per Gal.'!AK54</f>
        <v>0.39370170807453486</v>
      </c>
      <c r="AL47" s="102">
        <f>'Returns per Gal.'!AL54</f>
        <v>0</v>
      </c>
      <c r="AM47" s="102">
        <f>'Returns per Gal.'!AM54</f>
        <v>0.18017185049877726</v>
      </c>
      <c r="AN47" s="89">
        <f>'Returns per Gal.'!AN54</f>
        <v>0</v>
      </c>
      <c r="AO47" s="15">
        <f>'Returns per Gal.'!AO54</f>
        <v>0</v>
      </c>
      <c r="AP47" s="90">
        <f>'Returns per Gal.'!AP54</f>
        <v>0</v>
      </c>
      <c r="AQ47" s="102">
        <f>'Returns per Gal.'!AQ54</f>
        <v>0.36785714285714288</v>
      </c>
      <c r="AR47" s="102">
        <f>'Returns per Gal.'!AR54</f>
        <v>0</v>
      </c>
      <c r="AS47" s="102">
        <f>'Returns per Gal.'!AS54</f>
        <v>0.82499999999999996</v>
      </c>
      <c r="AT47" s="102">
        <f>'Returns per Gal.'!AT54</f>
        <v>0</v>
      </c>
      <c r="AU47" s="102">
        <f>'Returns per Gal.'!AU54</f>
        <v>1.1928571428571428</v>
      </c>
      <c r="AV47" s="114">
        <f>'Returns per Gal.'!AV54</f>
        <v>0</v>
      </c>
      <c r="AW47" s="113">
        <f>'Returns per Gal.'!AW54</f>
        <v>0</v>
      </c>
      <c r="AX47" s="102">
        <f>'Returns per Gal.'!AX54</f>
        <v>1.6310071428571429</v>
      </c>
      <c r="AY47" s="102">
        <f>'Returns per Gal.'!AY54</f>
        <v>0</v>
      </c>
      <c r="AZ47" s="102">
        <f>'Returns per Gal.'!AZ54</f>
        <v>1.8445370004329005</v>
      </c>
      <c r="BA47" s="114">
        <f>'Returns per Gal.'!BA54</f>
        <v>0</v>
      </c>
      <c r="BB47" s="113"/>
      <c r="BC47" s="102">
        <f>'Returns per Gal.'!BD54</f>
        <v>0.61211785714285716</v>
      </c>
      <c r="BD47" s="102">
        <f>'Returns per Gal.'!BE54</f>
        <v>0</v>
      </c>
      <c r="BE47" s="102">
        <f>'Returns per Gal.'!BF54</f>
        <v>0.39858799956709956</v>
      </c>
      <c r="BF47" s="102">
        <f>'Returns per Gal.'!BG54</f>
        <v>0</v>
      </c>
      <c r="BG47" s="102">
        <f>'Returns per Gal.'!BH54</f>
        <v>0.18017185049877726</v>
      </c>
      <c r="BH47" s="102">
        <f>'Returns per Gal.'!BI54</f>
        <v>0</v>
      </c>
      <c r="BI47" s="102">
        <f>'Returns per Gal.'!BJ54</f>
        <v>0.2184161490683223</v>
      </c>
      <c r="BJ47" s="59"/>
      <c r="BL47" s="228">
        <f>'Returns per Bu.'!H54</f>
        <v>3.9515652173913023</v>
      </c>
      <c r="BM47" s="216">
        <f>'Returns per Bu.'!I54</f>
        <v>0</v>
      </c>
      <c r="BN47" s="210">
        <f>'Returns per Bu.'!Q54</f>
        <v>6.2807499999999994</v>
      </c>
      <c r="BO47" s="210">
        <f>'Returns per Bu.'!R54</f>
        <v>0</v>
      </c>
      <c r="BP47" s="210">
        <f>'Returns per Bu.'!S54</f>
        <v>4.456046398787878</v>
      </c>
      <c r="BQ47" s="209">
        <f>'Returns per Bu.'!AE54</f>
        <v>0</v>
      </c>
      <c r="BR47" s="213">
        <f>'Returns per Bu.'!AF54</f>
        <v>0.15636437878301593</v>
      </c>
      <c r="BS47" s="209">
        <f>'Returns per Bu.'!AM54</f>
        <v>0</v>
      </c>
      <c r="BT47" s="206">
        <f>'Returns per Bu.'!AN54</f>
        <v>3.34</v>
      </c>
      <c r="BU47" s="217">
        <f>'Returns per Bu.'!AO54</f>
        <v>0</v>
      </c>
      <c r="BV47" s="15">
        <f t="shared" si="0"/>
        <v>2.3099999999999996</v>
      </c>
      <c r="BW47" s="102">
        <f>'Returns per Bu.'!AJ54</f>
        <v>1.03</v>
      </c>
      <c r="BX47" s="102"/>
      <c r="BY47" s="102">
        <f t="shared" si="1"/>
        <v>0.82499999999999996</v>
      </c>
      <c r="BZ47" s="102"/>
      <c r="CA47" s="102"/>
    </row>
    <row r="48" spans="1:79" x14ac:dyDescent="0.2">
      <c r="A48" s="8">
        <v>39753</v>
      </c>
      <c r="B48" s="6"/>
      <c r="C48" s="57"/>
      <c r="D48" s="102">
        <v>1.6465000000000001</v>
      </c>
      <c r="E48" s="103">
        <f>'Returns per Gal.'!E55</f>
        <v>0</v>
      </c>
      <c r="F48" s="104">
        <v>120.30263157894737</v>
      </c>
      <c r="G48" s="103">
        <f>'Returns per Gal.'!G55</f>
        <v>0</v>
      </c>
      <c r="H48" s="102">
        <v>3.5661842105263171</v>
      </c>
      <c r="I48" s="103">
        <f>'Returns per Gal.'!I55</f>
        <v>0</v>
      </c>
      <c r="J48" s="105">
        <v>7.11</v>
      </c>
      <c r="K48" s="16">
        <f>'Returns per Gal.'!K55</f>
        <v>0</v>
      </c>
      <c r="L48" s="93"/>
      <c r="M48" s="102">
        <f>'Returns per Gal.'!M55</f>
        <v>1.6465000000000001</v>
      </c>
      <c r="N48" s="117">
        <f>'Returns per Gal.'!N55</f>
        <v>0</v>
      </c>
      <c r="O48" s="102">
        <f>'Returns per Gal.'!O55</f>
        <v>0.36520441729323311</v>
      </c>
      <c r="P48" s="102">
        <f>'Returns per Gal.'!P55</f>
        <v>0</v>
      </c>
      <c r="Q48" s="102">
        <f>'Returns per Gal.'!Q55</f>
        <v>2.0117044172932332</v>
      </c>
      <c r="R48" s="117">
        <f>'Returns per Gal.'!R55</f>
        <v>0</v>
      </c>
      <c r="S48" s="118">
        <f>'Returns per Gal.'!S55</f>
        <v>0</v>
      </c>
      <c r="T48" s="102">
        <f>'Returns per Gal.'!T55</f>
        <v>1.2736372180451134</v>
      </c>
      <c r="U48" s="117">
        <f>'Returns per Gal.'!U55</f>
        <v>0</v>
      </c>
      <c r="V48" s="102">
        <f>'Returns per Gal.'!V55</f>
        <v>0.21329999999999999</v>
      </c>
      <c r="W48" s="117">
        <f>'Returns per Gal.'!W55</f>
        <v>0</v>
      </c>
      <c r="X48" s="102">
        <f>'Returns per Gal.'!X55</f>
        <v>0.21914999999999998</v>
      </c>
      <c r="Y48" s="117">
        <f>'Returns per Gal.'!Y55</f>
        <v>0</v>
      </c>
      <c r="Z48" s="102">
        <f>'Returns per Gal.'!Z55</f>
        <v>1.7060872180451134</v>
      </c>
      <c r="AA48" s="117">
        <f>'Returns per Gal.'!AA55</f>
        <v>0</v>
      </c>
      <c r="AB48" s="102">
        <f>'Returns per Gal.'!AB55</f>
        <v>0.2135298575757576</v>
      </c>
      <c r="AC48" s="117">
        <f>'Returns per Gal.'!AC55</f>
        <v>0</v>
      </c>
      <c r="AD48" s="102">
        <f>'Returns per Gal.'!AD55</f>
        <v>1.919617075620871</v>
      </c>
      <c r="AE48" s="117">
        <f>'Returns per Gal.'!AE55</f>
        <v>0</v>
      </c>
      <c r="AF48" s="102">
        <f>'Returns per Gal.'!AF55</f>
        <v>1.5544126583276379</v>
      </c>
      <c r="AG48" s="114"/>
      <c r="AH48" s="102">
        <f>'Returns per Gal.'!AF55</f>
        <v>1.5544126583276379</v>
      </c>
      <c r="AI48" s="102">
        <f>'Returns per Gal.'!AI55</f>
        <v>0.48626719924811979</v>
      </c>
      <c r="AJ48" s="102">
        <f>'Returns per Gal.'!AH55</f>
        <v>0</v>
      </c>
      <c r="AK48" s="102">
        <f>'Returns per Gal.'!AK55</f>
        <v>0.30561719924811981</v>
      </c>
      <c r="AL48" s="102">
        <f>'Returns per Gal.'!AL55</f>
        <v>0</v>
      </c>
      <c r="AM48" s="102">
        <f>'Returns per Gal.'!AM55</f>
        <v>9.2087341672362211E-2</v>
      </c>
      <c r="AN48" s="89">
        <f>'Returns per Gal.'!AN55</f>
        <v>0</v>
      </c>
      <c r="AO48" s="15">
        <f>'Returns per Gal.'!AO55</f>
        <v>0</v>
      </c>
      <c r="AP48" s="90">
        <f>'Returns per Gal.'!AP55</f>
        <v>0</v>
      </c>
      <c r="AQ48" s="102">
        <f>'Returns per Gal.'!AQ55</f>
        <v>0.36785714285714288</v>
      </c>
      <c r="AR48" s="102">
        <f>'Returns per Gal.'!AR55</f>
        <v>0</v>
      </c>
      <c r="AS48" s="102">
        <f>'Returns per Gal.'!AS55</f>
        <v>0.82857142857142874</v>
      </c>
      <c r="AT48" s="102">
        <f>'Returns per Gal.'!AT55</f>
        <v>0</v>
      </c>
      <c r="AU48" s="102">
        <f>'Returns per Gal.'!AU55</f>
        <v>1.1964285714285716</v>
      </c>
      <c r="AV48" s="114">
        <f>'Returns per Gal.'!AV55</f>
        <v>0</v>
      </c>
      <c r="AW48" s="113">
        <f>'Returns per Gal.'!AW55</f>
        <v>0</v>
      </c>
      <c r="AX48" s="102">
        <f>'Returns per Gal.'!AX55</f>
        <v>1.6288785714285716</v>
      </c>
      <c r="AY48" s="102">
        <f>'Returns per Gal.'!AY55</f>
        <v>0</v>
      </c>
      <c r="AZ48" s="102">
        <f>'Returns per Gal.'!AZ55</f>
        <v>1.8424084290043292</v>
      </c>
      <c r="BA48" s="114">
        <f>'Returns per Gal.'!BA55</f>
        <v>0</v>
      </c>
      <c r="BB48" s="113"/>
      <c r="BC48" s="102">
        <f>'Returns per Gal.'!BD55</f>
        <v>0.38282584586466162</v>
      </c>
      <c r="BD48" s="102">
        <f>'Returns per Gal.'!BE55</f>
        <v>0</v>
      </c>
      <c r="BE48" s="102">
        <f>'Returns per Gal.'!BF55</f>
        <v>0.16929598828890402</v>
      </c>
      <c r="BF48" s="102">
        <f>'Returns per Gal.'!BG55</f>
        <v>0</v>
      </c>
      <c r="BG48" s="102">
        <f>'Returns per Gal.'!BH55</f>
        <v>9.2087341672362211E-2</v>
      </c>
      <c r="BH48" s="102">
        <f>'Returns per Gal.'!BI55</f>
        <v>0</v>
      </c>
      <c r="BI48" s="102">
        <f>'Returns per Gal.'!BJ55</f>
        <v>7.7208646616541809E-2</v>
      </c>
      <c r="BJ48" s="59"/>
      <c r="BL48" s="228">
        <f>'Returns per Bu.'!H55</f>
        <v>3.5661842105263171</v>
      </c>
      <c r="BM48" s="216">
        <f>'Returns per Bu.'!I55</f>
        <v>0</v>
      </c>
      <c r="BN48" s="210">
        <f>'Returns per Bu.'!Q55</f>
        <v>5.6327723684210529</v>
      </c>
      <c r="BO48" s="210">
        <f>'Returns per Bu.'!R55</f>
        <v>0</v>
      </c>
      <c r="BP48" s="210">
        <f>'Returns per Bu.'!S55</f>
        <v>3.8240287672089313</v>
      </c>
      <c r="BQ48" s="209">
        <f>'Returns per Bu.'!AE55</f>
        <v>0</v>
      </c>
      <c r="BR48" s="213">
        <f>'Returns per Bu.'!AF55</f>
        <v>7.9919143498367984E-2</v>
      </c>
      <c r="BS48" s="209">
        <f>'Returns per Bu.'!AM55</f>
        <v>0</v>
      </c>
      <c r="BT48" s="206">
        <f>'Returns per Bu.'!AN55</f>
        <v>3.35</v>
      </c>
      <c r="BU48" s="217">
        <f>'Returns per Bu.'!AO55</f>
        <v>0</v>
      </c>
      <c r="BV48" s="15">
        <f t="shared" si="0"/>
        <v>2.3200000000000003</v>
      </c>
      <c r="BW48" s="102">
        <f>'Returns per Bu.'!AJ55</f>
        <v>1.03</v>
      </c>
      <c r="BX48" s="102"/>
      <c r="BY48" s="102">
        <f t="shared" si="1"/>
        <v>0.82857142857142874</v>
      </c>
      <c r="BZ48" s="102"/>
      <c r="CA48" s="102"/>
    </row>
    <row r="49" spans="1:79" x14ac:dyDescent="0.2">
      <c r="A49" s="77">
        <v>39783</v>
      </c>
      <c r="B49" s="79"/>
      <c r="C49" s="76"/>
      <c r="D49" s="106">
        <v>1.4927272727272725</v>
      </c>
      <c r="E49" s="107">
        <f>'Returns per Gal.'!E56</f>
        <v>0</v>
      </c>
      <c r="F49" s="108">
        <v>116.3452380952381</v>
      </c>
      <c r="G49" s="107">
        <f>'Returns per Gal.'!G56</f>
        <v>0</v>
      </c>
      <c r="H49" s="106">
        <v>3.3650595238095233</v>
      </c>
      <c r="I49" s="107">
        <f>'Returns per Gal.'!I56</f>
        <v>0</v>
      </c>
      <c r="J49" s="109">
        <v>7.92</v>
      </c>
      <c r="K49" s="80">
        <f>'Returns per Gal.'!K56</f>
        <v>0</v>
      </c>
      <c r="L49" s="95"/>
      <c r="M49" s="106">
        <f>'Returns per Gal.'!M56</f>
        <v>1.4927272727272725</v>
      </c>
      <c r="N49" s="120">
        <f>'Returns per Gal.'!N56</f>
        <v>0</v>
      </c>
      <c r="O49" s="106">
        <f>'Returns per Gal.'!O56</f>
        <v>0.35319090136054426</v>
      </c>
      <c r="P49" s="106">
        <f>'Returns per Gal.'!P56</f>
        <v>0</v>
      </c>
      <c r="Q49" s="106">
        <f>'Returns per Gal.'!Q56</f>
        <v>1.8459181740878168</v>
      </c>
      <c r="R49" s="120">
        <f>'Returns per Gal.'!R56</f>
        <v>0</v>
      </c>
      <c r="S49" s="121">
        <f>'Returns per Gal.'!S56</f>
        <v>0</v>
      </c>
      <c r="T49" s="106">
        <f>'Returns per Gal.'!T56</f>
        <v>1.2018069727891156</v>
      </c>
      <c r="U49" s="120">
        <f>'Returns per Gal.'!U56</f>
        <v>0</v>
      </c>
      <c r="V49" s="106">
        <f>'Returns per Gal.'!V56</f>
        <v>0.23760000000000001</v>
      </c>
      <c r="W49" s="120">
        <f>'Returns per Gal.'!W56</f>
        <v>0</v>
      </c>
      <c r="X49" s="106">
        <f>'Returns per Gal.'!X56</f>
        <v>0.21914999999999998</v>
      </c>
      <c r="Y49" s="120">
        <f>'Returns per Gal.'!Y56</f>
        <v>0</v>
      </c>
      <c r="Z49" s="106">
        <f>'Returns per Gal.'!Z56</f>
        <v>1.6585569727891156</v>
      </c>
      <c r="AA49" s="120">
        <f>'Returns per Gal.'!AA56</f>
        <v>0</v>
      </c>
      <c r="AB49" s="106">
        <f>'Returns per Gal.'!AB56</f>
        <v>0.2135298575757576</v>
      </c>
      <c r="AC49" s="120">
        <f>'Returns per Gal.'!AC56</f>
        <v>0</v>
      </c>
      <c r="AD49" s="106">
        <f>'Returns per Gal.'!AD56</f>
        <v>1.8720868303648732</v>
      </c>
      <c r="AE49" s="120">
        <f>'Returns per Gal.'!AE56</f>
        <v>0</v>
      </c>
      <c r="AF49" s="106">
        <f>'Returns per Gal.'!AF56</f>
        <v>1.5188959290043289</v>
      </c>
      <c r="AG49" s="116"/>
      <c r="AH49" s="106">
        <f>'Returns per Gal.'!AF56</f>
        <v>1.5188959290043289</v>
      </c>
      <c r="AI49" s="106">
        <f>'Returns per Gal.'!AI56</f>
        <v>0.36801120129870113</v>
      </c>
      <c r="AJ49" s="106">
        <f>'Returns per Gal.'!AH56</f>
        <v>0</v>
      </c>
      <c r="AK49" s="106">
        <f>'Returns per Gal.'!AK56</f>
        <v>0.18736120129870115</v>
      </c>
      <c r="AL49" s="106">
        <f>'Returns per Gal.'!AL56</f>
        <v>0</v>
      </c>
      <c r="AM49" s="106">
        <f>'Returns per Gal.'!AM56</f>
        <v>-2.6168656277056446E-2</v>
      </c>
      <c r="AN49" s="91">
        <f>'Returns per Gal.'!AN56</f>
        <v>0</v>
      </c>
      <c r="AO49" s="15">
        <f>'Returns per Gal.'!AO56</f>
        <v>0</v>
      </c>
      <c r="AP49" s="92">
        <f>'Returns per Gal.'!AP56</f>
        <v>0</v>
      </c>
      <c r="AQ49" s="106">
        <f>'Returns per Gal.'!AQ56</f>
        <v>0.36785714285714288</v>
      </c>
      <c r="AR49" s="106">
        <f>'Returns per Gal.'!AR56</f>
        <v>0</v>
      </c>
      <c r="AS49" s="106">
        <f>'Returns per Gal.'!AS56</f>
        <v>0.83214285714285707</v>
      </c>
      <c r="AT49" s="106">
        <f>'Returns per Gal.'!AT56</f>
        <v>0</v>
      </c>
      <c r="AU49" s="106">
        <f>'Returns per Gal.'!AU56</f>
        <v>1.2</v>
      </c>
      <c r="AV49" s="116">
        <f>'Returns per Gal.'!AV56</f>
        <v>0</v>
      </c>
      <c r="AW49" s="115">
        <f>'Returns per Gal.'!AW56</f>
        <v>0</v>
      </c>
      <c r="AX49" s="106">
        <f>'Returns per Gal.'!AX56</f>
        <v>1.6567499999999999</v>
      </c>
      <c r="AY49" s="106">
        <f>'Returns per Gal.'!AY56</f>
        <v>0</v>
      </c>
      <c r="AZ49" s="106">
        <f>'Returns per Gal.'!AZ56</f>
        <v>1.8702798575757575</v>
      </c>
      <c r="BA49" s="116">
        <f>'Returns per Gal.'!BA56</f>
        <v>0</v>
      </c>
      <c r="BB49" s="115"/>
      <c r="BC49" s="106">
        <f>'Returns per Gal.'!BD56</f>
        <v>0.18916817408781683</v>
      </c>
      <c r="BD49" s="106">
        <f>'Returns per Gal.'!BE56</f>
        <v>0</v>
      </c>
      <c r="BE49" s="106">
        <f>'Returns per Gal.'!BF56</f>
        <v>-2.4361683487940766E-2</v>
      </c>
      <c r="BF49" s="106">
        <f>'Returns per Gal.'!BG56</f>
        <v>0</v>
      </c>
      <c r="BG49" s="106">
        <f>'Returns per Gal.'!BH56</f>
        <v>-2.6168656277056446E-2</v>
      </c>
      <c r="BH49" s="106">
        <f>'Returns per Gal.'!BI56</f>
        <v>0</v>
      </c>
      <c r="BI49" s="106">
        <f>'Returns per Gal.'!BJ56</f>
        <v>1.8069727891156795E-3</v>
      </c>
      <c r="BJ49" s="73"/>
      <c r="BL49" s="229">
        <f>'Returns per Bu.'!H56</f>
        <v>3.3650595238095233</v>
      </c>
      <c r="BM49" s="218">
        <f>'Returns per Bu.'!I56</f>
        <v>0</v>
      </c>
      <c r="BN49" s="211">
        <f>'Returns per Bu.'!Q56</f>
        <v>5.1685708874458864</v>
      </c>
      <c r="BO49" s="211">
        <f>'Returns per Bu.'!R56</f>
        <v>0</v>
      </c>
      <c r="BP49" s="211">
        <f>'Returns per Bu.'!S56</f>
        <v>3.2917872862337649</v>
      </c>
      <c r="BQ49" s="208">
        <f>'Returns per Bu.'!AE56</f>
        <v>0</v>
      </c>
      <c r="BR49" s="214">
        <f>'Returns per Bu.'!AF56</f>
        <v>-2.2710793450922563E-2</v>
      </c>
      <c r="BS49" s="208">
        <f>'Returns per Bu.'!AM56</f>
        <v>0</v>
      </c>
      <c r="BT49" s="207">
        <f>'Returns per Bu.'!AN56</f>
        <v>3.36</v>
      </c>
      <c r="BU49" s="208">
        <f>'Returns per Bu.'!AO56</f>
        <v>0</v>
      </c>
      <c r="BV49" s="15">
        <f t="shared" si="0"/>
        <v>2.33</v>
      </c>
      <c r="BW49" s="102">
        <f>'Returns per Bu.'!AJ56</f>
        <v>1.03</v>
      </c>
      <c r="BX49" s="102"/>
      <c r="BY49" s="102">
        <f t="shared" si="1"/>
        <v>0.83214285714285707</v>
      </c>
      <c r="BZ49" s="102"/>
      <c r="CA49" s="102"/>
    </row>
    <row r="50" spans="1:79" x14ac:dyDescent="0.2">
      <c r="A50" s="22">
        <v>39814</v>
      </c>
      <c r="C50" s="60"/>
      <c r="D50" s="110">
        <v>1.5161363636363638</v>
      </c>
      <c r="E50" s="111">
        <f>'Returns per Gal.'!E57</f>
        <v>0</v>
      </c>
      <c r="F50" s="112">
        <v>125.22619047619048</v>
      </c>
      <c r="G50" s="111">
        <f>'Returns per Gal.'!G57</f>
        <v>0</v>
      </c>
      <c r="H50" s="110">
        <v>3.6678988095238108</v>
      </c>
      <c r="I50" s="111">
        <f>'Returns per Gal.'!I57</f>
        <v>0</v>
      </c>
      <c r="J50" s="99">
        <v>8.2200000000000006</v>
      </c>
      <c r="K50" s="97">
        <f>'Returns per Gal.'!K57</f>
        <v>0</v>
      </c>
      <c r="L50" s="82"/>
      <c r="M50" s="110">
        <f>'Returns per Gal.'!M57</f>
        <v>1.5161363636363638</v>
      </c>
      <c r="N50" s="123">
        <f>'Returns per Gal.'!N57</f>
        <v>0</v>
      </c>
      <c r="O50" s="110">
        <f>'Returns per Gal.'!O57</f>
        <v>0.38015093537414973</v>
      </c>
      <c r="P50" s="110">
        <f>'Returns per Gal.'!P57</f>
        <v>0</v>
      </c>
      <c r="Q50" s="110">
        <f>'Returns per Gal.'!Q57</f>
        <v>1.8962872990105135</v>
      </c>
      <c r="R50" s="124">
        <f>'Returns per Gal.'!R57</f>
        <v>0</v>
      </c>
      <c r="S50" s="123">
        <f>'Returns per Gal.'!S57</f>
        <v>0</v>
      </c>
      <c r="T50" s="110">
        <f>'Returns per Gal.'!T57</f>
        <v>1.3099638605442183</v>
      </c>
      <c r="U50" s="123">
        <f>'Returns per Gal.'!U57</f>
        <v>0</v>
      </c>
      <c r="V50" s="110">
        <f>'Returns per Gal.'!V57</f>
        <v>0.24659999999999999</v>
      </c>
      <c r="W50" s="123">
        <f>'Returns per Gal.'!W57</f>
        <v>0</v>
      </c>
      <c r="X50" s="110">
        <f>'Returns per Gal.'!X57</f>
        <v>0.21914999999999998</v>
      </c>
      <c r="Y50" s="123">
        <f>'Returns per Gal.'!Y57</f>
        <v>0</v>
      </c>
      <c r="Z50" s="110">
        <f>'Returns per Gal.'!Z57</f>
        <v>1.7757138605442182</v>
      </c>
      <c r="AA50" s="123">
        <f>'Returns per Gal.'!AA57</f>
        <v>0</v>
      </c>
      <c r="AB50" s="110">
        <f>'Returns per Gal.'!AB57</f>
        <v>0.2135298575757576</v>
      </c>
      <c r="AC50" s="123">
        <f>'Returns per Gal.'!AC57</f>
        <v>0</v>
      </c>
      <c r="AD50" s="110">
        <f>'Returns per Gal.'!AD57</f>
        <v>1.9892437181199758</v>
      </c>
      <c r="AE50" s="123">
        <f>'Returns per Gal.'!AE57</f>
        <v>0</v>
      </c>
      <c r="AF50" s="110">
        <f>'Returns per Gal.'!AF57</f>
        <v>1.6090927827458261</v>
      </c>
      <c r="AG50" s="125"/>
      <c r="AH50" s="110">
        <f>'Returns per Gal.'!AF57</f>
        <v>1.6090927827458261</v>
      </c>
      <c r="AI50" s="110">
        <f>'Returns per Gal.'!AI57</f>
        <v>0.30122343846629523</v>
      </c>
      <c r="AJ50" s="110">
        <f>'Returns per Gal.'!AH57</f>
        <v>0</v>
      </c>
      <c r="AK50" s="110">
        <f>'Returns per Gal.'!AK57</f>
        <v>0.12057343846629531</v>
      </c>
      <c r="AL50" s="110">
        <f>'Returns per Gal.'!AL57</f>
        <v>0</v>
      </c>
      <c r="AM50" s="110">
        <f>'Returns per Gal.'!AM57</f>
        <v>-9.2956419109462285E-2</v>
      </c>
      <c r="AN50" s="89">
        <f>'Returns per Gal.'!AN57</f>
        <v>0</v>
      </c>
      <c r="AO50" s="15">
        <f>'Returns per Gal.'!AO57</f>
        <v>0</v>
      </c>
      <c r="AP50" s="90">
        <f>'Returns per Gal.'!AP57</f>
        <v>0</v>
      </c>
      <c r="AQ50" s="102">
        <f>'Returns per Gal.'!AQ57</f>
        <v>0.36785714285714288</v>
      </c>
      <c r="AR50" s="102">
        <f>'Returns per Gal.'!AR57</f>
        <v>0</v>
      </c>
      <c r="AS50" s="102">
        <f>'Returns per Gal.'!AS57</f>
        <v>0.83571428571428585</v>
      </c>
      <c r="AT50" s="102">
        <f>'Returns per Gal.'!AT57</f>
        <v>0</v>
      </c>
      <c r="AU50" s="102">
        <f>'Returns per Gal.'!AU57</f>
        <v>1.2035714285714287</v>
      </c>
      <c r="AV50" s="114">
        <f>'Returns per Gal.'!AV57</f>
        <v>0</v>
      </c>
      <c r="AW50" s="113">
        <f>'Returns per Gal.'!AW57</f>
        <v>0</v>
      </c>
      <c r="AX50" s="110">
        <f>'Returns per Gal.'!AX57</f>
        <v>1.6693214285714286</v>
      </c>
      <c r="AY50" s="110">
        <f>'Returns per Gal.'!AY57</f>
        <v>0</v>
      </c>
      <c r="AZ50" s="110">
        <f>'Returns per Gal.'!AZ57</f>
        <v>1.8828512861471862</v>
      </c>
      <c r="BA50" s="125">
        <f>'Returns per Gal.'!BA57</f>
        <v>0</v>
      </c>
      <c r="BB50" s="126"/>
      <c r="BC50" s="110">
        <f>'Returns per Gal.'!BD57</f>
        <v>0.22696587043908489</v>
      </c>
      <c r="BD50" s="110">
        <f>'Returns per Gal.'!BE57</f>
        <v>0</v>
      </c>
      <c r="BE50" s="110">
        <f>'Returns per Gal.'!BF57</f>
        <v>1.3436012863327296E-2</v>
      </c>
      <c r="BF50" s="110">
        <f>'Returns per Gal.'!BG57</f>
        <v>0</v>
      </c>
      <c r="BG50" s="110">
        <f>'Returns per Gal.'!BH57</f>
        <v>-9.2956419109462285E-2</v>
      </c>
      <c r="BH50" s="110">
        <f>'Returns per Gal.'!BI57</f>
        <v>0</v>
      </c>
      <c r="BI50" s="110">
        <f>'Returns per Gal.'!BJ57</f>
        <v>0.10639243197278958</v>
      </c>
      <c r="BJ50" s="59"/>
      <c r="BL50" s="230">
        <f>'Returns per Bu.'!H57</f>
        <v>3.6678988095238108</v>
      </c>
      <c r="BM50" s="220">
        <f>'Returns per Bu.'!I57</f>
        <v>0</v>
      </c>
      <c r="BN50" s="212">
        <f>'Returns per Bu.'!Q57</f>
        <v>5.3096044372294378</v>
      </c>
      <c r="BO50" s="212">
        <f>'Returns per Bu.'!R57</f>
        <v>0</v>
      </c>
      <c r="BP50" s="212">
        <f>'Returns per Bu.'!S57</f>
        <v>3.4076208360173164</v>
      </c>
      <c r="BQ50" s="221">
        <f>'Returns per Bu.'!AE57</f>
        <v>0</v>
      </c>
      <c r="BR50" s="215">
        <f>'Returns per Bu.'!AF57</f>
        <v>-8.0673383148958749E-2</v>
      </c>
      <c r="BS50" s="209">
        <f>'Returns per Bu.'!AM57</f>
        <v>0</v>
      </c>
      <c r="BT50" s="206">
        <f>'Returns per Bu.'!AN57</f>
        <v>3.37</v>
      </c>
      <c r="BU50" s="209">
        <f>'Returns per Bu.'!AO57</f>
        <v>0</v>
      </c>
      <c r="BV50" s="15">
        <f t="shared" si="0"/>
        <v>2.34</v>
      </c>
      <c r="BW50" s="102">
        <f>'Returns per Bu.'!AJ57</f>
        <v>1.03</v>
      </c>
      <c r="BX50" s="102"/>
      <c r="BY50" s="102">
        <f t="shared" si="1"/>
        <v>0.83571428571428585</v>
      </c>
      <c r="BZ50" s="102"/>
      <c r="CA50" s="102"/>
    </row>
    <row r="51" spans="1:79" x14ac:dyDescent="0.2">
      <c r="A51" s="8">
        <v>39845</v>
      </c>
      <c r="C51" s="60"/>
      <c r="D51" s="102">
        <v>1.4890000000000005</v>
      </c>
      <c r="E51" s="28">
        <f>'Returns per Gal.'!E58</f>
        <v>0</v>
      </c>
      <c r="F51" s="104">
        <v>124.5125</v>
      </c>
      <c r="G51" s="103">
        <f>'Returns per Gal.'!G58</f>
        <v>0</v>
      </c>
      <c r="H51" s="102">
        <v>3.4548749999999986</v>
      </c>
      <c r="I51" s="103">
        <f>'Returns per Gal.'!I58</f>
        <v>0</v>
      </c>
      <c r="J51" s="105">
        <v>7.84</v>
      </c>
      <c r="K51" s="94">
        <f>'Returns per Gal.'!K58</f>
        <v>0</v>
      </c>
      <c r="L51" s="16"/>
      <c r="M51" s="102">
        <f>'Returns per Gal.'!M58</f>
        <v>1.4890000000000005</v>
      </c>
      <c r="N51" s="117">
        <f>'Returns per Gal.'!N58</f>
        <v>0</v>
      </c>
      <c r="O51" s="102">
        <f>'Returns per Gal.'!O58</f>
        <v>0.37798437499999998</v>
      </c>
      <c r="P51" s="102">
        <f>'Returns per Gal.'!P58</f>
        <v>0</v>
      </c>
      <c r="Q51" s="102">
        <f>'Returns per Gal.'!Q58</f>
        <v>1.8669843750000006</v>
      </c>
      <c r="R51" s="119">
        <f>'Returns per Gal.'!R58</f>
        <v>0</v>
      </c>
      <c r="S51" s="117">
        <f>'Returns per Gal.'!S58</f>
        <v>0</v>
      </c>
      <c r="T51" s="102">
        <f>'Returns per Gal.'!T58</f>
        <v>1.233883928571428</v>
      </c>
      <c r="U51" s="117">
        <f>'Returns per Gal.'!U58</f>
        <v>0</v>
      </c>
      <c r="V51" s="102">
        <f>'Returns per Gal.'!V58</f>
        <v>0.23519999999999999</v>
      </c>
      <c r="W51" s="117">
        <f>'Returns per Gal.'!W58</f>
        <v>0</v>
      </c>
      <c r="X51" s="102">
        <f>'Returns per Gal.'!X58</f>
        <v>0.21914999999999998</v>
      </c>
      <c r="Y51" s="117">
        <f>'Returns per Gal.'!Y58</f>
        <v>0</v>
      </c>
      <c r="Z51" s="102">
        <f>'Returns per Gal.'!Z58</f>
        <v>1.6882339285714281</v>
      </c>
      <c r="AA51" s="117">
        <f>'Returns per Gal.'!AA58</f>
        <v>0</v>
      </c>
      <c r="AB51" s="102">
        <f>'Returns per Gal.'!AB58</f>
        <v>0.2135298575757576</v>
      </c>
      <c r="AC51" s="117">
        <f>'Returns per Gal.'!AC58</f>
        <v>0</v>
      </c>
      <c r="AD51" s="102">
        <f>'Returns per Gal.'!AD58</f>
        <v>1.9017637861471857</v>
      </c>
      <c r="AE51" s="117">
        <f>'Returns per Gal.'!AE58</f>
        <v>0</v>
      </c>
      <c r="AF51" s="102">
        <f>'Returns per Gal.'!AF58</f>
        <v>1.5237794111471856</v>
      </c>
      <c r="AG51" s="114"/>
      <c r="AH51" s="102">
        <f>'Returns per Gal.'!AF58</f>
        <v>1.5237794111471856</v>
      </c>
      <c r="AI51" s="102">
        <f>'Returns per Gal.'!AI58</f>
        <v>0.35940044642857261</v>
      </c>
      <c r="AJ51" s="102">
        <f>'Returns per Gal.'!AH58</f>
        <v>0</v>
      </c>
      <c r="AK51" s="102">
        <f>'Returns per Gal.'!AK58</f>
        <v>0.17875044642857252</v>
      </c>
      <c r="AL51" s="102">
        <f>'Returns per Gal.'!AL58</f>
        <v>0</v>
      </c>
      <c r="AM51" s="102">
        <f>'Returns per Gal.'!AM58</f>
        <v>-3.477941114718508E-2</v>
      </c>
      <c r="AN51" s="89">
        <f>'Returns per Gal.'!AN58</f>
        <v>0</v>
      </c>
      <c r="AO51" s="15">
        <f>'Returns per Gal.'!AO58</f>
        <v>0</v>
      </c>
      <c r="AP51" s="90">
        <f>'Returns per Gal.'!AP58</f>
        <v>0</v>
      </c>
      <c r="AQ51" s="102">
        <f>'Returns per Gal.'!AQ58</f>
        <v>0.36785714285714288</v>
      </c>
      <c r="AR51" s="102">
        <f>'Returns per Gal.'!AR58</f>
        <v>0</v>
      </c>
      <c r="AS51" s="102">
        <f>'Returns per Gal.'!AS58</f>
        <v>0.83571428571428585</v>
      </c>
      <c r="AT51" s="102">
        <f>'Returns per Gal.'!AT58</f>
        <v>0</v>
      </c>
      <c r="AU51" s="102">
        <f>'Returns per Gal.'!AU58</f>
        <v>1.2035714285714287</v>
      </c>
      <c r="AV51" s="114">
        <f>'Returns per Gal.'!AV58</f>
        <v>0</v>
      </c>
      <c r="AW51" s="113">
        <f>'Returns per Gal.'!AW58</f>
        <v>0</v>
      </c>
      <c r="AX51" s="102">
        <f>'Returns per Gal.'!AX58</f>
        <v>1.6579214285714288</v>
      </c>
      <c r="AY51" s="102">
        <f>'Returns per Gal.'!AY58</f>
        <v>0</v>
      </c>
      <c r="AZ51" s="102">
        <f>'Returns per Gal.'!AZ58</f>
        <v>1.8714512861471864</v>
      </c>
      <c r="BA51" s="114">
        <f>'Returns per Gal.'!BA58</f>
        <v>0</v>
      </c>
      <c r="BB51" s="113"/>
      <c r="BC51" s="102">
        <f>'Returns per Gal.'!BD58</f>
        <v>0.20906294642857182</v>
      </c>
      <c r="BD51" s="102">
        <f>'Returns per Gal.'!BE58</f>
        <v>0</v>
      </c>
      <c r="BE51" s="102">
        <f>'Returns per Gal.'!BF58</f>
        <v>-4.4669111471857814E-3</v>
      </c>
      <c r="BF51" s="102">
        <f>'Returns per Gal.'!BG58</f>
        <v>0</v>
      </c>
      <c r="BG51" s="102">
        <f>'Returns per Gal.'!BH58</f>
        <v>-3.477941114718508E-2</v>
      </c>
      <c r="BH51" s="102">
        <f>'Returns per Gal.'!BI58</f>
        <v>0</v>
      </c>
      <c r="BI51" s="102">
        <f>'Returns per Gal.'!BJ58</f>
        <v>3.0312499999999298E-2</v>
      </c>
      <c r="BJ51" s="59"/>
      <c r="BL51" s="228">
        <f>'Returns per Bu.'!H58</f>
        <v>3.4548749999999986</v>
      </c>
      <c r="BM51" s="216">
        <f>'Returns per Bu.'!I58</f>
        <v>0</v>
      </c>
      <c r="BN51" s="210">
        <f>'Returns per Bu.'!Q58</f>
        <v>5.227556250000001</v>
      </c>
      <c r="BO51" s="210">
        <f>'Returns per Bu.'!R58</f>
        <v>0</v>
      </c>
      <c r="BP51" s="210">
        <f>'Returns per Bu.'!S58</f>
        <v>3.35749264878788</v>
      </c>
      <c r="BQ51" s="209">
        <f>'Returns per Bu.'!AE58</f>
        <v>0</v>
      </c>
      <c r="BR51" s="213">
        <f>'Returns per Bu.'!AF58</f>
        <v>-3.0183744038892648E-2</v>
      </c>
      <c r="BS51" s="209">
        <f>'Returns per Bu.'!AM58</f>
        <v>0</v>
      </c>
      <c r="BT51" s="206">
        <f>'Returns per Bu.'!AN58</f>
        <v>3.37</v>
      </c>
      <c r="BU51" s="209">
        <f>'Returns per Bu.'!AO58</f>
        <v>0</v>
      </c>
      <c r="BV51" s="15">
        <f t="shared" si="0"/>
        <v>2.34</v>
      </c>
      <c r="BW51" s="102">
        <f>'Returns per Bu.'!AJ58</f>
        <v>1.03</v>
      </c>
      <c r="BX51" s="102"/>
      <c r="BY51" s="102">
        <f t="shared" si="1"/>
        <v>0.83571428571428585</v>
      </c>
      <c r="BZ51" s="102"/>
      <c r="CA51" s="102"/>
    </row>
    <row r="52" spans="1:79" x14ac:dyDescent="0.2">
      <c r="A52" s="8">
        <v>39873</v>
      </c>
      <c r="C52" s="60"/>
      <c r="D52" s="102">
        <v>1.4606818181818175</v>
      </c>
      <c r="E52" s="28">
        <f>'Returns per Gal.'!E59</f>
        <v>0</v>
      </c>
      <c r="F52" s="104">
        <v>121.06818181818181</v>
      </c>
      <c r="G52" s="103">
        <f>'Returns per Gal.'!G59</f>
        <v>0</v>
      </c>
      <c r="H52" s="102">
        <v>3.6221590909090908</v>
      </c>
      <c r="I52" s="103">
        <f>'Returns per Gal.'!I59</f>
        <v>0</v>
      </c>
      <c r="J52" s="105">
        <v>7.28</v>
      </c>
      <c r="K52" s="94">
        <f>'Returns per Gal.'!K59</f>
        <v>0</v>
      </c>
      <c r="L52" s="16"/>
      <c r="M52" s="102">
        <f>'Returns per Gal.'!M59</f>
        <v>1.4606818181818175</v>
      </c>
      <c r="N52" s="117">
        <f>'Returns per Gal.'!N59</f>
        <v>0</v>
      </c>
      <c r="O52" s="102">
        <f>'Returns per Gal.'!O59</f>
        <v>0.36752840909090911</v>
      </c>
      <c r="P52" s="102">
        <f>'Returns per Gal.'!P59</f>
        <v>0</v>
      </c>
      <c r="Q52" s="102">
        <f>'Returns per Gal.'!Q59</f>
        <v>1.8282102272727268</v>
      </c>
      <c r="R52" s="119">
        <f>'Returns per Gal.'!R59</f>
        <v>0</v>
      </c>
      <c r="S52" s="117">
        <f>'Returns per Gal.'!S59</f>
        <v>0</v>
      </c>
      <c r="T52" s="102">
        <f>'Returns per Gal.'!T59</f>
        <v>1.2936282467532467</v>
      </c>
      <c r="U52" s="117">
        <f>'Returns per Gal.'!U59</f>
        <v>0</v>
      </c>
      <c r="V52" s="102">
        <f>'Returns per Gal.'!V59</f>
        <v>0.21840000000000001</v>
      </c>
      <c r="W52" s="117">
        <f>'Returns per Gal.'!W59</f>
        <v>0</v>
      </c>
      <c r="X52" s="102">
        <f>'Returns per Gal.'!X59</f>
        <v>0.21914999999999998</v>
      </c>
      <c r="Y52" s="117">
        <f>'Returns per Gal.'!Y59</f>
        <v>0</v>
      </c>
      <c r="Z52" s="102">
        <f>'Returns per Gal.'!Z59</f>
        <v>1.7311782467532466</v>
      </c>
      <c r="AA52" s="117">
        <f>'Returns per Gal.'!AA59</f>
        <v>0</v>
      </c>
      <c r="AB52" s="102">
        <f>'Returns per Gal.'!AB59</f>
        <v>0.2135298575757576</v>
      </c>
      <c r="AC52" s="117">
        <f>'Returns per Gal.'!AC59</f>
        <v>0</v>
      </c>
      <c r="AD52" s="102">
        <f>'Returns per Gal.'!AD59</f>
        <v>1.9447081043290042</v>
      </c>
      <c r="AE52" s="117">
        <f>'Returns per Gal.'!AE59</f>
        <v>0</v>
      </c>
      <c r="AF52" s="102">
        <f>'Returns per Gal.'!AF59</f>
        <v>1.5771796952380952</v>
      </c>
      <c r="AG52" s="114"/>
      <c r="AH52" s="102">
        <f>'Returns per Gal.'!AF59</f>
        <v>1.5771796952380952</v>
      </c>
      <c r="AI52" s="102">
        <f>'Returns per Gal.'!AI59</f>
        <v>0.27768198051948001</v>
      </c>
      <c r="AJ52" s="102">
        <f>'Returns per Gal.'!AH59</f>
        <v>0</v>
      </c>
      <c r="AK52" s="102">
        <f>'Returns per Gal.'!AK59</f>
        <v>9.7031980519480143E-2</v>
      </c>
      <c r="AL52" s="102">
        <f>'Returns per Gal.'!AL59</f>
        <v>0</v>
      </c>
      <c r="AM52" s="102">
        <f>'Returns per Gal.'!AM59</f>
        <v>-0.11649787705627745</v>
      </c>
      <c r="AN52" s="89">
        <f>'Returns per Gal.'!AN59</f>
        <v>0</v>
      </c>
      <c r="AO52" s="15">
        <f>'Returns per Gal.'!AO59</f>
        <v>0</v>
      </c>
      <c r="AP52" s="90">
        <f>'Returns per Gal.'!AP59</f>
        <v>0</v>
      </c>
      <c r="AQ52" s="102">
        <f>'Returns per Gal.'!AQ59</f>
        <v>0.36785714285714288</v>
      </c>
      <c r="AR52" s="102">
        <f>'Returns per Gal.'!AR59</f>
        <v>0</v>
      </c>
      <c r="AS52" s="102">
        <f>'Returns per Gal.'!AS59</f>
        <v>0.83928571428571419</v>
      </c>
      <c r="AT52" s="102">
        <f>'Returns per Gal.'!AT59</f>
        <v>0</v>
      </c>
      <c r="AU52" s="102">
        <f>'Returns per Gal.'!AU59</f>
        <v>1.2071428571428571</v>
      </c>
      <c r="AV52" s="114">
        <f>'Returns per Gal.'!AV59</f>
        <v>0</v>
      </c>
      <c r="AW52" s="113">
        <f>'Returns per Gal.'!AW59</f>
        <v>0</v>
      </c>
      <c r="AX52" s="102">
        <f>'Returns per Gal.'!AX59</f>
        <v>1.644692857142857</v>
      </c>
      <c r="AY52" s="102">
        <f>'Returns per Gal.'!AY59</f>
        <v>0</v>
      </c>
      <c r="AZ52" s="102">
        <f>'Returns per Gal.'!AZ59</f>
        <v>1.8582227147186146</v>
      </c>
      <c r="BA52" s="114">
        <f>'Returns per Gal.'!BA59</f>
        <v>0</v>
      </c>
      <c r="BB52" s="113"/>
      <c r="BC52" s="102">
        <f>'Returns per Gal.'!BD59</f>
        <v>0.18351737012986979</v>
      </c>
      <c r="BD52" s="102">
        <f>'Returns per Gal.'!BE59</f>
        <v>0</v>
      </c>
      <c r="BE52" s="102">
        <f>'Returns per Gal.'!BF59</f>
        <v>-3.0012487445887803E-2</v>
      </c>
      <c r="BF52" s="102">
        <f>'Returns per Gal.'!BG59</f>
        <v>0</v>
      </c>
      <c r="BG52" s="102">
        <f>'Returns per Gal.'!BH59</f>
        <v>-0.11649787705627745</v>
      </c>
      <c r="BH52" s="102">
        <f>'Returns per Gal.'!BI59</f>
        <v>0</v>
      </c>
      <c r="BI52" s="102">
        <f>'Returns per Gal.'!BJ59</f>
        <v>8.6485389610389651E-2</v>
      </c>
      <c r="BJ52" s="59"/>
      <c r="BL52" s="228">
        <f>'Returns per Bu.'!H59</f>
        <v>3.6221590909090908</v>
      </c>
      <c r="BM52" s="216">
        <f>'Returns per Bu.'!I59</f>
        <v>0</v>
      </c>
      <c r="BN52" s="210">
        <f>'Returns per Bu.'!Q59</f>
        <v>5.1189886363636337</v>
      </c>
      <c r="BO52" s="210">
        <f>'Returns per Bu.'!R59</f>
        <v>0</v>
      </c>
      <c r="BP52" s="210">
        <f>'Returns per Bu.'!S59</f>
        <v>3.2959650351515126</v>
      </c>
      <c r="BQ52" s="209">
        <f>'Returns per Bu.'!AE59</f>
        <v>0</v>
      </c>
      <c r="BR52" s="213">
        <f>'Returns per Bu.'!AF59</f>
        <v>-0.10110412989052762</v>
      </c>
      <c r="BS52" s="209">
        <f>'Returns per Bu.'!AM59</f>
        <v>0</v>
      </c>
      <c r="BT52" s="206">
        <f>'Returns per Bu.'!AN59</f>
        <v>3.38</v>
      </c>
      <c r="BU52" s="209">
        <f>'Returns per Bu.'!AO59</f>
        <v>0</v>
      </c>
      <c r="BV52" s="15">
        <f t="shared" si="0"/>
        <v>2.3499999999999996</v>
      </c>
      <c r="BW52" s="102">
        <f>'Returns per Bu.'!AJ59</f>
        <v>1.03</v>
      </c>
      <c r="BX52" s="102"/>
      <c r="BY52" s="102">
        <f t="shared" si="1"/>
        <v>0.83928571428571419</v>
      </c>
      <c r="BZ52" s="102"/>
      <c r="CA52" s="102"/>
    </row>
    <row r="53" spans="1:79" x14ac:dyDescent="0.2">
      <c r="A53" s="8">
        <v>39904</v>
      </c>
      <c r="C53" s="60"/>
      <c r="D53" s="102">
        <v>1.4981818181818185</v>
      </c>
      <c r="E53" s="28">
        <f>'Returns per Gal.'!E60</f>
        <v>0</v>
      </c>
      <c r="F53" s="104">
        <v>119.94318181818181</v>
      </c>
      <c r="G53" s="103">
        <f>'Returns per Gal.'!G60</f>
        <v>0</v>
      </c>
      <c r="H53" s="102">
        <v>3.7570454545454526</v>
      </c>
      <c r="I53" s="103">
        <f>'Returns per Gal.'!I60</f>
        <v>0</v>
      </c>
      <c r="J53" s="105">
        <v>5.6</v>
      </c>
      <c r="K53" s="94">
        <f>'Returns per Gal.'!K60</f>
        <v>0</v>
      </c>
      <c r="L53" s="16"/>
      <c r="M53" s="102">
        <f>'Returns per Gal.'!M60</f>
        <v>1.4981818181818185</v>
      </c>
      <c r="N53" s="117">
        <f>'Returns per Gal.'!N60</f>
        <v>0</v>
      </c>
      <c r="O53" s="102">
        <f>'Returns per Gal.'!O60</f>
        <v>0.36411323051948052</v>
      </c>
      <c r="P53" s="102">
        <f>'Returns per Gal.'!P60</f>
        <v>0</v>
      </c>
      <c r="Q53" s="102">
        <f>'Returns per Gal.'!Q60</f>
        <v>1.862295048701299</v>
      </c>
      <c r="R53" s="94">
        <f>'Returns per Gal.'!R60</f>
        <v>0</v>
      </c>
      <c r="S53" s="16">
        <f>'Returns per Gal.'!S60</f>
        <v>0</v>
      </c>
      <c r="T53" s="102">
        <f>'Returns per Gal.'!T60</f>
        <v>1.3418019480519474</v>
      </c>
      <c r="U53" s="117">
        <f>'Returns per Gal.'!U60</f>
        <v>0</v>
      </c>
      <c r="V53" s="102">
        <f>'Returns per Gal.'!V60</f>
        <v>0.16800000000000001</v>
      </c>
      <c r="W53" s="117">
        <f>'Returns per Gal.'!W60</f>
        <v>0</v>
      </c>
      <c r="X53" s="102">
        <f>'Returns per Gal.'!X60</f>
        <v>0.21914999999999998</v>
      </c>
      <c r="Y53" s="117">
        <f>'Returns per Gal.'!Y60</f>
        <v>0</v>
      </c>
      <c r="Z53" s="102">
        <f>'Returns per Gal.'!Z60</f>
        <v>1.7289519480519473</v>
      </c>
      <c r="AA53" s="117">
        <f>'Returns per Gal.'!AA60</f>
        <v>0</v>
      </c>
      <c r="AB53" s="102">
        <f>'Returns per Gal.'!AB60</f>
        <v>0.2135298575757576</v>
      </c>
      <c r="AC53" s="117">
        <f>'Returns per Gal.'!AC60</f>
        <v>0</v>
      </c>
      <c r="AD53" s="102">
        <f>'Returns per Gal.'!AD60</f>
        <v>1.9424818056277049</v>
      </c>
      <c r="AE53" s="117">
        <f>'Returns per Gal.'!AE60</f>
        <v>0</v>
      </c>
      <c r="AF53" s="102">
        <f>'Returns per Gal.'!AF60</f>
        <v>1.5783685751082244</v>
      </c>
      <c r="AG53" s="114"/>
      <c r="AH53" s="102">
        <f>'Returns per Gal.'!AF60</f>
        <v>1.5783685751082244</v>
      </c>
      <c r="AI53" s="102">
        <f>'Returns per Gal.'!AI60</f>
        <v>0.3139931006493516</v>
      </c>
      <c r="AJ53" s="102">
        <f>'Returns per Gal.'!AH60</f>
        <v>0</v>
      </c>
      <c r="AK53" s="102">
        <f>'Returns per Gal.'!AK60</f>
        <v>0.13334310064935173</v>
      </c>
      <c r="AL53" s="102">
        <f>'Returns per Gal.'!AL60</f>
        <v>0</v>
      </c>
      <c r="AM53" s="102">
        <f>'Returns per Gal.'!AM60</f>
        <v>-8.0186756926405867E-2</v>
      </c>
      <c r="AN53" s="89">
        <f>'Returns per Gal.'!AN60</f>
        <v>0</v>
      </c>
      <c r="AO53" s="15">
        <f>'Returns per Gal.'!AO60</f>
        <v>0</v>
      </c>
      <c r="AP53" s="90">
        <f>'Returns per Gal.'!AP60</f>
        <v>0</v>
      </c>
      <c r="AQ53" s="102">
        <f>'Returns per Gal.'!AQ60</f>
        <v>0.36785714285714288</v>
      </c>
      <c r="AR53" s="102">
        <f>'Returns per Gal.'!AR60</f>
        <v>0</v>
      </c>
      <c r="AS53" s="102">
        <f>'Returns per Gal.'!AS60</f>
        <v>0.84285714285714297</v>
      </c>
      <c r="AT53" s="102">
        <f>'Returns per Gal.'!AT60</f>
        <v>0</v>
      </c>
      <c r="AU53" s="102">
        <f>'Returns per Gal.'!AU60</f>
        <v>1.2107142857142859</v>
      </c>
      <c r="AV53" s="114">
        <f>'Returns per Gal.'!AV60</f>
        <v>0</v>
      </c>
      <c r="AW53" s="113">
        <f>'Returns per Gal.'!AW60</f>
        <v>0</v>
      </c>
      <c r="AX53" s="102">
        <f>'Returns per Gal.'!AX60</f>
        <v>1.5978642857142857</v>
      </c>
      <c r="AY53" s="102">
        <f>'Returns per Gal.'!AY60</f>
        <v>0</v>
      </c>
      <c r="AZ53" s="102">
        <f>'Returns per Gal.'!AZ60</f>
        <v>1.8113941432900433</v>
      </c>
      <c r="BA53" s="114">
        <f>'Returns per Gal.'!BA60</f>
        <v>0</v>
      </c>
      <c r="BB53" s="113"/>
      <c r="BC53" s="102">
        <f>'Returns per Gal.'!BD60</f>
        <v>0.26443076298701329</v>
      </c>
      <c r="BD53" s="102">
        <f>'Returns per Gal.'!BE60</f>
        <v>0</v>
      </c>
      <c r="BE53" s="102">
        <f>'Returns per Gal.'!BF60</f>
        <v>5.0900905411255692E-2</v>
      </c>
      <c r="BF53" s="102">
        <f>'Returns per Gal.'!BG60</f>
        <v>0</v>
      </c>
      <c r="BG53" s="102">
        <f>'Returns per Gal.'!BH60</f>
        <v>-8.0186756926405867E-2</v>
      </c>
      <c r="BH53" s="102">
        <f>'Returns per Gal.'!BI60</f>
        <v>0</v>
      </c>
      <c r="BI53" s="102">
        <f>'Returns per Gal.'!BJ60</f>
        <v>0.13108766233766156</v>
      </c>
      <c r="BJ53" s="59"/>
      <c r="BL53" s="228">
        <f>'Returns per Bu.'!H60</f>
        <v>3.7570454545454526</v>
      </c>
      <c r="BM53" s="216">
        <f>'Returns per Bu.'!I60</f>
        <v>0</v>
      </c>
      <c r="BN53" s="210">
        <f>'Returns per Bu.'!Q60</f>
        <v>5.2144261363636373</v>
      </c>
      <c r="BO53" s="210">
        <f>'Returns per Bu.'!R60</f>
        <v>0</v>
      </c>
      <c r="BP53" s="210">
        <f>'Returns per Bu.'!S60</f>
        <v>3.5325225351515162</v>
      </c>
      <c r="BQ53" s="209">
        <f>'Returns per Bu.'!AE60</f>
        <v>0</v>
      </c>
      <c r="BR53" s="213">
        <f>'Returns per Bu.'!AF60</f>
        <v>-6.9591073182141028E-2</v>
      </c>
      <c r="BS53" s="209">
        <f>'Returns per Bu.'!AM60</f>
        <v>0</v>
      </c>
      <c r="BT53" s="206">
        <f>'Returns per Bu.'!AN60</f>
        <v>3.39</v>
      </c>
      <c r="BU53" s="209">
        <f>'Returns per Bu.'!AO60</f>
        <v>0</v>
      </c>
      <c r="BV53" s="15">
        <f t="shared" si="0"/>
        <v>2.3600000000000003</v>
      </c>
      <c r="BW53" s="102">
        <f>'Returns per Bu.'!AJ60</f>
        <v>1.03</v>
      </c>
      <c r="BX53" s="102"/>
      <c r="BY53" s="102">
        <f t="shared" si="1"/>
        <v>0.84285714285714297</v>
      </c>
      <c r="BZ53" s="102"/>
      <c r="CA53" s="102"/>
    </row>
    <row r="54" spans="1:79" x14ac:dyDescent="0.2">
      <c r="A54" s="8">
        <v>39934</v>
      </c>
      <c r="C54" s="60"/>
      <c r="D54" s="102">
        <v>1.56</v>
      </c>
      <c r="E54" s="28">
        <f>'Returns per Gal.'!E61</f>
        <v>0</v>
      </c>
      <c r="F54" s="104">
        <v>128.71250000000001</v>
      </c>
      <c r="G54" s="103">
        <f>'Returns per Gal.'!G61</f>
        <v>0</v>
      </c>
      <c r="H54" s="102">
        <v>3.9796249999999995</v>
      </c>
      <c r="I54" s="103">
        <f>'Returns per Gal.'!I61</f>
        <v>0</v>
      </c>
      <c r="J54" s="105">
        <v>4.84</v>
      </c>
      <c r="K54" s="94">
        <f>'Returns per Gal.'!K61</f>
        <v>0</v>
      </c>
      <c r="L54" s="16"/>
      <c r="M54" s="102">
        <f>'Returns per Gal.'!M61</f>
        <v>1.56</v>
      </c>
      <c r="N54" s="117">
        <f>'Returns per Gal.'!N61</f>
        <v>0</v>
      </c>
      <c r="O54" s="102">
        <f>'Returns per Gal.'!O61</f>
        <v>0.39073437500000002</v>
      </c>
      <c r="P54" s="102">
        <f>'Returns per Gal.'!P61</f>
        <v>0</v>
      </c>
      <c r="Q54" s="102">
        <f>'Returns per Gal.'!Q61</f>
        <v>1.9507343750000001</v>
      </c>
      <c r="R54" s="94">
        <f>'Returns per Gal.'!R61</f>
        <v>0</v>
      </c>
      <c r="S54" s="16">
        <f>'Returns per Gal.'!S61</f>
        <v>0</v>
      </c>
      <c r="T54" s="102">
        <f>'Returns per Gal.'!T61</f>
        <v>1.4212946428571427</v>
      </c>
      <c r="U54" s="117">
        <f>'Returns per Gal.'!U61</f>
        <v>0</v>
      </c>
      <c r="V54" s="102">
        <f>'Returns per Gal.'!V61</f>
        <v>0.1452</v>
      </c>
      <c r="W54" s="117">
        <f>'Returns per Gal.'!W61</f>
        <v>0</v>
      </c>
      <c r="X54" s="102">
        <f>'Returns per Gal.'!X61</f>
        <v>0.21914999999999998</v>
      </c>
      <c r="Y54" s="117">
        <f>'Returns per Gal.'!Y61</f>
        <v>0</v>
      </c>
      <c r="Z54" s="102">
        <f>'Returns per Gal.'!Z61</f>
        <v>1.7856446428571426</v>
      </c>
      <c r="AA54" s="117">
        <f>'Returns per Gal.'!AA61</f>
        <v>0</v>
      </c>
      <c r="AB54" s="102">
        <f>'Returns per Gal.'!AB61</f>
        <v>0.2135298575757576</v>
      </c>
      <c r="AC54" s="117">
        <f>'Returns per Gal.'!AC61</f>
        <v>0</v>
      </c>
      <c r="AD54" s="102">
        <f>'Returns per Gal.'!AD61</f>
        <v>1.9991745004329002</v>
      </c>
      <c r="AE54" s="117">
        <f>'Returns per Gal.'!AE61</f>
        <v>0</v>
      </c>
      <c r="AF54" s="102">
        <f>'Returns per Gal.'!AF61</f>
        <v>1.6084401254329002</v>
      </c>
      <c r="AG54" s="114"/>
      <c r="AH54" s="102">
        <f>'Returns per Gal.'!AF61</f>
        <v>1.6084401254329002</v>
      </c>
      <c r="AI54" s="102">
        <f>'Returns per Gal.'!AI61</f>
        <v>0.34573973214285747</v>
      </c>
      <c r="AJ54" s="102">
        <f>'Returns per Gal.'!AH61</f>
        <v>0</v>
      </c>
      <c r="AK54" s="102">
        <f>'Returns per Gal.'!AK61</f>
        <v>0.16508973214285749</v>
      </c>
      <c r="AL54" s="102">
        <f>'Returns per Gal.'!AL61</f>
        <v>0</v>
      </c>
      <c r="AM54" s="102">
        <f>'Returns per Gal.'!AM61</f>
        <v>-4.8440125432900105E-2</v>
      </c>
      <c r="AN54" s="89">
        <f>'Returns per Gal.'!AN61</f>
        <v>0</v>
      </c>
      <c r="AO54" s="15">
        <f>'Returns per Gal.'!AO61</f>
        <v>0</v>
      </c>
      <c r="AP54" s="90">
        <f>'Returns per Gal.'!AP61</f>
        <v>0</v>
      </c>
      <c r="AQ54" s="102">
        <f>'Returns per Gal.'!AQ61</f>
        <v>0.36785714285714288</v>
      </c>
      <c r="AR54" s="102">
        <f>'Returns per Gal.'!AR61</f>
        <v>0</v>
      </c>
      <c r="AS54" s="102">
        <f>'Returns per Gal.'!AS61</f>
        <v>0.84642857142857153</v>
      </c>
      <c r="AT54" s="102">
        <f>'Returns per Gal.'!AT61</f>
        <v>0</v>
      </c>
      <c r="AU54" s="102">
        <f>'Returns per Gal.'!AU61</f>
        <v>1.2142857142857144</v>
      </c>
      <c r="AV54" s="114">
        <f>'Returns per Gal.'!AV61</f>
        <v>0</v>
      </c>
      <c r="AW54" s="113">
        <f>'Returns per Gal.'!AW61</f>
        <v>0</v>
      </c>
      <c r="AX54" s="102">
        <f>'Returns per Gal.'!AX61</f>
        <v>1.5786357142857144</v>
      </c>
      <c r="AY54" s="102">
        <f>'Returns per Gal.'!AY61</f>
        <v>0</v>
      </c>
      <c r="AZ54" s="102">
        <f>'Returns per Gal.'!AZ61</f>
        <v>1.792165571861472</v>
      </c>
      <c r="BA54" s="114">
        <f>'Returns per Gal.'!BA61</f>
        <v>0</v>
      </c>
      <c r="BB54" s="113"/>
      <c r="BC54" s="102">
        <f>'Returns per Gal.'!BD61</f>
        <v>0.37209866071428577</v>
      </c>
      <c r="BD54" s="102">
        <f>'Returns per Gal.'!BE61</f>
        <v>0</v>
      </c>
      <c r="BE54" s="102">
        <f>'Returns per Gal.'!BF61</f>
        <v>0.15856880313852817</v>
      </c>
      <c r="BF54" s="102">
        <f>'Returns per Gal.'!BG61</f>
        <v>0</v>
      </c>
      <c r="BG54" s="102">
        <f>'Returns per Gal.'!BH61</f>
        <v>-4.8440125432900105E-2</v>
      </c>
      <c r="BH54" s="102">
        <f>'Returns per Gal.'!BI61</f>
        <v>0</v>
      </c>
      <c r="BI54" s="102">
        <f>'Returns per Gal.'!BJ61</f>
        <v>0.20700892857142827</v>
      </c>
      <c r="BJ54" s="59"/>
      <c r="BL54" s="228">
        <f>'Returns per Bu.'!H61</f>
        <v>3.9796249999999995</v>
      </c>
      <c r="BM54" s="216">
        <f>'Returns per Bu.'!I61</f>
        <v>0</v>
      </c>
      <c r="BN54" s="210">
        <f>'Returns per Bu.'!Q61</f>
        <v>5.4620562499999998</v>
      </c>
      <c r="BO54" s="210">
        <f>'Returns per Bu.'!R61</f>
        <v>0</v>
      </c>
      <c r="BP54" s="210">
        <f>'Returns per Bu.'!S61</f>
        <v>3.8439926487878786</v>
      </c>
      <c r="BQ54" s="209">
        <f>'Returns per Bu.'!AE61</f>
        <v>0</v>
      </c>
      <c r="BR54" s="213">
        <f>'Returns per Bu.'!AF61</f>
        <v>-4.2039364642803896E-2</v>
      </c>
      <c r="BS54" s="209">
        <f>'Returns per Bu.'!AM61</f>
        <v>0</v>
      </c>
      <c r="BT54" s="206">
        <f>'Returns per Bu.'!AN61</f>
        <v>3.4</v>
      </c>
      <c r="BU54" s="209">
        <f>'Returns per Bu.'!AO61</f>
        <v>0</v>
      </c>
      <c r="BV54" s="15">
        <f t="shared" si="0"/>
        <v>2.37</v>
      </c>
      <c r="BW54" s="102">
        <f>'Returns per Bu.'!AJ61</f>
        <v>1.03</v>
      </c>
      <c r="BX54" s="102"/>
      <c r="BY54" s="102">
        <f t="shared" si="1"/>
        <v>0.84642857142857153</v>
      </c>
      <c r="BZ54" s="102"/>
      <c r="CA54" s="102"/>
    </row>
    <row r="55" spans="1:79" x14ac:dyDescent="0.2">
      <c r="A55" s="8">
        <v>39965</v>
      </c>
      <c r="C55" s="60"/>
      <c r="D55" s="102">
        <v>1.6725000000000001</v>
      </c>
      <c r="E55" s="28">
        <f>'Returns per Gal.'!E62</f>
        <v>0</v>
      </c>
      <c r="F55" s="104">
        <v>137.32954545454547</v>
      </c>
      <c r="G55" s="103">
        <f>'Returns per Gal.'!G62</f>
        <v>0</v>
      </c>
      <c r="H55" s="102">
        <v>3.9137499999999998</v>
      </c>
      <c r="I55" s="103">
        <f>'Returns per Gal.'!I62</f>
        <v>0</v>
      </c>
      <c r="J55" s="105">
        <v>4.57</v>
      </c>
      <c r="K55" s="94">
        <f>'Returns per Gal.'!K62</f>
        <v>0</v>
      </c>
      <c r="L55" s="16"/>
      <c r="M55" s="102">
        <f>'Returns per Gal.'!M62</f>
        <v>1.6725000000000001</v>
      </c>
      <c r="N55" s="117">
        <f>'Returns per Gal.'!N62</f>
        <v>0</v>
      </c>
      <c r="O55" s="102">
        <f>'Returns per Gal.'!O62</f>
        <v>0.41689326298701301</v>
      </c>
      <c r="P55" s="102">
        <f>'Returns per Gal.'!P62</f>
        <v>0</v>
      </c>
      <c r="Q55" s="102">
        <f>'Returns per Gal.'!Q62</f>
        <v>2.0893932629870129</v>
      </c>
      <c r="R55" s="94">
        <f>'Returns per Gal.'!R62</f>
        <v>0</v>
      </c>
      <c r="S55" s="16">
        <f>'Returns per Gal.'!S62</f>
        <v>0</v>
      </c>
      <c r="T55" s="102">
        <f>'Returns per Gal.'!T62</f>
        <v>1.3977678571428571</v>
      </c>
      <c r="U55" s="117">
        <f>'Returns per Gal.'!U62</f>
        <v>0</v>
      </c>
      <c r="V55" s="102">
        <f>'Returns per Gal.'!V62</f>
        <v>0.1371</v>
      </c>
      <c r="W55" s="117">
        <f>'Returns per Gal.'!W62</f>
        <v>0</v>
      </c>
      <c r="X55" s="102">
        <f>'Returns per Gal.'!X62</f>
        <v>0.21914999999999998</v>
      </c>
      <c r="Y55" s="117">
        <f>'Returns per Gal.'!Y62</f>
        <v>0</v>
      </c>
      <c r="Z55" s="102">
        <f>'Returns per Gal.'!Z62</f>
        <v>1.7540178571428571</v>
      </c>
      <c r="AA55" s="117">
        <f>'Returns per Gal.'!AA62</f>
        <v>0</v>
      </c>
      <c r="AB55" s="102">
        <f>'Returns per Gal.'!AB62</f>
        <v>0.2135298575757576</v>
      </c>
      <c r="AC55" s="117">
        <f>'Returns per Gal.'!AC62</f>
        <v>0</v>
      </c>
      <c r="AD55" s="102">
        <f>'Returns per Gal.'!AD62</f>
        <v>1.9675477147186147</v>
      </c>
      <c r="AE55" s="117">
        <f>'Returns per Gal.'!AE62</f>
        <v>0</v>
      </c>
      <c r="AF55" s="102">
        <f>'Returns per Gal.'!AF62</f>
        <v>1.5506544517316017</v>
      </c>
      <c r="AG55" s="114"/>
      <c r="AH55" s="102">
        <f>'Returns per Gal.'!AF62</f>
        <v>1.5506544517316017</v>
      </c>
      <c r="AI55" s="102">
        <f>'Returns per Gal.'!AI62</f>
        <v>0.51602540584415579</v>
      </c>
      <c r="AJ55" s="102">
        <f>'Returns per Gal.'!AH62</f>
        <v>0</v>
      </c>
      <c r="AK55" s="102">
        <f>'Returns per Gal.'!AK62</f>
        <v>0.33537540584415582</v>
      </c>
      <c r="AL55" s="102">
        <f>'Returns per Gal.'!AL62</f>
        <v>0</v>
      </c>
      <c r="AM55" s="102">
        <f>'Returns per Gal.'!AM62</f>
        <v>0.12184554826839822</v>
      </c>
      <c r="AN55" s="89">
        <f>'Returns per Gal.'!AN62</f>
        <v>0</v>
      </c>
      <c r="AO55" s="15">
        <f>'Returns per Gal.'!AO62</f>
        <v>0</v>
      </c>
      <c r="AP55" s="90">
        <f>'Returns per Gal.'!AP62</f>
        <v>0</v>
      </c>
      <c r="AQ55" s="102">
        <f>'Returns per Gal.'!AQ62</f>
        <v>0.36785714285714288</v>
      </c>
      <c r="AR55" s="102">
        <f>'Returns per Gal.'!AR62</f>
        <v>0</v>
      </c>
      <c r="AS55" s="102">
        <f>'Returns per Gal.'!AS62</f>
        <v>0.85000000000000009</v>
      </c>
      <c r="AT55" s="102">
        <f>'Returns per Gal.'!AT62</f>
        <v>0</v>
      </c>
      <c r="AU55" s="102">
        <f>'Returns per Gal.'!AU62</f>
        <v>1.217857142857143</v>
      </c>
      <c r="AV55" s="114">
        <f>'Returns per Gal.'!AV62</f>
        <v>0</v>
      </c>
      <c r="AW55" s="113">
        <f>'Returns per Gal.'!AW62</f>
        <v>0</v>
      </c>
      <c r="AX55" s="102">
        <f>'Returns per Gal.'!AX62</f>
        <v>1.5741071428571429</v>
      </c>
      <c r="AY55" s="102">
        <f>'Returns per Gal.'!AY62</f>
        <v>0</v>
      </c>
      <c r="AZ55" s="102">
        <f>'Returns per Gal.'!AZ62</f>
        <v>1.7876370004329005</v>
      </c>
      <c r="BA55" s="114">
        <f>'Returns per Gal.'!BA62</f>
        <v>0</v>
      </c>
      <c r="BB55" s="113"/>
      <c r="BC55" s="102">
        <f>'Returns per Gal.'!BD62</f>
        <v>0.51528612012986996</v>
      </c>
      <c r="BD55" s="102">
        <f>'Returns per Gal.'!BE62</f>
        <v>0</v>
      </c>
      <c r="BE55" s="102">
        <f>'Returns per Gal.'!BF62</f>
        <v>0.30175626255411236</v>
      </c>
      <c r="BF55" s="102">
        <f>'Returns per Gal.'!BG62</f>
        <v>0</v>
      </c>
      <c r="BG55" s="102">
        <f>'Returns per Gal.'!BH62</f>
        <v>0.12184554826839822</v>
      </c>
      <c r="BH55" s="102">
        <f>'Returns per Gal.'!BI62</f>
        <v>0</v>
      </c>
      <c r="BI55" s="102">
        <f>'Returns per Gal.'!BJ62</f>
        <v>0.17991071428571415</v>
      </c>
      <c r="BJ55" s="59"/>
      <c r="BL55" s="228">
        <f>'Returns per Bu.'!H62</f>
        <v>3.9137499999999998</v>
      </c>
      <c r="BM55" s="216">
        <f>'Returns per Bu.'!I62</f>
        <v>0</v>
      </c>
      <c r="BN55" s="210">
        <f>'Returns per Bu.'!Q62</f>
        <v>5.8503011363636359</v>
      </c>
      <c r="BO55" s="210">
        <f>'Returns per Bu.'!R62</f>
        <v>0</v>
      </c>
      <c r="BP55" s="210">
        <f>'Returns per Bu.'!S62</f>
        <v>4.2549175351515149</v>
      </c>
      <c r="BQ55" s="209">
        <f>'Returns per Bu.'!AE62</f>
        <v>0</v>
      </c>
      <c r="BR55" s="213">
        <f>'Returns per Bu.'!AF62</f>
        <v>0.10574517278765136</v>
      </c>
      <c r="BS55" s="209">
        <f>'Returns per Bu.'!AM62</f>
        <v>0</v>
      </c>
      <c r="BT55" s="206">
        <f>'Returns per Bu.'!AN62</f>
        <v>3.41</v>
      </c>
      <c r="BU55" s="209">
        <f>'Returns per Bu.'!AO62</f>
        <v>0</v>
      </c>
      <c r="BV55" s="15">
        <f t="shared" si="0"/>
        <v>2.38</v>
      </c>
      <c r="BW55" s="102">
        <f>'Returns per Bu.'!AJ62</f>
        <v>1.03</v>
      </c>
      <c r="BX55" s="102"/>
      <c r="BY55" s="102">
        <f t="shared" si="1"/>
        <v>0.85000000000000009</v>
      </c>
      <c r="BZ55" s="102"/>
      <c r="CA55" s="102"/>
    </row>
    <row r="56" spans="1:79" x14ac:dyDescent="0.2">
      <c r="A56" s="8">
        <v>39995</v>
      </c>
      <c r="C56" s="60"/>
      <c r="D56" s="102">
        <v>1.5884782608695653</v>
      </c>
      <c r="E56" s="28">
        <f>'Returns per Gal.'!E63</f>
        <v>0</v>
      </c>
      <c r="F56" s="104">
        <v>90.806818181818187</v>
      </c>
      <c r="G56" s="103">
        <f>'Returns per Gal.'!G63</f>
        <v>0</v>
      </c>
      <c r="H56" s="102">
        <v>3.0752272727272749</v>
      </c>
      <c r="I56" s="103">
        <f>'Returns per Gal.'!I63</f>
        <v>0</v>
      </c>
      <c r="J56" s="105">
        <v>4.55</v>
      </c>
      <c r="K56" s="94">
        <f>'Returns per Gal.'!K63</f>
        <v>0</v>
      </c>
      <c r="L56" s="16"/>
      <c r="M56" s="102">
        <f>'Returns per Gal.'!M63</f>
        <v>1.5884782608695653</v>
      </c>
      <c r="N56" s="117">
        <f>'Returns per Gal.'!N63</f>
        <v>0</v>
      </c>
      <c r="O56" s="102">
        <f>'Returns per Gal.'!O63</f>
        <v>0.27566355519480523</v>
      </c>
      <c r="P56" s="102">
        <f>'Returns per Gal.'!P63</f>
        <v>0</v>
      </c>
      <c r="Q56" s="102">
        <f>'Returns per Gal.'!Q63</f>
        <v>1.8641418160643706</v>
      </c>
      <c r="R56" s="94">
        <f>'Returns per Gal.'!R63</f>
        <v>0</v>
      </c>
      <c r="S56" s="16">
        <f>'Returns per Gal.'!S63</f>
        <v>0</v>
      </c>
      <c r="T56" s="102">
        <f>'Returns per Gal.'!T63</f>
        <v>1.0982954545454553</v>
      </c>
      <c r="U56" s="117">
        <f>'Returns per Gal.'!U63</f>
        <v>0</v>
      </c>
      <c r="V56" s="102">
        <f>'Returns per Gal.'!V63</f>
        <v>0.13650000000000001</v>
      </c>
      <c r="W56" s="117">
        <f>'Returns per Gal.'!W63</f>
        <v>0</v>
      </c>
      <c r="X56" s="102">
        <f>'Returns per Gal.'!X63</f>
        <v>0.21914999999999998</v>
      </c>
      <c r="Y56" s="117">
        <f>'Returns per Gal.'!Y63</f>
        <v>0</v>
      </c>
      <c r="Z56" s="102">
        <f>'Returns per Gal.'!Z63</f>
        <v>1.4539454545454553</v>
      </c>
      <c r="AA56" s="117">
        <f>'Returns per Gal.'!AA63</f>
        <v>0</v>
      </c>
      <c r="AB56" s="102">
        <f>'Returns per Gal.'!AB63</f>
        <v>0.2135298575757576</v>
      </c>
      <c r="AC56" s="117">
        <f>'Returns per Gal.'!AC63</f>
        <v>0</v>
      </c>
      <c r="AD56" s="102">
        <f>'Returns per Gal.'!AD63</f>
        <v>1.6674753121212129</v>
      </c>
      <c r="AE56" s="117">
        <f>'Returns per Gal.'!AE63</f>
        <v>0</v>
      </c>
      <c r="AF56" s="102">
        <f>'Returns per Gal.'!AF63</f>
        <v>1.3918117569264077</v>
      </c>
      <c r="AG56" s="114"/>
      <c r="AH56" s="102">
        <f>'Returns per Gal.'!AF63</f>
        <v>1.3918117569264077</v>
      </c>
      <c r="AI56" s="102">
        <f>'Returns per Gal.'!AI63</f>
        <v>0.59084636151891523</v>
      </c>
      <c r="AJ56" s="102">
        <f>'Returns per Gal.'!AH63</f>
        <v>0</v>
      </c>
      <c r="AK56" s="102">
        <f>'Returns per Gal.'!AK63</f>
        <v>0.41019636151891525</v>
      </c>
      <c r="AL56" s="102">
        <f>'Returns per Gal.'!AL63</f>
        <v>0</v>
      </c>
      <c r="AM56" s="102">
        <f>'Returns per Gal.'!AM63</f>
        <v>0.19666650394315766</v>
      </c>
      <c r="AN56" s="89">
        <f>'Returns per Gal.'!AN63</f>
        <v>0</v>
      </c>
      <c r="AO56" s="15">
        <f>'Returns per Gal.'!AO63</f>
        <v>0</v>
      </c>
      <c r="AP56" s="90">
        <f>'Returns per Gal.'!AP63</f>
        <v>0</v>
      </c>
      <c r="AQ56" s="102">
        <f>'Returns per Gal.'!AQ63</f>
        <v>0.36785714285714288</v>
      </c>
      <c r="AR56" s="102">
        <f>'Returns per Gal.'!AR63</f>
        <v>0</v>
      </c>
      <c r="AS56" s="102">
        <f>'Returns per Gal.'!AS63</f>
        <v>0.85357142857142865</v>
      </c>
      <c r="AT56" s="102">
        <f>'Returns per Gal.'!AT63</f>
        <v>0</v>
      </c>
      <c r="AU56" s="102">
        <f>'Returns per Gal.'!AU63</f>
        <v>1.2214285714285715</v>
      </c>
      <c r="AV56" s="114">
        <f>'Returns per Gal.'!AV63</f>
        <v>0</v>
      </c>
      <c r="AW56" s="113">
        <f>'Returns per Gal.'!AW63</f>
        <v>0</v>
      </c>
      <c r="AX56" s="102">
        <f>'Returns per Gal.'!AX63</f>
        <v>1.5770785714285716</v>
      </c>
      <c r="AY56" s="102">
        <f>'Returns per Gal.'!AY63</f>
        <v>0</v>
      </c>
      <c r="AZ56" s="102">
        <f>'Returns per Gal.'!AZ63</f>
        <v>1.7906084290043291</v>
      </c>
      <c r="BA56" s="114">
        <f>'Returns per Gal.'!BA63</f>
        <v>0</v>
      </c>
      <c r="BB56" s="113"/>
      <c r="BC56" s="102">
        <f>'Returns per Gal.'!BD63</f>
        <v>0.28706324463579902</v>
      </c>
      <c r="BD56" s="102">
        <f>'Returns per Gal.'!BE63</f>
        <v>0</v>
      </c>
      <c r="BE56" s="102">
        <f>'Returns per Gal.'!BF63</f>
        <v>7.3533387060041422E-2</v>
      </c>
      <c r="BF56" s="102">
        <f>'Returns per Gal.'!BG63</f>
        <v>0</v>
      </c>
      <c r="BG56" s="102">
        <f>'Returns per Gal.'!BH63</f>
        <v>0.19666650394315766</v>
      </c>
      <c r="BH56" s="102">
        <f>'Returns per Gal.'!BI63</f>
        <v>0</v>
      </c>
      <c r="BI56" s="102">
        <f>'Returns per Gal.'!BJ63</f>
        <v>-0.12313311688311623</v>
      </c>
      <c r="BJ56" s="59"/>
      <c r="BL56" s="228">
        <f>'Returns per Bu.'!H63</f>
        <v>3.0752272727272749</v>
      </c>
      <c r="BM56" s="216">
        <f>'Returns per Bu.'!I63</f>
        <v>0</v>
      </c>
      <c r="BN56" s="210">
        <f>'Returns per Bu.'!Q63</f>
        <v>5.2195970849802373</v>
      </c>
      <c r="BO56" s="210">
        <f>'Returns per Bu.'!R63</f>
        <v>0</v>
      </c>
      <c r="BP56" s="210">
        <f>'Returns per Bu.'!S63</f>
        <v>3.6258934837681163</v>
      </c>
      <c r="BQ56" s="209">
        <f>'Returns per Bu.'!AE63</f>
        <v>0</v>
      </c>
      <c r="BR56" s="213">
        <f>'Returns per Bu.'!AF63</f>
        <v>0.17067946869263106</v>
      </c>
      <c r="BS56" s="209">
        <f>'Returns per Bu.'!AM63</f>
        <v>0</v>
      </c>
      <c r="BT56" s="206">
        <f>'Returns per Bu.'!AN63</f>
        <v>3.42</v>
      </c>
      <c r="BU56" s="209">
        <f>'Returns per Bu.'!AO63</f>
        <v>0</v>
      </c>
      <c r="BV56" s="15">
        <f t="shared" si="0"/>
        <v>2.3899999999999997</v>
      </c>
      <c r="BW56" s="102">
        <f>'Returns per Bu.'!AJ63</f>
        <v>1.03</v>
      </c>
      <c r="BX56" s="102"/>
      <c r="BY56" s="102">
        <f t="shared" si="1"/>
        <v>0.85357142857142865</v>
      </c>
      <c r="BZ56" s="102"/>
      <c r="CA56" s="102"/>
    </row>
    <row r="57" spans="1:79" x14ac:dyDescent="0.2">
      <c r="A57" s="8">
        <v>40026</v>
      </c>
      <c r="C57" s="60"/>
      <c r="D57" s="102">
        <v>1.5345238095238098</v>
      </c>
      <c r="E57" s="28">
        <f>'Returns per Gal.'!E64</f>
        <v>0</v>
      </c>
      <c r="F57" s="104">
        <v>78.75</v>
      </c>
      <c r="G57" s="103">
        <f>'Returns per Gal.'!G64</f>
        <v>0</v>
      </c>
      <c r="H57" s="102">
        <v>3.1445238095238102</v>
      </c>
      <c r="I57" s="103">
        <f>'Returns per Gal.'!I64</f>
        <v>0</v>
      </c>
      <c r="J57" s="105">
        <v>4.7300000000000004</v>
      </c>
      <c r="K57" s="94">
        <f>'Returns per Gal.'!K64</f>
        <v>0</v>
      </c>
      <c r="L57" s="16"/>
      <c r="M57" s="102">
        <f>'Returns per Gal.'!M64</f>
        <v>1.5345238095238098</v>
      </c>
      <c r="N57" s="117">
        <f>'Returns per Gal.'!N64</f>
        <v>0</v>
      </c>
      <c r="O57" s="102">
        <f>'Returns per Gal.'!O64</f>
        <v>0.23906250000000004</v>
      </c>
      <c r="P57" s="102">
        <f>'Returns per Gal.'!P64</f>
        <v>0</v>
      </c>
      <c r="Q57" s="102">
        <f>'Returns per Gal.'!Q64</f>
        <v>1.7735863095238098</v>
      </c>
      <c r="R57" s="94">
        <f>'Returns per Gal.'!R64</f>
        <v>0</v>
      </c>
      <c r="S57" s="16">
        <f>'Returns per Gal.'!S64</f>
        <v>0</v>
      </c>
      <c r="T57" s="102">
        <f>'Returns per Gal.'!T64</f>
        <v>1.1230442176870752</v>
      </c>
      <c r="U57" s="117">
        <f>'Returns per Gal.'!U64</f>
        <v>0</v>
      </c>
      <c r="V57" s="102">
        <f>'Returns per Gal.'!V64</f>
        <v>0.14190000000000003</v>
      </c>
      <c r="W57" s="117">
        <f>'Returns per Gal.'!W64</f>
        <v>0</v>
      </c>
      <c r="X57" s="102">
        <f>'Returns per Gal.'!X64</f>
        <v>0.21914999999999998</v>
      </c>
      <c r="Y57" s="117">
        <f>'Returns per Gal.'!Y64</f>
        <v>0</v>
      </c>
      <c r="Z57" s="102">
        <f>'Returns per Gal.'!Z64</f>
        <v>1.4840942176870753</v>
      </c>
      <c r="AA57" s="117">
        <f>'Returns per Gal.'!AA64</f>
        <v>0</v>
      </c>
      <c r="AB57" s="102">
        <f>'Returns per Gal.'!AB64</f>
        <v>0.2135298575757576</v>
      </c>
      <c r="AC57" s="117">
        <f>'Returns per Gal.'!AC64</f>
        <v>0</v>
      </c>
      <c r="AD57" s="102">
        <f>'Returns per Gal.'!AD64</f>
        <v>1.6976240752628329</v>
      </c>
      <c r="AE57" s="117">
        <f>'Returns per Gal.'!AE64</f>
        <v>0</v>
      </c>
      <c r="AF57" s="102">
        <f>'Returns per Gal.'!AF64</f>
        <v>1.4585615752628329</v>
      </c>
      <c r="AG57" s="114"/>
      <c r="AH57" s="102">
        <f>'Returns per Gal.'!AF64</f>
        <v>1.4585615752628329</v>
      </c>
      <c r="AI57" s="102">
        <f>'Returns per Gal.'!AI64</f>
        <v>0.47014209183673461</v>
      </c>
      <c r="AJ57" s="102">
        <f>'Returns per Gal.'!AH64</f>
        <v>0</v>
      </c>
      <c r="AK57" s="102">
        <f>'Returns per Gal.'!AK64</f>
        <v>0.28949209183673452</v>
      </c>
      <c r="AL57" s="102">
        <f>'Returns per Gal.'!AL64</f>
        <v>0</v>
      </c>
      <c r="AM57" s="102">
        <f>'Returns per Gal.'!AM64</f>
        <v>7.5962234260976924E-2</v>
      </c>
      <c r="AN57" s="89">
        <f>'Returns per Gal.'!AN64</f>
        <v>0</v>
      </c>
      <c r="AO57" s="15">
        <f>'Returns per Gal.'!AO64</f>
        <v>0</v>
      </c>
      <c r="AP57" s="90">
        <f>'Returns per Gal.'!AP64</f>
        <v>0</v>
      </c>
      <c r="AQ57" s="102">
        <f>'Returns per Gal.'!AQ64</f>
        <v>0.36785714285714288</v>
      </c>
      <c r="AR57" s="102">
        <f>'Returns per Gal.'!AR64</f>
        <v>0</v>
      </c>
      <c r="AS57" s="102">
        <f>'Returns per Gal.'!AS64</f>
        <v>0.85714285714285721</v>
      </c>
      <c r="AT57" s="102">
        <f>'Returns per Gal.'!AT64</f>
        <v>0</v>
      </c>
      <c r="AU57" s="102">
        <f>'Returns per Gal.'!AU64</f>
        <v>1.2250000000000001</v>
      </c>
      <c r="AV57" s="114">
        <f>'Returns per Gal.'!AV64</f>
        <v>0</v>
      </c>
      <c r="AW57" s="113">
        <f>'Returns per Gal.'!AW64</f>
        <v>0</v>
      </c>
      <c r="AX57" s="102">
        <f>'Returns per Gal.'!AX64</f>
        <v>1.5860500000000002</v>
      </c>
      <c r="AY57" s="102">
        <f>'Returns per Gal.'!AY64</f>
        <v>0</v>
      </c>
      <c r="AZ57" s="102">
        <f>'Returns per Gal.'!AZ64</f>
        <v>1.7995798575757578</v>
      </c>
      <c r="BA57" s="114">
        <f>'Returns per Gal.'!BA64</f>
        <v>0</v>
      </c>
      <c r="BB57" s="113"/>
      <c r="BC57" s="102">
        <f>'Returns per Gal.'!BD64</f>
        <v>0.18753630952380962</v>
      </c>
      <c r="BD57" s="102">
        <f>'Returns per Gal.'!BE64</f>
        <v>0</v>
      </c>
      <c r="BE57" s="102">
        <f>'Returns per Gal.'!BF64</f>
        <v>-2.5993548051947979E-2</v>
      </c>
      <c r="BF57" s="102">
        <f>'Returns per Gal.'!BG64</f>
        <v>0</v>
      </c>
      <c r="BG57" s="102">
        <f>'Returns per Gal.'!BH64</f>
        <v>7.5962234260976924E-2</v>
      </c>
      <c r="BH57" s="102">
        <f>'Returns per Gal.'!BI64</f>
        <v>0</v>
      </c>
      <c r="BI57" s="102">
        <f>'Returns per Gal.'!BJ64</f>
        <v>-0.1019557823129249</v>
      </c>
      <c r="BJ57" s="59"/>
      <c r="BL57" s="228">
        <f>'Returns per Bu.'!H64</f>
        <v>3.1445238095238102</v>
      </c>
      <c r="BM57" s="216">
        <f>'Returns per Bu.'!I64</f>
        <v>0</v>
      </c>
      <c r="BN57" s="210">
        <f>'Returns per Bu.'!Q64</f>
        <v>4.9660416666666674</v>
      </c>
      <c r="BO57" s="210">
        <f>'Returns per Bu.'!R64</f>
        <v>0</v>
      </c>
      <c r="BP57" s="210">
        <f>'Returns per Bu.'!S64</f>
        <v>3.3572180654545463</v>
      </c>
      <c r="BQ57" s="209">
        <f>'Returns per Bu.'!AE64</f>
        <v>0</v>
      </c>
      <c r="BR57" s="213">
        <f>'Returns per Bu.'!AF64</f>
        <v>6.592476870446673E-2</v>
      </c>
      <c r="BS57" s="209">
        <f>'Returns per Bu.'!AM64</f>
        <v>0</v>
      </c>
      <c r="BT57" s="206">
        <f>'Returns per Bu.'!AN64</f>
        <v>3.43</v>
      </c>
      <c r="BU57" s="209">
        <f>'Returns per Bu.'!AO64</f>
        <v>0</v>
      </c>
      <c r="BV57" s="15">
        <f t="shared" si="0"/>
        <v>2.4000000000000004</v>
      </c>
      <c r="BW57" s="102">
        <f>'Returns per Bu.'!AJ64</f>
        <v>1.03</v>
      </c>
      <c r="BX57" s="102"/>
      <c r="BY57" s="102">
        <f t="shared" si="1"/>
        <v>0.85714285714285721</v>
      </c>
      <c r="BZ57" s="102"/>
      <c r="CA57" s="102"/>
    </row>
    <row r="58" spans="1:79" x14ac:dyDescent="0.2">
      <c r="A58" s="8">
        <v>40057</v>
      </c>
      <c r="C58" s="60"/>
      <c r="D58" s="102">
        <v>1.5390909090909093</v>
      </c>
      <c r="E58" s="28">
        <f>'Returns per Gal.'!E65</f>
        <v>0</v>
      </c>
      <c r="F58" s="104">
        <v>80.892857142857139</v>
      </c>
      <c r="G58" s="103">
        <f>'Returns per Gal.'!G65</f>
        <v>0</v>
      </c>
      <c r="H58" s="102">
        <v>3.1452380952380952</v>
      </c>
      <c r="I58" s="103">
        <f>'Returns per Gal.'!I65</f>
        <v>0</v>
      </c>
      <c r="J58" s="105">
        <v>4.68</v>
      </c>
      <c r="K58" s="94">
        <f>'Returns per Gal.'!K65</f>
        <v>0</v>
      </c>
      <c r="L58" s="16"/>
      <c r="M58" s="102">
        <f>'Returns per Gal.'!M65</f>
        <v>1.5390909090909093</v>
      </c>
      <c r="N58" s="117">
        <f>'Returns per Gal.'!N65</f>
        <v>0</v>
      </c>
      <c r="O58" s="102">
        <f>'Returns per Gal.'!O65</f>
        <v>0.24556760204081632</v>
      </c>
      <c r="P58" s="102">
        <f>'Returns per Gal.'!P65</f>
        <v>0</v>
      </c>
      <c r="Q58" s="102">
        <f>'Returns per Gal.'!Q65</f>
        <v>1.7846585111317257</v>
      </c>
      <c r="R58" s="94">
        <f>'Returns per Gal.'!R65</f>
        <v>0</v>
      </c>
      <c r="S58" s="16">
        <f>'Returns per Gal.'!S65</f>
        <v>0</v>
      </c>
      <c r="T58" s="102">
        <f>'Returns per Gal.'!T65</f>
        <v>1.1232993197278911</v>
      </c>
      <c r="U58" s="117">
        <f>'Returns per Gal.'!U65</f>
        <v>0</v>
      </c>
      <c r="V58" s="102">
        <f>'Returns per Gal.'!V65</f>
        <v>0.1404</v>
      </c>
      <c r="W58" s="117">
        <f>'Returns per Gal.'!W65</f>
        <v>0</v>
      </c>
      <c r="X58" s="102">
        <f>'Returns per Gal.'!X65</f>
        <v>0.21914999999999998</v>
      </c>
      <c r="Y58" s="117">
        <f>'Returns per Gal.'!Y65</f>
        <v>0</v>
      </c>
      <c r="Z58" s="102">
        <f>'Returns per Gal.'!Z65</f>
        <v>1.4828493197278911</v>
      </c>
      <c r="AA58" s="117">
        <f>'Returns per Gal.'!AA65</f>
        <v>0</v>
      </c>
      <c r="AB58" s="102">
        <f>'Returns per Gal.'!AB65</f>
        <v>0.2135298575757576</v>
      </c>
      <c r="AC58" s="117">
        <f>'Returns per Gal.'!AC65</f>
        <v>0</v>
      </c>
      <c r="AD58" s="102">
        <f>'Returns per Gal.'!AD65</f>
        <v>1.6963791773036487</v>
      </c>
      <c r="AE58" s="117">
        <f>'Returns per Gal.'!AE65</f>
        <v>0</v>
      </c>
      <c r="AF58" s="102">
        <f>'Returns per Gal.'!AF65</f>
        <v>1.4508115752628323</v>
      </c>
      <c r="AG58" s="114"/>
      <c r="AH58" s="102">
        <f>'Returns per Gal.'!AF65</f>
        <v>1.4508115752628323</v>
      </c>
      <c r="AI58" s="102">
        <f>'Returns per Gal.'!AI65</f>
        <v>0.48245919140383464</v>
      </c>
      <c r="AJ58" s="102">
        <f>'Returns per Gal.'!AH65</f>
        <v>0</v>
      </c>
      <c r="AK58" s="102">
        <f>'Returns per Gal.'!AK65</f>
        <v>0.30180919140383455</v>
      </c>
      <c r="AL58" s="102">
        <f>'Returns per Gal.'!AL65</f>
        <v>0</v>
      </c>
      <c r="AM58" s="102">
        <f>'Returns per Gal.'!AM65</f>
        <v>8.8279333828076956E-2</v>
      </c>
      <c r="AN58" s="89">
        <f>'Returns per Gal.'!AN65</f>
        <v>0</v>
      </c>
      <c r="AO58" s="15">
        <f>'Returns per Gal.'!AO65</f>
        <v>0</v>
      </c>
      <c r="AP58" s="90">
        <f>'Returns per Gal.'!AP65</f>
        <v>0</v>
      </c>
      <c r="AQ58" s="102">
        <f>'Returns per Gal.'!AQ65</f>
        <v>0.36071428571428577</v>
      </c>
      <c r="AR58" s="102">
        <f>'Returns per Gal.'!AR65</f>
        <v>0</v>
      </c>
      <c r="AS58" s="102">
        <f>'Returns per Gal.'!AS65</f>
        <v>1.0249999999999999</v>
      </c>
      <c r="AT58" s="102">
        <f>'Returns per Gal.'!AT65</f>
        <v>0</v>
      </c>
      <c r="AU58" s="102">
        <f>'Returns per Gal.'!AU65</f>
        <v>1.3857142857142857</v>
      </c>
      <c r="AV58" s="114">
        <f>'Returns per Gal.'!AV65</f>
        <v>0</v>
      </c>
      <c r="AW58" s="113">
        <f>'Returns per Gal.'!AW65</f>
        <v>0</v>
      </c>
      <c r="AX58" s="102">
        <f>'Returns per Gal.'!AX65</f>
        <v>1.7452642857142857</v>
      </c>
      <c r="AY58" s="102">
        <f>'Returns per Gal.'!AY65</f>
        <v>0</v>
      </c>
      <c r="AZ58" s="102">
        <f>'Returns per Gal.'!AZ65</f>
        <v>1.9587941432900433</v>
      </c>
      <c r="BA58" s="114">
        <f>'Returns per Gal.'!BA65</f>
        <v>0</v>
      </c>
      <c r="BB58" s="113"/>
      <c r="BC58" s="102">
        <f>'Returns per Gal.'!BD65</f>
        <v>3.9394225417439976E-2</v>
      </c>
      <c r="BD58" s="102">
        <f>'Returns per Gal.'!BE65</f>
        <v>0</v>
      </c>
      <c r="BE58" s="102">
        <f>'Returns per Gal.'!BF65</f>
        <v>-0.17413563215831762</v>
      </c>
      <c r="BF58" s="102">
        <f>'Returns per Gal.'!BG65</f>
        <v>0</v>
      </c>
      <c r="BG58" s="102">
        <f>'Returns per Gal.'!BH65</f>
        <v>8.8279333828076956E-2</v>
      </c>
      <c r="BH58" s="102">
        <f>'Returns per Gal.'!BI65</f>
        <v>0</v>
      </c>
      <c r="BI58" s="102">
        <f>'Returns per Gal.'!BJ65</f>
        <v>-0.26241496598639458</v>
      </c>
      <c r="BJ58" s="59"/>
      <c r="BL58" s="228">
        <f>'Returns per Bu.'!H65</f>
        <v>3.1452380952380952</v>
      </c>
      <c r="BM58" s="216">
        <f>'Returns per Bu.'!I65</f>
        <v>0</v>
      </c>
      <c r="BN58" s="210">
        <f>'Returns per Bu.'!Q65</f>
        <v>4.9970438311688321</v>
      </c>
      <c r="BO58" s="210">
        <f>'Returns per Bu.'!R65</f>
        <v>0</v>
      </c>
      <c r="BP58" s="210">
        <f>'Returns per Bu.'!S65</f>
        <v>3.3924202299567106</v>
      </c>
      <c r="BQ58" s="209">
        <f>'Returns per Bu.'!AE65</f>
        <v>0</v>
      </c>
      <c r="BR58" s="213">
        <f>'Returns per Bu.'!AF65</f>
        <v>7.6614316582708578E-2</v>
      </c>
      <c r="BS58" s="209">
        <f>'Returns per Bu.'!AM65</f>
        <v>0</v>
      </c>
      <c r="BT58" s="206">
        <f>'Returns per Bu.'!AN65</f>
        <v>3.88</v>
      </c>
      <c r="BU58" s="209">
        <f>'Returns per Bu.'!AO65</f>
        <v>0</v>
      </c>
      <c r="BV58" s="15">
        <f t="shared" si="0"/>
        <v>2.87</v>
      </c>
      <c r="BW58" s="102">
        <f>'Returns per Bu.'!AJ65</f>
        <v>1.01</v>
      </c>
      <c r="BX58" s="102"/>
      <c r="BY58" s="102">
        <f t="shared" si="1"/>
        <v>1.0249999999999999</v>
      </c>
      <c r="BZ58" s="102"/>
      <c r="CA58" s="102"/>
    </row>
    <row r="59" spans="1:79" x14ac:dyDescent="0.2">
      <c r="A59" s="8">
        <v>40087</v>
      </c>
      <c r="C59" s="60"/>
      <c r="D59" s="102">
        <v>1.7979545454545454</v>
      </c>
      <c r="E59" s="28">
        <f>'Returns per Gal.'!E66</f>
        <v>0</v>
      </c>
      <c r="F59" s="104">
        <v>104.98863636363636</v>
      </c>
      <c r="G59" s="103">
        <f>'Returns per Gal.'!G66</f>
        <v>0</v>
      </c>
      <c r="H59" s="102">
        <v>3.6098863636363645</v>
      </c>
      <c r="I59" s="103">
        <f>'Returns per Gal.'!I66</f>
        <v>0</v>
      </c>
      <c r="J59" s="105">
        <v>4.84</v>
      </c>
      <c r="K59" s="94">
        <f>'Returns per Gal.'!K66</f>
        <v>0</v>
      </c>
      <c r="L59" s="16"/>
      <c r="M59" s="102">
        <f>'Returns per Gal.'!M66</f>
        <v>1.7979545454545454</v>
      </c>
      <c r="N59" s="117">
        <f>'Returns per Gal.'!N66</f>
        <v>0</v>
      </c>
      <c r="O59" s="102">
        <f>'Returns per Gal.'!O66</f>
        <v>0.31871550324675324</v>
      </c>
      <c r="P59" s="102">
        <f>'Returns per Gal.'!P66</f>
        <v>0</v>
      </c>
      <c r="Q59" s="102">
        <f>'Returns per Gal.'!Q66</f>
        <v>2.1166700487012986</v>
      </c>
      <c r="R59" s="94">
        <f>'Returns per Gal.'!R66</f>
        <v>0</v>
      </c>
      <c r="S59" s="16">
        <f>'Returns per Gal.'!S66</f>
        <v>0</v>
      </c>
      <c r="T59" s="102">
        <f>'Returns per Gal.'!T66</f>
        <v>1.2892451298701302</v>
      </c>
      <c r="U59" s="117">
        <f>'Returns per Gal.'!U66</f>
        <v>0</v>
      </c>
      <c r="V59" s="102">
        <f>'Returns per Gal.'!V66</f>
        <v>0.1452</v>
      </c>
      <c r="W59" s="117">
        <f>'Returns per Gal.'!W66</f>
        <v>0</v>
      </c>
      <c r="X59" s="102">
        <f>'Returns per Gal.'!X66</f>
        <v>0.21914999999999998</v>
      </c>
      <c r="Y59" s="117">
        <f>'Returns per Gal.'!Y66</f>
        <v>0</v>
      </c>
      <c r="Z59" s="102">
        <f>'Returns per Gal.'!Z66</f>
        <v>1.6535951298701301</v>
      </c>
      <c r="AA59" s="117">
        <f>'Returns per Gal.'!AA66</f>
        <v>0</v>
      </c>
      <c r="AB59" s="102">
        <f>'Returns per Gal.'!AB66</f>
        <v>0.2135298575757576</v>
      </c>
      <c r="AC59" s="117">
        <f>'Returns per Gal.'!AC66</f>
        <v>0</v>
      </c>
      <c r="AD59" s="102">
        <f>'Returns per Gal.'!AD66</f>
        <v>1.8671249874458877</v>
      </c>
      <c r="AE59" s="117">
        <f>'Returns per Gal.'!AE66</f>
        <v>0</v>
      </c>
      <c r="AF59" s="102">
        <f>'Returns per Gal.'!AF66</f>
        <v>1.5484094841991345</v>
      </c>
      <c r="AG59" s="114"/>
      <c r="AH59" s="102">
        <f>'Returns per Gal.'!AF66</f>
        <v>1.5484094841991345</v>
      </c>
      <c r="AI59" s="102">
        <f>'Returns per Gal.'!AI66</f>
        <v>0.64372491883116845</v>
      </c>
      <c r="AJ59" s="102">
        <f>'Returns per Gal.'!AH66</f>
        <v>0</v>
      </c>
      <c r="AK59" s="102">
        <f>'Returns per Gal.'!AK66</f>
        <v>0.46307491883116847</v>
      </c>
      <c r="AL59" s="102">
        <f>'Returns per Gal.'!AL66</f>
        <v>0</v>
      </c>
      <c r="AM59" s="102">
        <f>'Returns per Gal.'!AM66</f>
        <v>0.24954506125541087</v>
      </c>
      <c r="AN59" s="89">
        <f>'Returns per Gal.'!AN66</f>
        <v>0</v>
      </c>
      <c r="AO59" s="15">
        <f>'Returns per Gal.'!AO66</f>
        <v>0</v>
      </c>
      <c r="AP59" s="90">
        <f>'Returns per Gal.'!AP66</f>
        <v>0</v>
      </c>
      <c r="AQ59" s="102">
        <f>'Returns per Gal.'!AQ66</f>
        <v>0.36071428571428577</v>
      </c>
      <c r="AR59" s="102">
        <f>'Returns per Gal.'!AR66</f>
        <v>0</v>
      </c>
      <c r="AS59" s="102">
        <f>'Returns per Gal.'!AS66</f>
        <v>1.0285714285714287</v>
      </c>
      <c r="AT59" s="102">
        <f>'Returns per Gal.'!AT66</f>
        <v>0</v>
      </c>
      <c r="AU59" s="102">
        <f>'Returns per Gal.'!AU66</f>
        <v>1.3892857142857145</v>
      </c>
      <c r="AV59" s="114">
        <f>'Returns per Gal.'!AV66</f>
        <v>0</v>
      </c>
      <c r="AW59" s="113">
        <f>'Returns per Gal.'!AW66</f>
        <v>0</v>
      </c>
      <c r="AX59" s="102">
        <f>'Returns per Gal.'!AX66</f>
        <v>1.7536357142857144</v>
      </c>
      <c r="AY59" s="102">
        <f>'Returns per Gal.'!AY66</f>
        <v>0</v>
      </c>
      <c r="AZ59" s="102">
        <f>'Returns per Gal.'!AZ66</f>
        <v>1.967165571861472</v>
      </c>
      <c r="BA59" s="114">
        <f>'Returns per Gal.'!BA66</f>
        <v>0</v>
      </c>
      <c r="BB59" s="113"/>
      <c r="BC59" s="102">
        <f>'Returns per Gal.'!BD66</f>
        <v>0.36303433441558419</v>
      </c>
      <c r="BD59" s="102">
        <f>'Returns per Gal.'!BE66</f>
        <v>0</v>
      </c>
      <c r="BE59" s="102">
        <f>'Returns per Gal.'!BF66</f>
        <v>0.14950447683982659</v>
      </c>
      <c r="BF59" s="102">
        <f>'Returns per Gal.'!BG66</f>
        <v>0</v>
      </c>
      <c r="BG59" s="102">
        <f>'Returns per Gal.'!BH66</f>
        <v>0.24954506125541087</v>
      </c>
      <c r="BH59" s="102">
        <f>'Returns per Gal.'!BI66</f>
        <v>0</v>
      </c>
      <c r="BI59" s="102">
        <f>'Returns per Gal.'!BJ66</f>
        <v>-0.10004058441558428</v>
      </c>
      <c r="BJ59" s="59"/>
      <c r="BL59" s="228">
        <f>'Returns per Bu.'!H66</f>
        <v>3.6098863636363645</v>
      </c>
      <c r="BM59" s="216">
        <f>'Returns per Bu.'!I66</f>
        <v>0</v>
      </c>
      <c r="BN59" s="210">
        <f>'Returns per Bu.'!Q66</f>
        <v>5.9266761363636355</v>
      </c>
      <c r="BO59" s="210">
        <f>'Returns per Bu.'!R66</f>
        <v>0</v>
      </c>
      <c r="BP59" s="210">
        <f>'Returns per Bu.'!S66</f>
        <v>4.3086125351515143</v>
      </c>
      <c r="BQ59" s="209">
        <f>'Returns per Bu.'!AE66</f>
        <v>0</v>
      </c>
      <c r="BR59" s="213">
        <f>'Returns per Bu.'!AF66</f>
        <v>0.21657078158186988</v>
      </c>
      <c r="BS59" s="209">
        <f>'Returns per Bu.'!AM66</f>
        <v>0</v>
      </c>
      <c r="BT59" s="206">
        <f>'Returns per Bu.'!AN66</f>
        <v>3.89</v>
      </c>
      <c r="BU59" s="209">
        <f>'Returns per Bu.'!AO66</f>
        <v>0</v>
      </c>
      <c r="BV59" s="15">
        <f t="shared" si="0"/>
        <v>2.88</v>
      </c>
      <c r="BW59" s="102">
        <f>'Returns per Bu.'!AJ66</f>
        <v>1.01</v>
      </c>
      <c r="BX59" s="102"/>
      <c r="BY59" s="102">
        <f t="shared" si="1"/>
        <v>1.0285714285714287</v>
      </c>
      <c r="BZ59" s="102"/>
      <c r="CA59" s="102"/>
    </row>
    <row r="60" spans="1:79" x14ac:dyDescent="0.2">
      <c r="A60" s="8">
        <v>40118</v>
      </c>
      <c r="C60" s="60"/>
      <c r="D60" s="102">
        <v>1.9832500000000011</v>
      </c>
      <c r="E60" s="28">
        <f>'Returns per Gal.'!E67</f>
        <v>0</v>
      </c>
      <c r="F60" s="104">
        <v>117.15</v>
      </c>
      <c r="G60" s="103">
        <f>'Returns per Gal.'!G67</f>
        <v>0</v>
      </c>
      <c r="H60" s="102">
        <v>3.6488749999999994</v>
      </c>
      <c r="I60" s="103">
        <f>'Returns per Gal.'!I67</f>
        <v>0</v>
      </c>
      <c r="J60" s="105">
        <v>6.16</v>
      </c>
      <c r="K60" s="94">
        <f>'Returns per Gal.'!K67</f>
        <v>0</v>
      </c>
      <c r="L60" s="16"/>
      <c r="M60" s="102">
        <f>'Returns per Gal.'!M67</f>
        <v>1.9832500000000011</v>
      </c>
      <c r="N60" s="117">
        <f>'Returns per Gal.'!N67</f>
        <v>0</v>
      </c>
      <c r="O60" s="102">
        <f>'Returns per Gal.'!O67</f>
        <v>0.35563392857142861</v>
      </c>
      <c r="P60" s="102">
        <f>'Returns per Gal.'!P67</f>
        <v>0</v>
      </c>
      <c r="Q60" s="102">
        <f>'Returns per Gal.'!Q67</f>
        <v>2.3388839285714296</v>
      </c>
      <c r="R60" s="94">
        <f>'Returns per Gal.'!R67</f>
        <v>0</v>
      </c>
      <c r="S60" s="16">
        <f>'Returns per Gal.'!S67</f>
        <v>0</v>
      </c>
      <c r="T60" s="102">
        <f>'Returns per Gal.'!T67</f>
        <v>1.3031696428571427</v>
      </c>
      <c r="U60" s="117">
        <f>'Returns per Gal.'!U67</f>
        <v>0</v>
      </c>
      <c r="V60" s="102">
        <f>'Returns per Gal.'!V67</f>
        <v>0.18480000000000002</v>
      </c>
      <c r="W60" s="117">
        <f>'Returns per Gal.'!W67</f>
        <v>0</v>
      </c>
      <c r="X60" s="102">
        <f>'Returns per Gal.'!X67</f>
        <v>0.21914999999999998</v>
      </c>
      <c r="Y60" s="117">
        <f>'Returns per Gal.'!Y67</f>
        <v>0</v>
      </c>
      <c r="Z60" s="102">
        <f>'Returns per Gal.'!Z67</f>
        <v>1.7071196428571427</v>
      </c>
      <c r="AA60" s="117">
        <f>'Returns per Gal.'!AA67</f>
        <v>0</v>
      </c>
      <c r="AB60" s="102">
        <f>'Returns per Gal.'!AB67</f>
        <v>0.2135298575757576</v>
      </c>
      <c r="AC60" s="117">
        <f>'Returns per Gal.'!AC67</f>
        <v>0</v>
      </c>
      <c r="AD60" s="102">
        <f>'Returns per Gal.'!AD67</f>
        <v>1.9206495004329003</v>
      </c>
      <c r="AE60" s="117">
        <f>'Returns per Gal.'!AE67</f>
        <v>0</v>
      </c>
      <c r="AF60" s="102">
        <f>'Returns per Gal.'!AF67</f>
        <v>1.5650155718614718</v>
      </c>
      <c r="AG60" s="114"/>
      <c r="AH60" s="102">
        <f>'Returns per Gal.'!AF67</f>
        <v>1.5650155718614718</v>
      </c>
      <c r="AI60" s="102">
        <f>'Returns per Gal.'!AI67</f>
        <v>0.81241428571428687</v>
      </c>
      <c r="AJ60" s="102">
        <f>'Returns per Gal.'!AH67</f>
        <v>0</v>
      </c>
      <c r="AK60" s="102">
        <f>'Returns per Gal.'!AK67</f>
        <v>0.63176428571428689</v>
      </c>
      <c r="AL60" s="102">
        <f>'Returns per Gal.'!AL67</f>
        <v>0</v>
      </c>
      <c r="AM60" s="102">
        <f>'Returns per Gal.'!AM67</f>
        <v>0.41823442813852929</v>
      </c>
      <c r="AN60" s="89">
        <f>'Returns per Gal.'!AN67</f>
        <v>0</v>
      </c>
      <c r="AO60" s="17">
        <f>'Returns per Gal.'!AO67</f>
        <v>0</v>
      </c>
      <c r="AP60" s="90">
        <f>'Returns per Gal.'!AP67</f>
        <v>0</v>
      </c>
      <c r="AQ60" s="102">
        <f>'Returns per Gal.'!AQ67</f>
        <v>0.36071428571428577</v>
      </c>
      <c r="AR60" s="102">
        <f>'Returns per Gal.'!AR67</f>
        <v>0</v>
      </c>
      <c r="AS60" s="102">
        <f>'Returns per Gal.'!AS67</f>
        <v>1.0321428571428573</v>
      </c>
      <c r="AT60" s="102">
        <f>'Returns per Gal.'!AT67</f>
        <v>0</v>
      </c>
      <c r="AU60" s="102">
        <f>'Returns per Gal.'!AU67</f>
        <v>1.392857142857143</v>
      </c>
      <c r="AV60" s="114">
        <f>'Returns per Gal.'!AV67</f>
        <v>0</v>
      </c>
      <c r="AW60" s="113">
        <f>'Returns per Gal.'!AW67</f>
        <v>0</v>
      </c>
      <c r="AX60" s="102">
        <f>'Returns per Gal.'!AX67</f>
        <v>1.796807142857143</v>
      </c>
      <c r="AY60" s="102">
        <f>'Returns per Gal.'!AY67</f>
        <v>0</v>
      </c>
      <c r="AZ60" s="102">
        <f>'Returns per Gal.'!AZ67</f>
        <v>2.0103370004329006</v>
      </c>
      <c r="BA60" s="114">
        <f>'Returns per Gal.'!BA67</f>
        <v>0</v>
      </c>
      <c r="BB60" s="113"/>
      <c r="BC60" s="102">
        <f>'Returns per Gal.'!BD67</f>
        <v>0.54207678571428652</v>
      </c>
      <c r="BD60" s="102">
        <f>'Returns per Gal.'!BE67</f>
        <v>0</v>
      </c>
      <c r="BE60" s="102">
        <f>'Returns per Gal.'!BF67</f>
        <v>0.32854692813852893</v>
      </c>
      <c r="BF60" s="102">
        <f>'Returns per Gal.'!BG67</f>
        <v>0</v>
      </c>
      <c r="BG60" s="102">
        <f>'Returns per Gal.'!BH67</f>
        <v>0.41823442813852929</v>
      </c>
      <c r="BH60" s="102">
        <f>'Returns per Gal.'!BI67</f>
        <v>0</v>
      </c>
      <c r="BI60" s="102">
        <f>'Returns per Gal.'!BJ67</f>
        <v>-8.9687500000000364E-2</v>
      </c>
      <c r="BJ60" s="59"/>
      <c r="BL60" s="228">
        <f>'Returns per Bu.'!H67</f>
        <v>3.6488749999999994</v>
      </c>
      <c r="BM60" s="216">
        <f>'Returns per Bu.'!I67</f>
        <v>0</v>
      </c>
      <c r="BN60" s="210">
        <f>'Returns per Bu.'!Q67</f>
        <v>6.5488750000000024</v>
      </c>
      <c r="BO60" s="210">
        <f>'Returns per Bu.'!R67</f>
        <v>0</v>
      </c>
      <c r="BP60" s="210">
        <f>'Returns per Bu.'!S67</f>
        <v>4.8199313987878813</v>
      </c>
      <c r="BQ60" s="209">
        <f>'Returns per Bu.'!AE67</f>
        <v>0</v>
      </c>
      <c r="BR60" s="213">
        <f>'Returns per Bu.'!AF67</f>
        <v>0.36296994430878093</v>
      </c>
      <c r="BS60" s="209">
        <f>'Returns per Bu.'!AM67</f>
        <v>0</v>
      </c>
      <c r="BT60" s="206">
        <f>'Returns per Bu.'!AN67</f>
        <v>3.9</v>
      </c>
      <c r="BU60" s="209">
        <f>'Returns per Bu.'!AO67</f>
        <v>0</v>
      </c>
      <c r="BV60" s="15">
        <f t="shared" si="0"/>
        <v>2.8899999999999997</v>
      </c>
      <c r="BW60" s="102">
        <f>'Returns per Bu.'!AJ67</f>
        <v>1.01</v>
      </c>
      <c r="BX60" s="102"/>
      <c r="BY60" s="102">
        <f t="shared" si="1"/>
        <v>1.0321428571428573</v>
      </c>
      <c r="BZ60" s="102"/>
      <c r="CA60" s="102"/>
    </row>
    <row r="61" spans="1:79" x14ac:dyDescent="0.2">
      <c r="A61" s="77">
        <v>40148</v>
      </c>
      <c r="B61" s="79"/>
      <c r="C61" s="76"/>
      <c r="D61" s="106">
        <v>1.9576086956521745</v>
      </c>
      <c r="E61" s="107"/>
      <c r="F61" s="108">
        <v>111.77272727272727</v>
      </c>
      <c r="G61" s="107"/>
      <c r="H61" s="106">
        <v>3.6548863636363644</v>
      </c>
      <c r="I61" s="107"/>
      <c r="J61" s="109">
        <v>6.79</v>
      </c>
      <c r="K61" s="80"/>
      <c r="L61" s="95"/>
      <c r="M61" s="106">
        <f>'Returns per Gal.'!M68</f>
        <v>1.9576086956521745</v>
      </c>
      <c r="N61" s="120">
        <f>'Returns per Gal.'!N68</f>
        <v>0</v>
      </c>
      <c r="O61" s="106">
        <f>'Returns per Gal.'!O68</f>
        <v>0.33931006493506494</v>
      </c>
      <c r="P61" s="106">
        <f>'Returns per Gal.'!P68</f>
        <v>0</v>
      </c>
      <c r="Q61" s="106">
        <f>'Returns per Gal.'!Q68</f>
        <v>2.2969187605872396</v>
      </c>
      <c r="R61" s="96">
        <f>'Returns per Gal.'!R68</f>
        <v>0</v>
      </c>
      <c r="S61" s="80">
        <f>'Returns per Gal.'!S68</f>
        <v>0</v>
      </c>
      <c r="T61" s="106">
        <f>'Returns per Gal.'!T68</f>
        <v>1.3053165584415589</v>
      </c>
      <c r="U61" s="120">
        <f>'Returns per Gal.'!U68</f>
        <v>0</v>
      </c>
      <c r="V61" s="106">
        <f>'Returns per Gal.'!V68</f>
        <v>0.20369999999999999</v>
      </c>
      <c r="W61" s="120">
        <f>'Returns per Gal.'!W68</f>
        <v>0</v>
      </c>
      <c r="X61" s="106">
        <f>'Returns per Gal.'!X68</f>
        <v>0.21914999999999998</v>
      </c>
      <c r="Y61" s="120">
        <f>'Returns per Gal.'!Y68</f>
        <v>0</v>
      </c>
      <c r="Z61" s="106">
        <f>'Returns per Gal.'!Z68</f>
        <v>1.7281665584415589</v>
      </c>
      <c r="AA61" s="120">
        <f>'Returns per Gal.'!AA68</f>
        <v>0</v>
      </c>
      <c r="AB61" s="106">
        <f>'Returns per Gal.'!AB68</f>
        <v>0.2135298575757576</v>
      </c>
      <c r="AC61" s="120">
        <f>'Returns per Gal.'!AC68</f>
        <v>0</v>
      </c>
      <c r="AD61" s="106">
        <f>'Returns per Gal.'!AD68</f>
        <v>1.9416964160173165</v>
      </c>
      <c r="AE61" s="120">
        <f>'Returns per Gal.'!AE68</f>
        <v>0</v>
      </c>
      <c r="AF61" s="106">
        <f>'Returns per Gal.'!AF68</f>
        <v>1.6023863510822516</v>
      </c>
      <c r="AG61" s="116"/>
      <c r="AH61" s="106">
        <f>'Returns per Gal.'!AF68</f>
        <v>1.6023863510822516</v>
      </c>
      <c r="AI61" s="106">
        <f>'Returns per Gal.'!AI68</f>
        <v>0.74940220214568076</v>
      </c>
      <c r="AJ61" s="106">
        <f>'Returns per Gal.'!AH68</f>
        <v>0</v>
      </c>
      <c r="AK61" s="106">
        <f>'Returns per Gal.'!AK68</f>
        <v>0.56875220214568079</v>
      </c>
      <c r="AL61" s="106">
        <f>'Returns per Gal.'!AL68</f>
        <v>0</v>
      </c>
      <c r="AM61" s="106">
        <f>'Returns per Gal.'!AM68</f>
        <v>0.35522234456992319</v>
      </c>
      <c r="AN61" s="91">
        <f>'Returns per Gal.'!AN68</f>
        <v>0</v>
      </c>
      <c r="AO61" s="74">
        <f>'Returns per Gal.'!AO68</f>
        <v>0</v>
      </c>
      <c r="AP61" s="92">
        <f>'Returns per Gal.'!AP68</f>
        <v>0</v>
      </c>
      <c r="AQ61" s="106">
        <f>'Returns per Gal.'!AQ68</f>
        <v>0.36071428571428577</v>
      </c>
      <c r="AR61" s="106">
        <f>'Returns per Gal.'!AR68</f>
        <v>0</v>
      </c>
      <c r="AS61" s="106">
        <f>'Returns per Gal.'!AS68</f>
        <v>1.0357142857142858</v>
      </c>
      <c r="AT61" s="106">
        <f>'Returns per Gal.'!AT68</f>
        <v>0</v>
      </c>
      <c r="AU61" s="106">
        <f>'Returns per Gal.'!AU68</f>
        <v>1.3964285714285716</v>
      </c>
      <c r="AV61" s="116">
        <f>'Returns per Gal.'!AV68</f>
        <v>0</v>
      </c>
      <c r="AW61" s="115">
        <f>'Returns per Gal.'!AW68</f>
        <v>0</v>
      </c>
      <c r="AX61" s="106">
        <f>'Returns per Gal.'!AX68</f>
        <v>1.8192785714285715</v>
      </c>
      <c r="AY61" s="106">
        <f>'Returns per Gal.'!AY68</f>
        <v>0</v>
      </c>
      <c r="AZ61" s="106">
        <f>'Returns per Gal.'!AZ68</f>
        <v>2.0328084290043291</v>
      </c>
      <c r="BA61" s="116">
        <f>'Returns per Gal.'!BA68</f>
        <v>0</v>
      </c>
      <c r="BB61" s="115"/>
      <c r="BC61" s="106">
        <f>'Returns per Gal.'!BD68</f>
        <v>0.47764018915866813</v>
      </c>
      <c r="BD61" s="106">
        <f>'Returns per Gal.'!BE68</f>
        <v>0</v>
      </c>
      <c r="BE61" s="106">
        <f>'Returns per Gal.'!BF68</f>
        <v>0.26411033158291053</v>
      </c>
      <c r="BF61" s="106">
        <f>'Returns per Gal.'!BG68</f>
        <v>0</v>
      </c>
      <c r="BG61" s="106">
        <f>'Returns per Gal.'!BH68</f>
        <v>0.35522234456992319</v>
      </c>
      <c r="BH61" s="106">
        <f>'Returns per Gal.'!BI68</f>
        <v>0</v>
      </c>
      <c r="BI61" s="106">
        <f>'Returns per Gal.'!BJ68</f>
        <v>-9.1112012987012658E-2</v>
      </c>
      <c r="BJ61" s="73"/>
      <c r="BL61" s="229">
        <f>'Returns per Bu.'!H68</f>
        <v>3.6548863636363644</v>
      </c>
      <c r="BM61" s="218">
        <f>'Returns per Bu.'!I68</f>
        <v>0</v>
      </c>
      <c r="BN61" s="211">
        <f>'Returns per Bu.'!Q68</f>
        <v>6.4313725296442703</v>
      </c>
      <c r="BO61" s="211">
        <f>'Returns per Bu.'!R68</f>
        <v>0</v>
      </c>
      <c r="BP61" s="211">
        <f>'Returns per Bu.'!S68</f>
        <v>4.6495089284321498</v>
      </c>
      <c r="BQ61" s="208">
        <f>'Returns per Bu.'!AE68</f>
        <v>0</v>
      </c>
      <c r="BR61" s="214">
        <f>'Returns per Bu.'!AF68</f>
        <v>0.30828412476620226</v>
      </c>
      <c r="BS61" s="208">
        <f>'Returns per Bu.'!AM68</f>
        <v>0</v>
      </c>
      <c r="BT61" s="207">
        <f>'Returns per Bu.'!AN68</f>
        <v>3.91</v>
      </c>
      <c r="BU61" s="208">
        <f>'Returns per Bu.'!AO68</f>
        <v>0</v>
      </c>
      <c r="BV61" s="15">
        <f t="shared" si="0"/>
        <v>2.9000000000000004</v>
      </c>
      <c r="BW61" s="102">
        <f>'Returns per Bu.'!AJ68</f>
        <v>1.01</v>
      </c>
      <c r="BX61" s="102"/>
      <c r="BY61" s="102">
        <f t="shared" ref="BY61:BY66" si="2">AS61</f>
        <v>1.0357142857142858</v>
      </c>
      <c r="BZ61" s="102"/>
      <c r="CA61" s="102"/>
    </row>
    <row r="62" spans="1:79" x14ac:dyDescent="0.2">
      <c r="A62" s="22">
        <v>40179</v>
      </c>
      <c r="C62" s="60"/>
      <c r="D62" s="110">
        <v>1.8157500000000006</v>
      </c>
      <c r="E62" s="111"/>
      <c r="F62" s="112">
        <v>101.8125</v>
      </c>
      <c r="G62" s="111"/>
      <c r="H62" s="110">
        <v>3.6025</v>
      </c>
      <c r="I62" s="111"/>
      <c r="J62" s="99">
        <v>6.61</v>
      </c>
      <c r="K62" s="97"/>
      <c r="L62" s="82"/>
      <c r="M62" s="110">
        <f>'Returns per Gal.'!M69</f>
        <v>1.8157500000000006</v>
      </c>
      <c r="N62" s="123">
        <f>'Returns per Gal.'!N69</f>
        <v>0</v>
      </c>
      <c r="O62" s="110">
        <f>'Returns per Gal.'!O69</f>
        <v>0.30907366071428577</v>
      </c>
      <c r="P62" s="110">
        <f>'Returns per Gal.'!P69</f>
        <v>0</v>
      </c>
      <c r="Q62" s="110">
        <f>'Returns per Gal.'!Q69</f>
        <v>2.1248236607142865</v>
      </c>
      <c r="R62" s="124">
        <f>'Returns per Gal.'!R69</f>
        <v>0</v>
      </c>
      <c r="S62" s="123">
        <f>'Returns per Gal.'!S69</f>
        <v>0</v>
      </c>
      <c r="T62" s="110">
        <f>'Returns per Gal.'!T69</f>
        <v>1.2866071428571431</v>
      </c>
      <c r="U62" s="123">
        <f>'Returns per Gal.'!U69</f>
        <v>0</v>
      </c>
      <c r="V62" s="110">
        <f>'Returns per Gal.'!V69</f>
        <v>0.1983</v>
      </c>
      <c r="W62" s="123">
        <f>'Returns per Gal.'!W69</f>
        <v>0</v>
      </c>
      <c r="X62" s="110">
        <f>'Returns per Gal.'!X69</f>
        <v>0.21914999999999998</v>
      </c>
      <c r="Y62" s="123">
        <f>'Returns per Gal.'!Y69</f>
        <v>0</v>
      </c>
      <c r="Z62" s="110">
        <f>'Returns per Gal.'!Z69</f>
        <v>1.7040571428571429</v>
      </c>
      <c r="AA62" s="123">
        <f>'Returns per Gal.'!AA69</f>
        <v>0</v>
      </c>
      <c r="AB62" s="110">
        <f>'Returns per Gal.'!AB69</f>
        <v>0.2135298575757576</v>
      </c>
      <c r="AC62" s="123">
        <f>'Returns per Gal.'!AC69</f>
        <v>0</v>
      </c>
      <c r="AD62" s="110">
        <f>'Returns per Gal.'!AD69</f>
        <v>1.9175870004329005</v>
      </c>
      <c r="AE62" s="123">
        <f>'Returns per Gal.'!AE69</f>
        <v>0</v>
      </c>
      <c r="AF62" s="110">
        <f>'Returns per Gal.'!AF69</f>
        <v>1.6085133397186149</v>
      </c>
      <c r="AG62" s="125"/>
      <c r="AH62" s="110">
        <f>'Returns per Gal.'!AF69</f>
        <v>1.6085133397186149</v>
      </c>
      <c r="AI62" s="110">
        <f>'Returns per Gal.'!AI69</f>
        <v>0.60141651785714345</v>
      </c>
      <c r="AJ62" s="110">
        <f>'Returns per Gal.'!AH69</f>
        <v>0</v>
      </c>
      <c r="AK62" s="110">
        <f>'Returns per Gal.'!AK69</f>
        <v>0.42076651785714358</v>
      </c>
      <c r="AL62" s="110">
        <f>'Returns per Gal.'!AL69</f>
        <v>0</v>
      </c>
      <c r="AM62" s="110">
        <f>'Returns per Gal.'!AM69</f>
        <v>0.20723666028138599</v>
      </c>
      <c r="AN62" s="89">
        <f>'Returns per Gal.'!AN69</f>
        <v>0</v>
      </c>
      <c r="AO62" s="15">
        <f>'Returns per Gal.'!AO69</f>
        <v>0</v>
      </c>
      <c r="AP62" s="90">
        <f>'Returns per Gal.'!AP69</f>
        <v>0</v>
      </c>
      <c r="AQ62" s="102">
        <f>'Returns per Gal.'!AQ69</f>
        <v>0.36071428571428577</v>
      </c>
      <c r="AR62" s="102">
        <f>'Returns per Gal.'!AR69</f>
        <v>0</v>
      </c>
      <c r="AS62" s="102">
        <f>'Returns per Gal.'!AS69</f>
        <v>1.0392857142857144</v>
      </c>
      <c r="AT62" s="102">
        <f>'Returns per Gal.'!AT69</f>
        <v>0</v>
      </c>
      <c r="AU62" s="102">
        <f>'Returns per Gal.'!AU69</f>
        <v>1.4000000000000001</v>
      </c>
      <c r="AV62" s="114">
        <f>'Returns per Gal.'!AV69</f>
        <v>0</v>
      </c>
      <c r="AW62" s="113">
        <f>'Returns per Gal.'!AW69</f>
        <v>0</v>
      </c>
      <c r="AX62" s="110">
        <f>'Returns per Gal.'!AX69</f>
        <v>1.81745</v>
      </c>
      <c r="AY62" s="110">
        <f>'Returns per Gal.'!AY69</f>
        <v>0</v>
      </c>
      <c r="AZ62" s="110">
        <f>'Returns per Gal.'!AZ69</f>
        <v>2.0309798575757574</v>
      </c>
      <c r="BA62" s="125">
        <f>'Returns per Gal.'!BA69</f>
        <v>0</v>
      </c>
      <c r="BB62" s="126"/>
      <c r="BC62" s="110">
        <f>'Returns per Gal.'!BD69</f>
        <v>0.30737366071428651</v>
      </c>
      <c r="BD62" s="110">
        <f>'Returns per Gal.'!BE69</f>
        <v>0</v>
      </c>
      <c r="BE62" s="110">
        <f>'Returns per Gal.'!BF69</f>
        <v>9.3843803138529136E-2</v>
      </c>
      <c r="BF62" s="110">
        <f>'Returns per Gal.'!BG69</f>
        <v>0</v>
      </c>
      <c r="BG62" s="110">
        <f>'Returns per Gal.'!BH69</f>
        <v>0.20723666028138621</v>
      </c>
      <c r="BH62" s="110">
        <f>'Returns per Gal.'!BI69</f>
        <v>0</v>
      </c>
      <c r="BI62" s="110">
        <f>'Returns per Gal.'!BJ69</f>
        <v>-0.11339285714285707</v>
      </c>
      <c r="BJ62" s="59"/>
      <c r="BL62" s="230">
        <f>'Returns per Bu.'!H69</f>
        <v>3.6025</v>
      </c>
      <c r="BM62" s="220">
        <f>'Returns per Bu.'!I69</f>
        <v>0</v>
      </c>
      <c r="BN62" s="212">
        <f>'Returns per Bu.'!Q69</f>
        <v>5.9495062500000016</v>
      </c>
      <c r="BO62" s="212">
        <f>'Returns per Bu.'!R69</f>
        <v>0</v>
      </c>
      <c r="BP62" s="212">
        <f>'Returns per Bu.'!S69</f>
        <v>4.1827626487878797</v>
      </c>
      <c r="BQ62" s="221">
        <f>'Returns per Bu.'!AE69</f>
        <v>0</v>
      </c>
      <c r="BR62" s="215">
        <f>'Returns per Bu.'!AF69</f>
        <v>0.17985291018690933</v>
      </c>
      <c r="BS62" s="209">
        <f>'Returns per Bu.'!AM69</f>
        <v>0</v>
      </c>
      <c r="BT62" s="206">
        <f>'Returns per Bu.'!AN69</f>
        <v>3.92</v>
      </c>
      <c r="BU62" s="209">
        <f>'Returns per Bu.'!AO69</f>
        <v>0</v>
      </c>
      <c r="BV62" s="15">
        <f t="shared" si="0"/>
        <v>2.91</v>
      </c>
      <c r="BW62" s="102">
        <f>'Returns per Bu.'!AJ69</f>
        <v>1.01</v>
      </c>
      <c r="BX62" s="102"/>
      <c r="BY62" s="102">
        <f t="shared" si="2"/>
        <v>1.0392857142857144</v>
      </c>
      <c r="BZ62" s="102"/>
      <c r="CA62" s="102"/>
    </row>
    <row r="63" spans="1:79" x14ac:dyDescent="0.2">
      <c r="A63" s="8">
        <v>40210</v>
      </c>
      <c r="C63" s="60"/>
      <c r="D63" s="102">
        <v>1.68625</v>
      </c>
      <c r="E63" s="28"/>
      <c r="F63" s="104">
        <v>102.7</v>
      </c>
      <c r="G63" s="103"/>
      <c r="H63" s="102">
        <v>3.4537499999999999</v>
      </c>
      <c r="I63" s="103"/>
      <c r="J63" s="105">
        <v>7.08</v>
      </c>
      <c r="K63" s="16"/>
      <c r="L63" s="14"/>
      <c r="M63" s="102">
        <f>'Returns per Gal.'!M70</f>
        <v>1.68625</v>
      </c>
      <c r="N63" s="117">
        <f>'Returns per Gal.'!N70</f>
        <v>0</v>
      </c>
      <c r="O63" s="102">
        <f>'Returns per Gal.'!O70</f>
        <v>0.31176785714285715</v>
      </c>
      <c r="P63" s="102">
        <f>'Returns per Gal.'!P70</f>
        <v>0</v>
      </c>
      <c r="Q63" s="102">
        <f>'Returns per Gal.'!Q70</f>
        <v>1.9980178571428571</v>
      </c>
      <c r="R63" s="119">
        <f>'Returns per Gal.'!R70</f>
        <v>0</v>
      </c>
      <c r="S63" s="117">
        <f>'Returns per Gal.'!S70</f>
        <v>0</v>
      </c>
      <c r="T63" s="102">
        <f>'Returns per Gal.'!T70</f>
        <v>1.233482142857143</v>
      </c>
      <c r="U63" s="117">
        <f>'Returns per Gal.'!U70</f>
        <v>0</v>
      </c>
      <c r="V63" s="102">
        <f>'Returns per Gal.'!V70</f>
        <v>0.21240000000000001</v>
      </c>
      <c r="W63" s="117">
        <f>'Returns per Gal.'!W70</f>
        <v>0</v>
      </c>
      <c r="X63" s="102">
        <f>'Returns per Gal.'!X70</f>
        <v>0.21914999999999998</v>
      </c>
      <c r="Y63" s="117">
        <f>'Returns per Gal.'!Y70</f>
        <v>0</v>
      </c>
      <c r="Z63" s="102">
        <f>'Returns per Gal.'!Z70</f>
        <v>1.6650321428571428</v>
      </c>
      <c r="AA63" s="117">
        <f>'Returns per Gal.'!AA70</f>
        <v>0</v>
      </c>
      <c r="AB63" s="102">
        <f>'Returns per Gal.'!AB70</f>
        <v>0.2135298575757576</v>
      </c>
      <c r="AC63" s="117">
        <f>'Returns per Gal.'!AC70</f>
        <v>0</v>
      </c>
      <c r="AD63" s="102">
        <f>'Returns per Gal.'!AD70</f>
        <v>1.8785620004329004</v>
      </c>
      <c r="AE63" s="117">
        <f>'Returns per Gal.'!AE70</f>
        <v>0</v>
      </c>
      <c r="AF63" s="102">
        <f>'Returns per Gal.'!AF70</f>
        <v>1.5667941432900432</v>
      </c>
      <c r="AG63" s="114"/>
      <c r="AH63" s="102">
        <f>'Returns per Gal.'!AF70</f>
        <v>1.5667941432900432</v>
      </c>
      <c r="AI63" s="102">
        <f>'Returns per Gal.'!AI70</f>
        <v>0.51363571428571408</v>
      </c>
      <c r="AJ63" s="102">
        <f>'Returns per Gal.'!AH70</f>
        <v>0</v>
      </c>
      <c r="AK63" s="102">
        <f>'Returns per Gal.'!AK70</f>
        <v>0.33298571428571422</v>
      </c>
      <c r="AL63" s="102">
        <f>'Returns per Gal.'!AL70</f>
        <v>0</v>
      </c>
      <c r="AM63" s="102">
        <f>'Returns per Gal.'!AM70</f>
        <v>0.11945585670995662</v>
      </c>
      <c r="AN63" s="89">
        <f>'Returns per Gal.'!AN70</f>
        <v>0</v>
      </c>
      <c r="AO63" s="15">
        <f>'Returns per Gal.'!AO70</f>
        <v>0</v>
      </c>
      <c r="AP63" s="90">
        <f>'Returns per Gal.'!AP70</f>
        <v>0</v>
      </c>
      <c r="AQ63" s="102">
        <f>'Returns per Gal.'!AQ70</f>
        <v>0.36071428571428577</v>
      </c>
      <c r="AR63" s="102">
        <f>'Returns per Gal.'!AR70</f>
        <v>0</v>
      </c>
      <c r="AS63" s="102">
        <f>'Returns per Gal.'!AS70</f>
        <v>1.0428571428571429</v>
      </c>
      <c r="AT63" s="102">
        <f>'Returns per Gal.'!AT70</f>
        <v>0</v>
      </c>
      <c r="AU63" s="102">
        <f>'Returns per Gal.'!AU70</f>
        <v>1.4035714285714287</v>
      </c>
      <c r="AV63" s="114">
        <f>'Returns per Gal.'!AV70</f>
        <v>0</v>
      </c>
      <c r="AW63" s="113">
        <f>'Returns per Gal.'!AW70</f>
        <v>0</v>
      </c>
      <c r="AX63" s="102">
        <f>'Returns per Gal.'!AX70</f>
        <v>1.8351214285714286</v>
      </c>
      <c r="AY63" s="102">
        <f>'Returns per Gal.'!AY70</f>
        <v>0</v>
      </c>
      <c r="AZ63" s="102">
        <f>'Returns per Gal.'!AZ70</f>
        <v>2.0486512861471864</v>
      </c>
      <c r="BA63" s="114">
        <f>'Returns per Gal.'!BA70</f>
        <v>0</v>
      </c>
      <c r="BB63" s="113"/>
      <c r="BC63" s="102">
        <f>'Returns per Gal.'!BD70</f>
        <v>0.1628964285714285</v>
      </c>
      <c r="BD63" s="102">
        <f>'Returns per Gal.'!BE70</f>
        <v>0</v>
      </c>
      <c r="BE63" s="102">
        <f>'Returns per Gal.'!BF70</f>
        <v>-5.0633429004329322E-2</v>
      </c>
      <c r="BF63" s="102">
        <f>'Returns per Gal.'!BG70</f>
        <v>0</v>
      </c>
      <c r="BG63" s="102">
        <f>'Returns per Gal.'!BH70</f>
        <v>0.1194558567099564</v>
      </c>
      <c r="BH63" s="102">
        <f>'Returns per Gal.'!BI70</f>
        <v>0</v>
      </c>
      <c r="BI63" s="102">
        <f>'Returns per Gal.'!BJ70</f>
        <v>-0.17008928571428572</v>
      </c>
      <c r="BJ63" s="59"/>
      <c r="BL63" s="228">
        <f>'Returns per Bu.'!H70</f>
        <v>3.4537499999999999</v>
      </c>
      <c r="BM63" s="216">
        <f>'Returns per Bu.'!I70</f>
        <v>0</v>
      </c>
      <c r="BN63" s="210">
        <f>'Returns per Bu.'!Q70</f>
        <v>5.5944500000000001</v>
      </c>
      <c r="BO63" s="210">
        <f>'Returns per Bu.'!R70</f>
        <v>0</v>
      </c>
      <c r="BP63" s="210">
        <f>'Returns per Bu.'!S70</f>
        <v>3.7882263987878786</v>
      </c>
      <c r="BQ63" s="209">
        <f>'Returns per Bu.'!AE70</f>
        <v>0</v>
      </c>
      <c r="BR63" s="213">
        <f>'Returns per Bu.'!AF70</f>
        <v>0.10367124928082005</v>
      </c>
      <c r="BS63" s="209">
        <f>'Returns per Bu.'!AM70</f>
        <v>0</v>
      </c>
      <c r="BT63" s="206">
        <f>'Returns per Bu.'!AN70</f>
        <v>3.93</v>
      </c>
      <c r="BU63" s="209">
        <f>'Returns per Bu.'!AO70</f>
        <v>0</v>
      </c>
      <c r="BV63" s="15">
        <f t="shared" si="0"/>
        <v>2.92</v>
      </c>
      <c r="BW63" s="102">
        <f>'Returns per Bu.'!AJ70</f>
        <v>1.01</v>
      </c>
      <c r="BX63" s="102"/>
      <c r="BY63" s="102">
        <f t="shared" si="2"/>
        <v>1.0428571428571429</v>
      </c>
      <c r="BZ63" s="102"/>
      <c r="CA63" s="102"/>
    </row>
    <row r="64" spans="1:79" x14ac:dyDescent="0.2">
      <c r="A64" s="8">
        <v>40238</v>
      </c>
      <c r="C64" s="60"/>
      <c r="D64" s="102">
        <v>1.5149999999999999</v>
      </c>
      <c r="E64" s="28"/>
      <c r="F64" s="104">
        <v>94.054347826086953</v>
      </c>
      <c r="G64" s="103"/>
      <c r="H64" s="102">
        <v>3.4829076086956521</v>
      </c>
      <c r="I64" s="103"/>
      <c r="J64" s="105">
        <v>7.06</v>
      </c>
      <c r="K64" s="16"/>
      <c r="L64" s="14"/>
      <c r="M64" s="102">
        <f>'Returns per Gal.'!M71</f>
        <v>1.5149999999999999</v>
      </c>
      <c r="N64" s="117">
        <f>'Returns per Gal.'!N71</f>
        <v>0</v>
      </c>
      <c r="O64" s="102">
        <f>'Returns per Gal.'!O71</f>
        <v>0.28552212732919258</v>
      </c>
      <c r="P64" s="102">
        <f>'Returns per Gal.'!P71</f>
        <v>0</v>
      </c>
      <c r="Q64" s="102">
        <f>'Returns per Gal.'!Q71</f>
        <v>1.8005221273291925</v>
      </c>
      <c r="R64" s="119">
        <f>'Returns per Gal.'!R71</f>
        <v>0</v>
      </c>
      <c r="S64" s="117">
        <f>'Returns per Gal.'!S71</f>
        <v>0</v>
      </c>
      <c r="T64" s="102">
        <f>'Returns per Gal.'!T71</f>
        <v>1.2438955745341616</v>
      </c>
      <c r="U64" s="117">
        <f>'Returns per Gal.'!U71</f>
        <v>0</v>
      </c>
      <c r="V64" s="102">
        <f>'Returns per Gal.'!V71</f>
        <v>0.21179999999999999</v>
      </c>
      <c r="W64" s="117">
        <f>'Returns per Gal.'!W71</f>
        <v>0</v>
      </c>
      <c r="X64" s="102">
        <f>'Returns per Gal.'!X71</f>
        <v>0.21914999999999998</v>
      </c>
      <c r="Y64" s="117">
        <f>'Returns per Gal.'!Y71</f>
        <v>0</v>
      </c>
      <c r="Z64" s="102">
        <f>'Returns per Gal.'!Z71</f>
        <v>1.6748455745341615</v>
      </c>
      <c r="AA64" s="117">
        <f>'Returns per Gal.'!AA71</f>
        <v>0</v>
      </c>
      <c r="AB64" s="102">
        <f>'Returns per Gal.'!AB71</f>
        <v>0.2135298575757576</v>
      </c>
      <c r="AC64" s="117">
        <f>'Returns per Gal.'!AC71</f>
        <v>0</v>
      </c>
      <c r="AD64" s="102">
        <f>'Returns per Gal.'!AD71</f>
        <v>1.8883754321099191</v>
      </c>
      <c r="AE64" s="117">
        <f>'Returns per Gal.'!AE71</f>
        <v>0</v>
      </c>
      <c r="AF64" s="102">
        <f>'Returns per Gal.'!AF71</f>
        <v>1.6028533047807265</v>
      </c>
      <c r="AG64" s="114"/>
      <c r="AH64" s="102">
        <f>'Returns per Gal.'!AF71</f>
        <v>1.6028533047807265</v>
      </c>
      <c r="AI64" s="102">
        <f>'Returns per Gal.'!AI71</f>
        <v>0.30632655279503096</v>
      </c>
      <c r="AJ64" s="102">
        <f>'Returns per Gal.'!AH71</f>
        <v>0</v>
      </c>
      <c r="AK64" s="102">
        <f>'Returns per Gal.'!AK71</f>
        <v>0.12567655279503098</v>
      </c>
      <c r="AL64" s="102">
        <f>'Returns per Gal.'!AL71</f>
        <v>0</v>
      </c>
      <c r="AM64" s="102">
        <f>'Returns per Gal.'!AM71</f>
        <v>-8.7853304780726615E-2</v>
      </c>
      <c r="AN64" s="89">
        <f>'Returns per Gal.'!AN71</f>
        <v>0</v>
      </c>
      <c r="AO64" s="15">
        <f>'Returns per Gal.'!AO71</f>
        <v>0</v>
      </c>
      <c r="AP64" s="90">
        <f>'Returns per Gal.'!AP71</f>
        <v>0</v>
      </c>
      <c r="AQ64" s="102">
        <f>'Returns per Gal.'!AQ71</f>
        <v>0.36071428571428577</v>
      </c>
      <c r="AR64" s="102">
        <f>'Returns per Gal.'!AR71</f>
        <v>0</v>
      </c>
      <c r="AS64" s="102">
        <f>'Returns per Gal.'!AS71</f>
        <v>1.0464285714285715</v>
      </c>
      <c r="AT64" s="102">
        <f>'Returns per Gal.'!AT71</f>
        <v>0</v>
      </c>
      <c r="AU64" s="102">
        <f>'Returns per Gal.'!AU71</f>
        <v>1.4071428571428573</v>
      </c>
      <c r="AV64" s="114">
        <f>'Returns per Gal.'!AV71</f>
        <v>0</v>
      </c>
      <c r="AW64" s="113">
        <f>'Returns per Gal.'!AW71</f>
        <v>0</v>
      </c>
      <c r="AX64" s="102">
        <f>'Returns per Gal.'!AX71</f>
        <v>1.8380928571428572</v>
      </c>
      <c r="AY64" s="102">
        <f>'Returns per Gal.'!AY71</f>
        <v>0</v>
      </c>
      <c r="AZ64" s="102">
        <f>'Returns per Gal.'!AZ71</f>
        <v>2.051622714718615</v>
      </c>
      <c r="BA64" s="114">
        <f>'Returns per Gal.'!BA71</f>
        <v>0</v>
      </c>
      <c r="BB64" s="113"/>
      <c r="BC64" s="102">
        <f>'Returns per Gal.'!BD71</f>
        <v>-3.7570729813664716E-2</v>
      </c>
      <c r="BD64" s="102">
        <f>'Returns per Gal.'!BE71</f>
        <v>0</v>
      </c>
      <c r="BE64" s="102">
        <f>'Returns per Gal.'!BF71</f>
        <v>-0.25110058738942254</v>
      </c>
      <c r="BF64" s="102">
        <f>'Returns per Gal.'!BG71</f>
        <v>0</v>
      </c>
      <c r="BG64" s="102">
        <f>'Returns per Gal.'!BH71</f>
        <v>-8.7853304780726837E-2</v>
      </c>
      <c r="BH64" s="102">
        <f>'Returns per Gal.'!BI71</f>
        <v>0</v>
      </c>
      <c r="BI64" s="102">
        <f>'Returns per Gal.'!BJ71</f>
        <v>-0.1632472826086957</v>
      </c>
      <c r="BJ64" s="59"/>
      <c r="BL64" s="228">
        <f>'Returns per Bu.'!H71</f>
        <v>3.4829076086956521</v>
      </c>
      <c r="BM64" s="216">
        <f>'Returns per Bu.'!I71</f>
        <v>0</v>
      </c>
      <c r="BN64" s="210">
        <f>'Returns per Bu.'!Q71</f>
        <v>5.0414619565217382</v>
      </c>
      <c r="BO64" s="210">
        <f>'Returns per Bu.'!R71</f>
        <v>0</v>
      </c>
      <c r="BP64" s="210">
        <f>'Returns per Bu.'!S71</f>
        <v>3.2369183553096166</v>
      </c>
      <c r="BQ64" s="209">
        <f>'Returns per Bu.'!AE71</f>
        <v>0</v>
      </c>
      <c r="BR64" s="213">
        <f>'Returns per Bu.'!AF71</f>
        <v>-7.6244581981282311E-2</v>
      </c>
      <c r="BS64" s="209">
        <f>'Returns per Bu.'!AM71</f>
        <v>0</v>
      </c>
      <c r="BT64" s="206">
        <f>'Returns per Bu.'!AN71</f>
        <v>3.94</v>
      </c>
      <c r="BU64" s="209">
        <f>'Returns per Bu.'!AO71</f>
        <v>0</v>
      </c>
      <c r="BV64" s="15">
        <f t="shared" si="0"/>
        <v>2.9299999999999997</v>
      </c>
      <c r="BW64" s="102">
        <f>'Returns per Bu.'!AJ71</f>
        <v>1.01</v>
      </c>
      <c r="BX64" s="102"/>
      <c r="BY64" s="102">
        <f t="shared" si="2"/>
        <v>1.0464285714285715</v>
      </c>
      <c r="BZ64" s="102"/>
      <c r="CA64" s="102"/>
    </row>
    <row r="65" spans="1:79" x14ac:dyDescent="0.2">
      <c r="A65" s="8">
        <v>40269</v>
      </c>
      <c r="C65" s="60"/>
      <c r="D65" s="102">
        <v>1.44</v>
      </c>
      <c r="E65" s="28"/>
      <c r="F65" s="104">
        <v>102.57954545454545</v>
      </c>
      <c r="G65" s="103"/>
      <c r="H65" s="102">
        <v>3.3707670454545462</v>
      </c>
      <c r="I65" s="103"/>
      <c r="J65" s="105">
        <v>6.21</v>
      </c>
      <c r="K65" s="16"/>
      <c r="L65" s="93"/>
      <c r="M65" s="102">
        <f>'Returns per Gal.'!M72</f>
        <v>1.44</v>
      </c>
      <c r="N65" s="117">
        <f>'Returns per Gal.'!N72</f>
        <v>0</v>
      </c>
      <c r="O65" s="102">
        <f>'Returns per Gal.'!O72</f>
        <v>0.31140219155844157</v>
      </c>
      <c r="P65" s="102">
        <f>'Returns per Gal.'!P72</f>
        <v>0</v>
      </c>
      <c r="Q65" s="102">
        <f>'Returns per Gal.'!Q72</f>
        <v>1.7514021915584415</v>
      </c>
      <c r="R65" s="119">
        <f>'Returns per Gal.'!R72</f>
        <v>0</v>
      </c>
      <c r="S65" s="117">
        <f>'Returns per Gal.'!S72</f>
        <v>0</v>
      </c>
      <c r="T65" s="102">
        <f>'Returns per Gal.'!T72</f>
        <v>1.2038453733766237</v>
      </c>
      <c r="U65" s="117">
        <f>'Returns per Gal.'!U72</f>
        <v>0</v>
      </c>
      <c r="V65" s="102">
        <f>'Returns per Gal.'!V72</f>
        <v>0.18630000000000002</v>
      </c>
      <c r="W65" s="117">
        <f>'Returns per Gal.'!W72</f>
        <v>0</v>
      </c>
      <c r="X65" s="102">
        <f>'Returns per Gal.'!X72</f>
        <v>0.21914999999999998</v>
      </c>
      <c r="Y65" s="117">
        <f>'Returns per Gal.'!Y72</f>
        <v>0</v>
      </c>
      <c r="Z65" s="102">
        <f>'Returns per Gal.'!Z72</f>
        <v>1.6092953733766238</v>
      </c>
      <c r="AA65" s="117">
        <f>'Returns per Gal.'!AA72</f>
        <v>0</v>
      </c>
      <c r="AB65" s="102">
        <f>'Returns per Gal.'!AB72</f>
        <v>0.2135298575757576</v>
      </c>
      <c r="AC65" s="117">
        <f>'Returns per Gal.'!AC72</f>
        <v>0</v>
      </c>
      <c r="AD65" s="102">
        <f>'Returns per Gal.'!AD72</f>
        <v>1.8228252309523814</v>
      </c>
      <c r="AE65" s="117">
        <f>'Returns per Gal.'!AE72</f>
        <v>0</v>
      </c>
      <c r="AF65" s="102">
        <f>'Returns per Gal.'!AF72</f>
        <v>1.5114230393939398</v>
      </c>
      <c r="AG65" s="114"/>
      <c r="AH65" s="102"/>
      <c r="AI65" s="102">
        <f>'Returns per Gal.'!AI72</f>
        <v>0.32275681818181778</v>
      </c>
      <c r="AJ65" s="102"/>
      <c r="AK65" s="102">
        <f>'Returns per Gal.'!AK72</f>
        <v>0.1421068181818177</v>
      </c>
      <c r="AL65" s="102">
        <f>'Returns per Gal.'!AL72</f>
        <v>0</v>
      </c>
      <c r="AM65" s="102">
        <f>'Returns per Gal.'!AM72</f>
        <v>-7.1423039393939902E-2</v>
      </c>
      <c r="AN65" s="89">
        <f>'Returns per Gal.'!AN72</f>
        <v>0</v>
      </c>
      <c r="AO65" s="15">
        <f>'Returns per Gal.'!AO72</f>
        <v>0</v>
      </c>
      <c r="AP65" s="90">
        <f>'Returns per Gal.'!AP72</f>
        <v>0</v>
      </c>
      <c r="AQ65" s="102">
        <f>'Returns per Gal.'!AQ72</f>
        <v>0.36071428571428577</v>
      </c>
      <c r="AR65" s="102">
        <f>'Returns per Gal.'!AR72</f>
        <v>0</v>
      </c>
      <c r="AS65" s="102">
        <f>'Returns per Gal.'!AS72</f>
        <v>1.05</v>
      </c>
      <c r="AT65" s="102">
        <f>'Returns per Gal.'!AT72</f>
        <v>0</v>
      </c>
      <c r="AU65" s="102">
        <f>'Returns per Gal.'!AU72</f>
        <v>1.4107142857142858</v>
      </c>
      <c r="AV65" s="114">
        <f>'Returns per Gal.'!AV72</f>
        <v>0</v>
      </c>
      <c r="AW65" s="113">
        <f>'Returns per Gal.'!AW72</f>
        <v>0</v>
      </c>
      <c r="AX65" s="102">
        <f>'Returns per Gal.'!AX72</f>
        <v>1.8161642857142857</v>
      </c>
      <c r="AY65" s="102">
        <f>'Returns per Gal.'!AY72</f>
        <v>0</v>
      </c>
      <c r="AZ65" s="102">
        <f>'Returns per Gal.'!AZ72</f>
        <v>2.0296941432900431</v>
      </c>
      <c r="BA65" s="114">
        <f>'Returns per Gal.'!BA72</f>
        <v>0</v>
      </c>
      <c r="BB65" s="113"/>
      <c r="BC65" s="102">
        <f>'Returns per Gal.'!BD72</f>
        <v>-6.4762094155844219E-2</v>
      </c>
      <c r="BD65" s="102">
        <f>'Returns per Gal.'!BE72</f>
        <v>0</v>
      </c>
      <c r="BE65" s="102">
        <f>'Returns per Gal.'!BF72</f>
        <v>-0.27829195173160159</v>
      </c>
      <c r="BF65" s="102">
        <f>'Returns per Gal.'!BG72</f>
        <v>0</v>
      </c>
      <c r="BG65" s="102">
        <f>'Returns per Gal.'!BH72</f>
        <v>-7.1423039393939458E-2</v>
      </c>
      <c r="BH65" s="102">
        <f>'Returns per Gal.'!BI72</f>
        <v>0</v>
      </c>
      <c r="BI65" s="102">
        <f>'Returns per Gal.'!BJ72</f>
        <v>-0.20686891233766214</v>
      </c>
      <c r="BJ65" s="59"/>
      <c r="BL65" s="228">
        <f>'Returns per Bu.'!H72</f>
        <v>3.3707670454545462</v>
      </c>
      <c r="BM65" s="216">
        <f>'Returns per Bu.'!I72</f>
        <v>0</v>
      </c>
      <c r="BN65" s="210">
        <f>'Returns per Bu.'!Q72</f>
        <v>4.9039261363636362</v>
      </c>
      <c r="BO65" s="210">
        <f>'Returns per Bu.'!R72</f>
        <v>0</v>
      </c>
      <c r="BP65" s="210">
        <f>'Returns per Bu.'!S72</f>
        <v>3.1707825351515146</v>
      </c>
      <c r="BQ65" s="209">
        <f>'Returns per Bu.'!AE72</f>
        <v>0</v>
      </c>
      <c r="BR65" s="213">
        <f>'Returns per Bu.'!AF72</f>
        <v>-6.1985372047361487E-2</v>
      </c>
      <c r="BS65" s="209">
        <f>'Returns per Bu.'!AM72</f>
        <v>0</v>
      </c>
      <c r="BT65" s="206">
        <f>'Returns per Bu.'!AN72</f>
        <v>3.95</v>
      </c>
      <c r="BU65" s="209">
        <f>'Returns per Bu.'!AO72</f>
        <v>0</v>
      </c>
      <c r="BV65" s="15">
        <f t="shared" si="0"/>
        <v>2.9400000000000004</v>
      </c>
      <c r="BW65" s="102">
        <f>'Returns per Bu.'!AJ72</f>
        <v>1.01</v>
      </c>
      <c r="BX65" s="102"/>
      <c r="BY65" s="102">
        <f t="shared" si="2"/>
        <v>1.05</v>
      </c>
      <c r="BZ65" s="102"/>
      <c r="CA65" s="102"/>
    </row>
    <row r="66" spans="1:79" x14ac:dyDescent="0.2">
      <c r="A66" s="8">
        <v>40299</v>
      </c>
      <c r="C66" s="60"/>
      <c r="D66" s="102">
        <v>1.5079999999999993</v>
      </c>
      <c r="E66" s="28"/>
      <c r="F66" s="104">
        <v>113.9</v>
      </c>
      <c r="G66" s="103"/>
      <c r="H66" s="102">
        <v>3.4638750000000007</v>
      </c>
      <c r="I66" s="103"/>
      <c r="J66" s="105">
        <v>5.45</v>
      </c>
      <c r="K66" s="16"/>
      <c r="L66" s="14"/>
      <c r="M66" s="102">
        <f>'Returns per Gal.'!M73</f>
        <v>1.5079999999999993</v>
      </c>
      <c r="N66" s="117">
        <f>'Returns per Gal.'!N73</f>
        <v>0</v>
      </c>
      <c r="O66" s="102">
        <f>'Returns per Gal.'!O73</f>
        <v>0.34576785714285718</v>
      </c>
      <c r="P66" s="102">
        <f>'Returns per Gal.'!P73</f>
        <v>0</v>
      </c>
      <c r="Q66" s="102">
        <f>'Returns per Gal.'!Q73</f>
        <v>1.8537678571428566</v>
      </c>
      <c r="R66" s="94"/>
      <c r="S66" s="16"/>
      <c r="T66" s="102">
        <f>'Returns per Gal.'!T73</f>
        <v>1.2370982142857145</v>
      </c>
      <c r="U66" s="117">
        <f>'Returns per Gal.'!U73</f>
        <v>0</v>
      </c>
      <c r="V66" s="102">
        <f>'Returns per Gal.'!V73</f>
        <v>0.16350000000000001</v>
      </c>
      <c r="W66" s="117">
        <f>'Returns per Gal.'!W73</f>
        <v>0</v>
      </c>
      <c r="X66" s="102">
        <f>'Returns per Gal.'!X73</f>
        <v>0.21914999999999998</v>
      </c>
      <c r="Y66" s="117">
        <f>'Returns per Gal.'!Y73</f>
        <v>0</v>
      </c>
      <c r="Z66" s="102">
        <f>'Returns per Gal.'!Z73</f>
        <v>1.6197482142857145</v>
      </c>
      <c r="AA66" s="117">
        <f>'Returns per Gal.'!AA73</f>
        <v>0</v>
      </c>
      <c r="AB66" s="102">
        <f>'Returns per Gal.'!AB73</f>
        <v>0.2135298575757576</v>
      </c>
      <c r="AC66" s="117">
        <f>'Returns per Gal.'!AC73</f>
        <v>0</v>
      </c>
      <c r="AD66" s="102">
        <f>'Returns per Gal.'!AD73</f>
        <v>1.8332780718614721</v>
      </c>
      <c r="AE66" s="117">
        <f>'Returns per Gal.'!AE73</f>
        <v>0</v>
      </c>
      <c r="AF66" s="102">
        <f>'Returns per Gal.'!AF73</f>
        <v>1.4875102147186148</v>
      </c>
      <c r="AG66" s="114"/>
      <c r="AH66" s="102"/>
      <c r="AI66" s="102">
        <f>'Returns per Gal.'!AI73</f>
        <v>0.41466964285714214</v>
      </c>
      <c r="AJ66" s="102"/>
      <c r="AK66" s="102">
        <f>'Returns per Gal.'!AK73</f>
        <v>0.23401964285714216</v>
      </c>
      <c r="AL66" s="102">
        <f>'Returns per Gal.'!AL73</f>
        <v>0</v>
      </c>
      <c r="AM66" s="102">
        <f>'Returns per Gal.'!AM73</f>
        <v>2.0489785281384565E-2</v>
      </c>
      <c r="AN66" s="89">
        <f>'Returns per Gal.'!AN73</f>
        <v>0</v>
      </c>
      <c r="AO66" s="15">
        <f>'Returns per Gal.'!AO73</f>
        <v>0</v>
      </c>
      <c r="AP66" s="90">
        <f>'Returns per Gal.'!AP73</f>
        <v>0</v>
      </c>
      <c r="AQ66" s="102">
        <f>'Returns per Gal.'!AQ73</f>
        <v>0.36071428571428577</v>
      </c>
      <c r="AR66" s="102">
        <f>'Returns per Gal.'!AR73</f>
        <v>0</v>
      </c>
      <c r="AS66" s="102">
        <f>'Returns per Gal.'!AS73</f>
        <v>1.0535714285714286</v>
      </c>
      <c r="AT66" s="102">
        <f>'Returns per Gal.'!AT73</f>
        <v>0</v>
      </c>
      <c r="AU66" s="102">
        <f>'Returns per Gal.'!AU73</f>
        <v>1.4142857142857144</v>
      </c>
      <c r="AV66" s="114">
        <f>'Returns per Gal.'!AV73</f>
        <v>0</v>
      </c>
      <c r="AW66" s="113">
        <f>'Returns per Gal.'!AW73</f>
        <v>0</v>
      </c>
      <c r="AX66" s="102">
        <f>'Returns per Gal.'!AX73</f>
        <v>1.7969357142857143</v>
      </c>
      <c r="AY66" s="102">
        <f>'Returns per Gal.'!AY73</f>
        <v>0</v>
      </c>
      <c r="AZ66" s="102">
        <f>'Returns per Gal.'!AZ73</f>
        <v>2.0104655718614719</v>
      </c>
      <c r="BA66" s="114">
        <f>'Returns per Gal.'!BA73</f>
        <v>0</v>
      </c>
      <c r="BB66" s="113"/>
      <c r="BC66" s="102">
        <f>'Returns per Gal.'!BD73</f>
        <v>5.6832142857142331E-2</v>
      </c>
      <c r="BD66" s="102">
        <f>'Returns per Gal.'!BE73</f>
        <v>0</v>
      </c>
      <c r="BE66" s="102">
        <f>'Returns per Gal.'!BF73</f>
        <v>-0.15669771471861527</v>
      </c>
      <c r="BF66" s="102">
        <f>'Returns per Gal.'!BG73</f>
        <v>0</v>
      </c>
      <c r="BG66" s="102">
        <f>'Returns per Gal.'!BH73</f>
        <v>2.0489785281384565E-2</v>
      </c>
      <c r="BH66" s="102">
        <f>'Returns per Gal.'!BI73</f>
        <v>0</v>
      </c>
      <c r="BI66" s="102">
        <f>'Returns per Gal.'!BJ73</f>
        <v>-0.17718749999999983</v>
      </c>
      <c r="BJ66" s="59"/>
      <c r="BL66" s="228">
        <f>'Returns per Bu.'!H73</f>
        <v>3.4638750000000007</v>
      </c>
      <c r="BM66" s="216">
        <f>'Returns per Bu.'!I73</f>
        <v>0</v>
      </c>
      <c r="BN66" s="210">
        <f>'Returns per Bu.'!Q73</f>
        <v>5.1905499999999982</v>
      </c>
      <c r="BO66" s="210">
        <f>'Returns per Bu.'!R73</f>
        <v>0</v>
      </c>
      <c r="BP66" s="210">
        <f>'Returns per Bu.'!S73</f>
        <v>3.521246398787877</v>
      </c>
      <c r="BQ66" s="209">
        <f>'Returns per Bu.'!AE73</f>
        <v>0</v>
      </c>
      <c r="BR66" s="213">
        <f>'Returns per Bu.'!AF73</f>
        <v>1.7782314707051342E-2</v>
      </c>
      <c r="BS66" s="209">
        <f>'Returns per Bu.'!AM73</f>
        <v>0</v>
      </c>
      <c r="BT66" s="206">
        <f>'Returns per Bu.'!AN73</f>
        <v>3.96</v>
      </c>
      <c r="BU66" s="209">
        <f>'Returns per Bu.'!AO73</f>
        <v>0</v>
      </c>
      <c r="BV66" s="15">
        <f t="shared" si="0"/>
        <v>2.95</v>
      </c>
      <c r="BW66" s="102">
        <f>'Returns per Bu.'!AJ73</f>
        <v>1.01</v>
      </c>
      <c r="BX66" s="102"/>
      <c r="BY66" s="102">
        <f t="shared" si="2"/>
        <v>1.0535714285714286</v>
      </c>
      <c r="BZ66" s="102"/>
      <c r="CA66" s="102"/>
    </row>
    <row r="67" spans="1:79" x14ac:dyDescent="0.2">
      <c r="A67" s="8">
        <v>40330</v>
      </c>
      <c r="C67" s="60"/>
      <c r="D67" s="102">
        <v>1.5227272727272732</v>
      </c>
      <c r="E67" s="28"/>
      <c r="F67" s="104">
        <v>101.85227272727273</v>
      </c>
      <c r="G67" s="103"/>
      <c r="H67" s="102">
        <v>3.2432670454545445</v>
      </c>
      <c r="I67" s="103"/>
      <c r="J67" s="105">
        <v>5.61</v>
      </c>
      <c r="K67" s="16"/>
      <c r="L67" s="14"/>
      <c r="M67" s="102">
        <f>'Returns per Gal.'!M74</f>
        <v>1.5227272727272732</v>
      </c>
      <c r="N67" s="117">
        <f>'Returns per Gal.'!N74</f>
        <v>0</v>
      </c>
      <c r="O67" s="102">
        <f>'Returns per Gal.'!O74</f>
        <v>0.30919439935064941</v>
      </c>
      <c r="P67" s="102">
        <f>'Returns per Gal.'!P74</f>
        <v>0</v>
      </c>
      <c r="Q67" s="102">
        <f>'Returns per Gal.'!Q74</f>
        <v>1.8319216720779226</v>
      </c>
      <c r="R67" s="94"/>
      <c r="S67" s="16"/>
      <c r="T67" s="102">
        <f>'Returns per Gal.'!T74</f>
        <v>1.1583096590909088</v>
      </c>
      <c r="U67" s="117">
        <f>'Returns per Gal.'!U74</f>
        <v>0</v>
      </c>
      <c r="V67" s="102">
        <f>'Returns per Gal.'!V74</f>
        <v>0.16830000000000001</v>
      </c>
      <c r="W67" s="117">
        <f>'Returns per Gal.'!W74</f>
        <v>0</v>
      </c>
      <c r="X67" s="102">
        <f>'Returns per Gal.'!X74</f>
        <v>0.21914999999999998</v>
      </c>
      <c r="Y67" s="117">
        <f>'Returns per Gal.'!Y74</f>
        <v>0</v>
      </c>
      <c r="Z67" s="102">
        <f>'Returns per Gal.'!Z74</f>
        <v>1.5457596590909088</v>
      </c>
      <c r="AA67" s="117">
        <f>'Returns per Gal.'!AA74</f>
        <v>0</v>
      </c>
      <c r="AB67" s="102">
        <f>'Returns per Gal.'!AB74</f>
        <v>0.2135298575757576</v>
      </c>
      <c r="AC67" s="117">
        <f>'Returns per Gal.'!AC74</f>
        <v>0</v>
      </c>
      <c r="AD67" s="102">
        <f>'Returns per Gal.'!AD74</f>
        <v>1.7592895166666664</v>
      </c>
      <c r="AE67" s="117">
        <f>'Returns per Gal.'!AE74</f>
        <v>0</v>
      </c>
      <c r="AF67" s="102">
        <f>'Returns per Gal.'!AF74</f>
        <v>1.450095117316017</v>
      </c>
      <c r="AG67" s="114"/>
      <c r="AH67" s="102"/>
      <c r="AI67" s="102">
        <f>'Returns per Gal.'!AI74</f>
        <v>0.4668120129870138</v>
      </c>
      <c r="AJ67" s="102"/>
      <c r="AK67" s="102">
        <f>'Returns per Gal.'!AK74</f>
        <v>0.28616201298701371</v>
      </c>
      <c r="AL67" s="102">
        <f>'Returns per Gal.'!AL74</f>
        <v>0</v>
      </c>
      <c r="AM67" s="102">
        <f>'Returns per Gal.'!AM74</f>
        <v>7.2632155411256116E-2</v>
      </c>
      <c r="AN67" s="89">
        <f>'Returns per Gal.'!AN74</f>
        <v>0</v>
      </c>
      <c r="AO67" s="15">
        <f>'Returns per Gal.'!AO74</f>
        <v>0</v>
      </c>
      <c r="AP67" s="90">
        <f>'Returns per Gal.'!AP74</f>
        <v>0</v>
      </c>
      <c r="AQ67" s="102">
        <f>'Returns per Gal.'!AQ74</f>
        <v>0.36071428571428577</v>
      </c>
      <c r="AR67" s="102">
        <f>'Returns per Gal.'!AR74</f>
        <v>0</v>
      </c>
      <c r="AS67" s="102">
        <f>'Returns per Gal.'!AS74</f>
        <v>1.0571428571428572</v>
      </c>
      <c r="AT67" s="102">
        <f>'Returns per Gal.'!AT74</f>
        <v>0</v>
      </c>
      <c r="AU67" s="102">
        <f>'Returns per Gal.'!AU74</f>
        <v>1.4178571428571429</v>
      </c>
      <c r="AV67" s="114">
        <f>'Returns per Gal.'!AV74</f>
        <v>0</v>
      </c>
      <c r="AW67" s="113">
        <f>'Returns per Gal.'!AW74</f>
        <v>0</v>
      </c>
      <c r="AX67" s="102">
        <f>'Returns per Gal.'!AX74</f>
        <v>1.805307142857143</v>
      </c>
      <c r="AY67" s="102">
        <f>'Returns per Gal.'!AY74</f>
        <v>0</v>
      </c>
      <c r="AZ67" s="102">
        <f>'Returns per Gal.'!AZ74</f>
        <v>2.0188370004329004</v>
      </c>
      <c r="BA67" s="114">
        <f>'Returns per Gal.'!BA74</f>
        <v>0</v>
      </c>
      <c r="BB67" s="113"/>
      <c r="BC67" s="102">
        <f>'Returns per Gal.'!BD74</f>
        <v>2.6614529220779559E-2</v>
      </c>
      <c r="BD67" s="102">
        <f>'Returns per Gal.'!BE74</f>
        <v>0</v>
      </c>
      <c r="BE67" s="102">
        <f>'Returns per Gal.'!BF74</f>
        <v>-0.18691532835497782</v>
      </c>
      <c r="BF67" s="102">
        <f>'Returns per Gal.'!BG74</f>
        <v>0</v>
      </c>
      <c r="BG67" s="102">
        <f>'Returns per Gal.'!BH74</f>
        <v>7.2632155411256338E-2</v>
      </c>
      <c r="BH67" s="102">
        <f>'Returns per Gal.'!BI74</f>
        <v>0</v>
      </c>
      <c r="BI67" s="102">
        <f>'Returns per Gal.'!BJ74</f>
        <v>-0.25954748376623415</v>
      </c>
      <c r="BJ67" s="59"/>
      <c r="BL67" s="228">
        <f>'Returns per Bu.'!H74</f>
        <v>3.2432670454545445</v>
      </c>
      <c r="BM67" s="216">
        <f>'Returns per Bu.'!I74</f>
        <v>0</v>
      </c>
      <c r="BN67" s="210">
        <f>'Returns per Bu.'!Q74</f>
        <v>5.1293806818181826</v>
      </c>
      <c r="BO67" s="210">
        <f>'Returns per Bu.'!R74</f>
        <v>0</v>
      </c>
      <c r="BP67" s="210">
        <f>'Returns per Bu.'!S74</f>
        <v>3.4466370806060613</v>
      </c>
      <c r="BQ67" s="209">
        <f>'Returns per Bu.'!AE74</f>
        <v>0</v>
      </c>
      <c r="BR67" s="213">
        <f>'Returns per Bu.'!AF74</f>
        <v>6.3034718404191642E-2</v>
      </c>
      <c r="BS67" s="209">
        <f>'Returns per Bu.'!AM74</f>
        <v>0</v>
      </c>
      <c r="BT67" s="206">
        <f>'Returns per Bu.'!AN74</f>
        <v>3.97</v>
      </c>
      <c r="BU67" s="209">
        <f>'Returns per Bu.'!AO74</f>
        <v>0</v>
      </c>
      <c r="BV67" s="15">
        <f t="shared" ref="BV67:BV116" si="3">BT67-BW67</f>
        <v>2.96</v>
      </c>
      <c r="BW67" s="102">
        <f>'Returns per Bu.'!AJ74</f>
        <v>1.01</v>
      </c>
      <c r="BX67" s="102"/>
      <c r="BY67" s="102">
        <f t="shared" ref="BY67:BY72" si="4">AS67</f>
        <v>1.0571428571428572</v>
      </c>
      <c r="BZ67" s="102"/>
      <c r="CA67" s="102"/>
    </row>
    <row r="68" spans="1:79" x14ac:dyDescent="0.2">
      <c r="A68" s="8">
        <v>40360</v>
      </c>
      <c r="C68" s="60"/>
      <c r="D68" s="102">
        <v>1.5079545454545453</v>
      </c>
      <c r="E68" s="28"/>
      <c r="F68" s="104">
        <v>102.19047619047619</v>
      </c>
      <c r="G68" s="103"/>
      <c r="H68" s="102">
        <v>3.4111011904761894</v>
      </c>
      <c r="I68" s="103"/>
      <c r="J68" s="105">
        <v>5.69</v>
      </c>
      <c r="K68" s="16"/>
      <c r="L68" s="93"/>
      <c r="M68" s="102">
        <f>'Returns per Gal.'!M75</f>
        <v>1.5079545454545453</v>
      </c>
      <c r="N68" s="117">
        <f>'Returns per Gal.'!N75</f>
        <v>0</v>
      </c>
      <c r="O68" s="102">
        <f>'Returns per Gal.'!O75</f>
        <v>0.31022108843537416</v>
      </c>
      <c r="P68" s="102">
        <f>'Returns per Gal.'!P75</f>
        <v>0</v>
      </c>
      <c r="Q68" s="102">
        <f>'Returns per Gal.'!Q75</f>
        <v>1.8181756338899195</v>
      </c>
      <c r="R68" s="94"/>
      <c r="S68" s="16"/>
      <c r="T68" s="102">
        <f>'Returns per Gal.'!T75</f>
        <v>1.2182504251700677</v>
      </c>
      <c r="U68" s="117">
        <f>'Returns per Gal.'!U75</f>
        <v>0</v>
      </c>
      <c r="V68" s="102">
        <f>'Returns per Gal.'!V75</f>
        <v>0.17070000000000002</v>
      </c>
      <c r="W68" s="117">
        <f>'Returns per Gal.'!W75</f>
        <v>0</v>
      </c>
      <c r="X68" s="102">
        <f>'Returns per Gal.'!X75</f>
        <v>0.21914999999999998</v>
      </c>
      <c r="Y68" s="117">
        <f>'Returns per Gal.'!Y75</f>
        <v>0</v>
      </c>
      <c r="Z68" s="102">
        <f>'Returns per Gal.'!Z75</f>
        <v>1.6081004251700677</v>
      </c>
      <c r="AA68" s="117">
        <f>'Returns per Gal.'!AA75</f>
        <v>0</v>
      </c>
      <c r="AB68" s="102">
        <f>'Returns per Gal.'!AB75</f>
        <v>0.2135298575757576</v>
      </c>
      <c r="AC68" s="117">
        <f>'Returns per Gal.'!AC75</f>
        <v>0</v>
      </c>
      <c r="AD68" s="102">
        <f>'Returns per Gal.'!AD75</f>
        <v>1.8216302827458253</v>
      </c>
      <c r="AE68" s="117">
        <f>'Returns per Gal.'!AE75</f>
        <v>0</v>
      </c>
      <c r="AF68" s="102">
        <f>'Returns per Gal.'!AF75</f>
        <v>1.5114091943104511</v>
      </c>
      <c r="AG68" s="114"/>
      <c r="AH68" s="102"/>
      <c r="AI68" s="102">
        <f>'Returns per Gal.'!AI75</f>
        <v>0.39072520871985189</v>
      </c>
      <c r="AJ68" s="102"/>
      <c r="AK68" s="102">
        <f>'Returns per Gal.'!AK75</f>
        <v>0.21007520871985186</v>
      </c>
      <c r="AL68" s="102">
        <f>'Returns per Gal.'!AL75</f>
        <v>0</v>
      </c>
      <c r="AM68" s="102">
        <f>'Returns per Gal.'!AM75</f>
        <v>-3.4546488559057398E-3</v>
      </c>
      <c r="AN68" s="89">
        <f>'Returns per Gal.'!AN75</f>
        <v>0</v>
      </c>
      <c r="AO68" s="15">
        <f>'Returns per Gal.'!AO75</f>
        <v>0</v>
      </c>
      <c r="AP68" s="90">
        <f>'Returns per Gal.'!AP75</f>
        <v>0</v>
      </c>
      <c r="AQ68" s="102">
        <f>'Returns per Gal.'!AQ75</f>
        <v>0.36071428571428577</v>
      </c>
      <c r="AR68" s="102">
        <f>'Returns per Gal.'!AR75</f>
        <v>0</v>
      </c>
      <c r="AS68" s="102">
        <f>'Returns per Gal.'!AS75</f>
        <v>1.0607142857142857</v>
      </c>
      <c r="AT68" s="102">
        <f>'Returns per Gal.'!AT75</f>
        <v>0</v>
      </c>
      <c r="AU68" s="102">
        <f>'Returns per Gal.'!AU75</f>
        <v>1.4214285714285715</v>
      </c>
      <c r="AV68" s="114">
        <f>'Returns per Gal.'!AV75</f>
        <v>0</v>
      </c>
      <c r="AW68" s="113">
        <f>'Returns per Gal.'!AW75</f>
        <v>0</v>
      </c>
      <c r="AX68" s="102">
        <f>'Returns per Gal.'!AX75</f>
        <v>1.8112785714285715</v>
      </c>
      <c r="AY68" s="102">
        <f>'Returns per Gal.'!AY75</f>
        <v>0</v>
      </c>
      <c r="AZ68" s="102">
        <f>'Returns per Gal.'!AZ75</f>
        <v>2.0248084290043291</v>
      </c>
      <c r="BA68" s="114">
        <f>'Returns per Gal.'!BA75</f>
        <v>0</v>
      </c>
      <c r="BB68" s="113"/>
      <c r="BC68" s="102">
        <f>'Returns per Gal.'!BD75</f>
        <v>6.8970624613480247E-3</v>
      </c>
      <c r="BD68" s="102">
        <f>'Returns per Gal.'!BE75</f>
        <v>0</v>
      </c>
      <c r="BE68" s="102">
        <f>'Returns per Gal.'!BF75</f>
        <v>-0.20663279511440957</v>
      </c>
      <c r="BF68" s="102">
        <f>'Returns per Gal.'!BG75</f>
        <v>0</v>
      </c>
      <c r="BG68" s="102">
        <f>'Returns per Gal.'!BH75</f>
        <v>-3.4546488559057398E-3</v>
      </c>
      <c r="BH68" s="102">
        <f>'Returns per Gal.'!BI75</f>
        <v>0</v>
      </c>
      <c r="BI68" s="102">
        <f>'Returns per Gal.'!BJ75</f>
        <v>-0.20317814625850383</v>
      </c>
      <c r="BJ68" s="59"/>
      <c r="BL68" s="228">
        <f>'Returns per Bu.'!H75</f>
        <v>3.4111011904761894</v>
      </c>
      <c r="BM68" s="216">
        <f>'Returns per Bu.'!I75</f>
        <v>0</v>
      </c>
      <c r="BN68" s="210">
        <f>'Returns per Bu.'!Q75</f>
        <v>5.0908917748917748</v>
      </c>
      <c r="BO68" s="210">
        <f>'Returns per Bu.'!R75</f>
        <v>0</v>
      </c>
      <c r="BP68" s="210">
        <f>'Returns per Bu.'!S75</f>
        <v>3.4014281736796534</v>
      </c>
      <c r="BQ68" s="209">
        <f>'Returns per Bu.'!AE75</f>
        <v>0</v>
      </c>
      <c r="BR68" s="213">
        <f>'Returns per Bu.'!AF75</f>
        <v>-2.9981599277120142E-3</v>
      </c>
      <c r="BS68" s="209">
        <f>'Returns per Bu.'!AM75</f>
        <v>0</v>
      </c>
      <c r="BT68" s="206">
        <f>'Returns per Bu.'!AN75</f>
        <v>3.98</v>
      </c>
      <c r="BU68" s="209">
        <f>'Returns per Bu.'!AO75</f>
        <v>0</v>
      </c>
      <c r="BV68" s="15">
        <f t="shared" si="3"/>
        <v>2.9699999999999998</v>
      </c>
      <c r="BW68" s="102">
        <f>'Returns per Bu.'!AJ75</f>
        <v>1.01</v>
      </c>
      <c r="BX68" s="102"/>
      <c r="BY68" s="102">
        <f t="shared" si="4"/>
        <v>1.0607142857142857</v>
      </c>
      <c r="BZ68" s="102"/>
      <c r="CA68" s="102"/>
    </row>
    <row r="69" spans="1:79" x14ac:dyDescent="0.2">
      <c r="A69" s="8">
        <v>40391</v>
      </c>
      <c r="C69" s="60"/>
      <c r="D69" s="102">
        <v>1.6931818181818188</v>
      </c>
      <c r="E69" s="28"/>
      <c r="F69" s="104">
        <v>105.75</v>
      </c>
      <c r="G69" s="103"/>
      <c r="H69" s="102">
        <v>3.6240909090909099</v>
      </c>
      <c r="I69" s="103"/>
      <c r="J69" s="105">
        <v>5.76</v>
      </c>
      <c r="K69" s="16"/>
      <c r="L69" s="93"/>
      <c r="M69" s="102">
        <f>'Returns per Gal.'!M76</f>
        <v>1.6931818181818188</v>
      </c>
      <c r="N69" s="117">
        <f>'Returns per Gal.'!N76</f>
        <v>0</v>
      </c>
      <c r="O69" s="102">
        <f>'Returns per Gal.'!O76</f>
        <v>0.32102678571428572</v>
      </c>
      <c r="P69" s="102">
        <f>'Returns per Gal.'!P76</f>
        <v>0</v>
      </c>
      <c r="Q69" s="102">
        <f>'Returns per Gal.'!Q76</f>
        <v>2.0142086038961047</v>
      </c>
      <c r="R69" s="94"/>
      <c r="S69" s="16"/>
      <c r="T69" s="102">
        <f>'Returns per Gal.'!T76</f>
        <v>1.2943181818181821</v>
      </c>
      <c r="U69" s="117">
        <f>'Returns per Gal.'!U76</f>
        <v>0</v>
      </c>
      <c r="V69" s="102">
        <f>'Returns per Gal.'!V76</f>
        <v>0.17279999999999998</v>
      </c>
      <c r="W69" s="117">
        <f>'Returns per Gal.'!W76</f>
        <v>0</v>
      </c>
      <c r="X69" s="102">
        <f>'Returns per Gal.'!X76</f>
        <v>0.21914999999999998</v>
      </c>
      <c r="Y69" s="117">
        <f>'Returns per Gal.'!Y76</f>
        <v>0</v>
      </c>
      <c r="Z69" s="102">
        <f>'Returns per Gal.'!Z76</f>
        <v>1.6862681818181822</v>
      </c>
      <c r="AA69" s="117">
        <f>'Returns per Gal.'!AA76</f>
        <v>0</v>
      </c>
      <c r="AB69" s="102">
        <f>'Returns per Gal.'!AB76</f>
        <v>0.2135298575757576</v>
      </c>
      <c r="AC69" s="117">
        <f>'Returns per Gal.'!AC76</f>
        <v>0</v>
      </c>
      <c r="AD69" s="102">
        <f>'Returns per Gal.'!AD76</f>
        <v>1.8997980393939398</v>
      </c>
      <c r="AE69" s="117">
        <f>'Returns per Gal.'!AE76</f>
        <v>0</v>
      </c>
      <c r="AF69" s="102">
        <f>'Returns per Gal.'!AF76</f>
        <v>1.5787712536796541</v>
      </c>
      <c r="AG69" s="114"/>
      <c r="AH69" s="102"/>
      <c r="AI69" s="102">
        <f>'Returns per Gal.'!AI76</f>
        <v>0.5085904220779226</v>
      </c>
      <c r="AJ69" s="102"/>
      <c r="AK69" s="102">
        <f>'Returns per Gal.'!AK76</f>
        <v>0.32794042207792251</v>
      </c>
      <c r="AL69" s="102">
        <f>'Returns per Gal.'!AL76</f>
        <v>0</v>
      </c>
      <c r="AM69" s="102">
        <f>'Returns per Gal.'!AM76</f>
        <v>0.11441056450216491</v>
      </c>
      <c r="AN69" s="89">
        <f>'Returns per Gal.'!AN76</f>
        <v>0</v>
      </c>
      <c r="AO69" s="17">
        <f>'Returns per Gal.'!AO76</f>
        <v>0</v>
      </c>
      <c r="AP69" s="90">
        <f>'Returns per Gal.'!AP76</f>
        <v>0</v>
      </c>
      <c r="AQ69" s="102">
        <f>'Returns per Gal.'!AQ76</f>
        <v>0.36071428571428577</v>
      </c>
      <c r="AR69" s="102">
        <f>'Returns per Gal.'!AR76</f>
        <v>0</v>
      </c>
      <c r="AS69" s="102">
        <f>'Returns per Gal.'!AS76</f>
        <v>1.0642857142857145</v>
      </c>
      <c r="AT69" s="102">
        <f>'Returns per Gal.'!AT76</f>
        <v>0</v>
      </c>
      <c r="AU69" s="102">
        <f>'Returns per Gal.'!AU76</f>
        <v>1.4250000000000003</v>
      </c>
      <c r="AV69" s="114">
        <f>'Returns per Gal.'!AV76</f>
        <v>0</v>
      </c>
      <c r="AW69" s="113">
        <f>'Returns per Gal.'!AW76</f>
        <v>0</v>
      </c>
      <c r="AX69" s="102">
        <f>'Returns per Gal.'!AX76</f>
        <v>1.8169500000000003</v>
      </c>
      <c r="AY69" s="102">
        <f>'Returns per Gal.'!AY76</f>
        <v>0</v>
      </c>
      <c r="AZ69" s="102">
        <f>'Returns per Gal.'!AZ76</f>
        <v>2.0304798575757577</v>
      </c>
      <c r="BA69" s="114">
        <f>'Returns per Gal.'!BA76</f>
        <v>0</v>
      </c>
      <c r="BB69" s="113"/>
      <c r="BC69" s="102">
        <f>'Returns per Gal.'!BD76</f>
        <v>0.19725860389610439</v>
      </c>
      <c r="BD69" s="102">
        <f>'Returns per Gal.'!BE76</f>
        <v>0</v>
      </c>
      <c r="BE69" s="102">
        <f>'Returns per Gal.'!BF76</f>
        <v>-1.6271253679652986E-2</v>
      </c>
      <c r="BF69" s="102">
        <f>'Returns per Gal.'!BG76</f>
        <v>0</v>
      </c>
      <c r="BG69" s="102">
        <f>'Returns per Gal.'!BH76</f>
        <v>0.11441056450216514</v>
      </c>
      <c r="BH69" s="102">
        <f>'Returns per Gal.'!BI76</f>
        <v>0</v>
      </c>
      <c r="BI69" s="102">
        <f>'Returns per Gal.'!BJ76</f>
        <v>-0.13068181818181812</v>
      </c>
      <c r="BJ69" s="59"/>
      <c r="BL69" s="228">
        <f>'Returns per Bu.'!H76</f>
        <v>3.6240909090909099</v>
      </c>
      <c r="BM69" s="216">
        <f>'Returns per Bu.'!I76</f>
        <v>0</v>
      </c>
      <c r="BN69" s="210">
        <f>'Returns per Bu.'!Q76</f>
        <v>5.6397840909090924</v>
      </c>
      <c r="BO69" s="210">
        <f>'Returns per Bu.'!R76</f>
        <v>0</v>
      </c>
      <c r="BP69" s="210">
        <f>'Returns per Bu.'!S76</f>
        <v>3.9444404896969711</v>
      </c>
      <c r="BQ69" s="209">
        <f>'Returns per Bu.'!AE76</f>
        <v>0</v>
      </c>
      <c r="BR69" s="213">
        <f>'Returns per Bu.'!AF76</f>
        <v>9.9292629759145462E-2</v>
      </c>
      <c r="BS69" s="209">
        <f>'Returns per Bu.'!AM76</f>
        <v>0</v>
      </c>
      <c r="BT69" s="206">
        <f>'Returns per Bu.'!AN76</f>
        <v>3.99</v>
      </c>
      <c r="BU69" s="209">
        <f>'Returns per Bu.'!AO76</f>
        <v>0</v>
      </c>
      <c r="BV69" s="15">
        <f t="shared" si="3"/>
        <v>2.9800000000000004</v>
      </c>
      <c r="BW69" s="102">
        <f>'Returns per Bu.'!AJ76</f>
        <v>1.01</v>
      </c>
      <c r="BX69" s="102"/>
      <c r="BY69" s="102">
        <f t="shared" si="4"/>
        <v>1.0642857142857145</v>
      </c>
      <c r="BZ69" s="102"/>
      <c r="CA69" s="102"/>
    </row>
    <row r="70" spans="1:79" x14ac:dyDescent="0.2">
      <c r="A70" s="8">
        <v>40422</v>
      </c>
      <c r="C70" s="60"/>
      <c r="D70" s="102">
        <v>2.0068181818181809</v>
      </c>
      <c r="E70" s="28">
        <f>'Returns per Gal.'!E77</f>
        <v>0</v>
      </c>
      <c r="F70" s="104">
        <v>123.21428571428571</v>
      </c>
      <c r="G70" s="103">
        <f>'Returns per Gal.'!G77</f>
        <v>0</v>
      </c>
      <c r="H70" s="102">
        <v>4.3160089285714278</v>
      </c>
      <c r="I70" s="103">
        <f>'Returns per Gal.'!I77</f>
        <v>0</v>
      </c>
      <c r="J70" s="105">
        <v>5.59</v>
      </c>
      <c r="K70" s="94">
        <f>'Returns per Gal.'!K77</f>
        <v>0</v>
      </c>
      <c r="L70" s="16"/>
      <c r="M70" s="102">
        <f>'Returns per Gal.'!M77</f>
        <v>2.0068181818181809</v>
      </c>
      <c r="N70" s="117">
        <f>'Returns per Gal.'!N77</f>
        <v>0</v>
      </c>
      <c r="O70" s="102">
        <f>'Returns per Gal.'!O77</f>
        <v>0.37404336734693877</v>
      </c>
      <c r="P70" s="102">
        <f>'Returns per Gal.'!P77</f>
        <v>0</v>
      </c>
      <c r="Q70" s="102">
        <f>'Returns per Gal.'!Q77</f>
        <v>2.3808615491651199</v>
      </c>
      <c r="R70" s="94"/>
      <c r="S70" s="16"/>
      <c r="T70" s="102">
        <f>'Returns per Gal.'!T77</f>
        <v>1.5414317602040815</v>
      </c>
      <c r="U70" s="117">
        <f>'Returns per Gal.'!U77</f>
        <v>0</v>
      </c>
      <c r="V70" s="102">
        <f>'Returns per Gal.'!V77</f>
        <v>0.16769999999999999</v>
      </c>
      <c r="W70" s="117">
        <f>'Returns per Gal.'!W77</f>
        <v>0</v>
      </c>
      <c r="X70" s="102">
        <f>'Returns per Gal.'!X77</f>
        <v>0.21914999999999998</v>
      </c>
      <c r="Y70" s="117">
        <f>'Returns per Gal.'!Y77</f>
        <v>0</v>
      </c>
      <c r="Z70" s="102">
        <f>'Returns per Gal.'!Z77</f>
        <v>1.9282817602040814</v>
      </c>
      <c r="AA70" s="117">
        <f>'Returns per Gal.'!AA77</f>
        <v>0</v>
      </c>
      <c r="AB70" s="102">
        <f>'Returns per Gal.'!AB77</f>
        <v>0.2135298575757576</v>
      </c>
      <c r="AC70" s="117">
        <f>'Returns per Gal.'!AC77</f>
        <v>0</v>
      </c>
      <c r="AD70" s="102">
        <f>'Returns per Gal.'!AD77</f>
        <v>2.141811617779839</v>
      </c>
      <c r="AE70" s="117">
        <f>'Returns per Gal.'!AE77</f>
        <v>0</v>
      </c>
      <c r="AF70" s="102">
        <f>'Returns per Gal.'!AF77</f>
        <v>1.7677682504329002</v>
      </c>
      <c r="AG70" s="114"/>
      <c r="AH70" s="102"/>
      <c r="AI70" s="102">
        <f>'Returns per Gal.'!AI77</f>
        <v>0.63322978896103854</v>
      </c>
      <c r="AJ70" s="102"/>
      <c r="AK70" s="102">
        <f>'Returns per Gal.'!AK77</f>
        <v>0.45257978896103856</v>
      </c>
      <c r="AL70" s="102">
        <f>'Returns per Gal.'!AL77</f>
        <v>0</v>
      </c>
      <c r="AM70" s="102">
        <f>'Returns per Gal.'!AM77</f>
        <v>0.23904993138528097</v>
      </c>
      <c r="AN70" s="89">
        <f>'Returns per Gal.'!AN77</f>
        <v>0</v>
      </c>
      <c r="AO70" s="17">
        <f>'Returns per Gal.'!AO77</f>
        <v>0</v>
      </c>
      <c r="AP70" s="90">
        <f>'Returns per Gal.'!AP77</f>
        <v>0</v>
      </c>
      <c r="AQ70" s="102">
        <f>'Returns per Gal.'!AQ77</f>
        <v>0.40000000000000008</v>
      </c>
      <c r="AR70" s="102">
        <f>'Returns per Gal.'!AR77</f>
        <v>0</v>
      </c>
      <c r="AS70" s="102">
        <f>'Returns per Gal.'!AS77</f>
        <v>0.875</v>
      </c>
      <c r="AT70" s="102">
        <f>'Returns per Gal.'!AT77</f>
        <v>0</v>
      </c>
      <c r="AU70" s="102">
        <f>'Returns per Gal.'!AU77</f>
        <v>1.2750000000000001</v>
      </c>
      <c r="AV70" s="114">
        <f>'Returns per Gal.'!AV77</f>
        <v>0</v>
      </c>
      <c r="AW70" s="113">
        <f>'Returns per Gal.'!AW77</f>
        <v>0</v>
      </c>
      <c r="AX70" s="102">
        <f>'Returns per Gal.'!AX77</f>
        <v>1.66185</v>
      </c>
      <c r="AY70" s="102">
        <f>'Returns per Gal.'!AY77</f>
        <v>0</v>
      </c>
      <c r="AZ70" s="102">
        <f>'Returns per Gal.'!AZ77</f>
        <v>1.8753798575757576</v>
      </c>
      <c r="BA70" s="114">
        <f>'Returns per Gal.'!BA77</f>
        <v>0</v>
      </c>
      <c r="BB70" s="113"/>
      <c r="BC70" s="102">
        <f>'Returns per Gal.'!BD77</f>
        <v>0.71901154916511989</v>
      </c>
      <c r="BD70" s="102">
        <f>'Returns per Gal.'!BE77</f>
        <v>0</v>
      </c>
      <c r="BE70" s="102">
        <f>'Returns per Gal.'!BF77</f>
        <v>0.50548169158936229</v>
      </c>
      <c r="BF70" s="102">
        <f>'Returns per Gal.'!BG77</f>
        <v>0</v>
      </c>
      <c r="BG70" s="102">
        <f>'Returns per Gal.'!BH77</f>
        <v>0.23904993138528097</v>
      </c>
      <c r="BH70" s="102">
        <f>'Returns per Gal.'!BI77</f>
        <v>0</v>
      </c>
      <c r="BI70" s="102">
        <f>'Returns per Gal.'!BJ77</f>
        <v>0.26643176020408132</v>
      </c>
      <c r="BJ70" s="59"/>
      <c r="BL70" s="228">
        <f>'Returns per Bu.'!H77</f>
        <v>4.3160089285714278</v>
      </c>
      <c r="BM70" s="216">
        <f>'Returns per Bu.'!I77</f>
        <v>0</v>
      </c>
      <c r="BN70" s="210">
        <f>'Returns per Bu.'!Q77</f>
        <v>6.6664123376623348</v>
      </c>
      <c r="BO70" s="210">
        <f>'Returns per Bu.'!R77</f>
        <v>0</v>
      </c>
      <c r="BP70" s="210">
        <f>'Returns per Bu.'!S77</f>
        <v>4.9853487364502138</v>
      </c>
      <c r="BQ70" s="209">
        <f>'Returns per Bu.'!AE77</f>
        <v>0</v>
      </c>
      <c r="BR70" s="213">
        <f>'Returns per Bu.'!AF77</f>
        <v>0.20746245274000644</v>
      </c>
      <c r="BS70" s="209">
        <f>'Returns per Bu.'!AM77</f>
        <v>0</v>
      </c>
      <c r="BT70" s="206">
        <f>'Returns per Bu.'!AN77</f>
        <v>3.57</v>
      </c>
      <c r="BU70" s="209">
        <f>'Returns per Bu.'!AO77</f>
        <v>0</v>
      </c>
      <c r="BV70" s="15">
        <f t="shared" si="3"/>
        <v>2.4499999999999997</v>
      </c>
      <c r="BW70" s="102">
        <f>'Returns per Bu.'!AJ77</f>
        <v>1.1200000000000001</v>
      </c>
      <c r="BX70" s="102"/>
      <c r="BY70" s="102">
        <f t="shared" si="4"/>
        <v>0.875</v>
      </c>
      <c r="BZ70" s="102"/>
      <c r="CA70" s="102"/>
    </row>
    <row r="71" spans="1:79" x14ac:dyDescent="0.2">
      <c r="A71" s="8">
        <v>40452</v>
      </c>
      <c r="C71" s="60"/>
      <c r="D71" s="102">
        <v>2.1119047619047624</v>
      </c>
      <c r="E71" s="28"/>
      <c r="F71" s="104">
        <v>141.92261904761904</v>
      </c>
      <c r="G71" s="103"/>
      <c r="H71" s="102">
        <v>4.9546041666666651</v>
      </c>
      <c r="I71" s="103"/>
      <c r="J71" s="105">
        <v>4.8499999999999996</v>
      </c>
      <c r="K71" s="94">
        <f>'Returns per Gal.'!K79</f>
        <v>0</v>
      </c>
      <c r="L71" s="16"/>
      <c r="M71" s="102">
        <f>'Returns per Gal.'!M78</f>
        <v>2.1119047619047624</v>
      </c>
      <c r="N71" s="117">
        <f>'Returns per Gal.'!N78</f>
        <v>0</v>
      </c>
      <c r="O71" s="102">
        <f>'Returns per Gal.'!O78</f>
        <v>0.43083652210884354</v>
      </c>
      <c r="P71" s="102">
        <f>'Returns per Gal.'!P78</f>
        <v>0</v>
      </c>
      <c r="Q71" s="102">
        <f>'Returns per Gal.'!Q78</f>
        <v>2.5427412840136059</v>
      </c>
      <c r="R71" s="94"/>
      <c r="S71" s="16"/>
      <c r="T71" s="102">
        <f>'Returns per Gal.'!T78</f>
        <v>1.7695014880952378</v>
      </c>
      <c r="U71" s="117">
        <f>'Returns per Gal.'!U78</f>
        <v>0</v>
      </c>
      <c r="V71" s="102">
        <f>'Returns per Gal.'!V78</f>
        <v>0.14549999999999999</v>
      </c>
      <c r="W71" s="117">
        <f>'Returns per Gal.'!W78</f>
        <v>0</v>
      </c>
      <c r="X71" s="102">
        <f>'Returns per Gal.'!X78</f>
        <v>0.21914999999999998</v>
      </c>
      <c r="Y71" s="117">
        <f>'Returns per Gal.'!Y78</f>
        <v>0</v>
      </c>
      <c r="Z71" s="102">
        <f>'Returns per Gal.'!Z78</f>
        <v>2.1341514880952377</v>
      </c>
      <c r="AA71" s="117">
        <f>'Returns per Gal.'!AA78</f>
        <v>0</v>
      </c>
      <c r="AB71" s="102">
        <f>'Returns per Gal.'!AB78</f>
        <v>0.2135298575757576</v>
      </c>
      <c r="AC71" s="117">
        <f>'Returns per Gal.'!AC78</f>
        <v>0</v>
      </c>
      <c r="AD71" s="102">
        <f>'Returns per Gal.'!AD78</f>
        <v>2.3476813456709955</v>
      </c>
      <c r="AE71" s="117">
        <f>'Returns per Gal.'!AE78</f>
        <v>0</v>
      </c>
      <c r="AF71" s="102">
        <f>'Returns per Gal.'!AF78</f>
        <v>1.916844823562152</v>
      </c>
      <c r="AG71" s="114"/>
      <c r="AH71" s="102"/>
      <c r="AI71" s="102">
        <f>'Returns per Gal.'!AI78</f>
        <v>0.58923979591836817</v>
      </c>
      <c r="AJ71" s="102"/>
      <c r="AK71" s="102">
        <f>'Returns per Gal.'!AK78</f>
        <v>0.40858979591836819</v>
      </c>
      <c r="AL71" s="102">
        <f>'Returns per Gal.'!AL78</f>
        <v>0</v>
      </c>
      <c r="AM71" s="102">
        <f>'Returns per Gal.'!AM78</f>
        <v>0.19505993834261037</v>
      </c>
      <c r="AN71" s="89">
        <f>'Returns per Gal.'!AN78</f>
        <v>0</v>
      </c>
      <c r="AO71" s="17">
        <f>'Returns per Gal.'!AO78</f>
        <v>0</v>
      </c>
      <c r="AP71" s="90">
        <f>'Returns per Gal.'!AP78</f>
        <v>0</v>
      </c>
      <c r="AQ71" s="102">
        <f>'Returns per Gal.'!AQ78</f>
        <v>0.40000000000000008</v>
      </c>
      <c r="AR71" s="102">
        <f>'Returns per Gal.'!AR78</f>
        <v>0</v>
      </c>
      <c r="AS71" s="102">
        <f>'Returns per Gal.'!AS78</f>
        <v>0.87857142857142856</v>
      </c>
      <c r="AT71" s="102">
        <f>'Returns per Gal.'!AT78</f>
        <v>0</v>
      </c>
      <c r="AU71" s="102">
        <f>'Returns per Gal.'!AU78</f>
        <v>1.2785714285714287</v>
      </c>
      <c r="AV71" s="114">
        <f>'Returns per Gal.'!AV78</f>
        <v>0</v>
      </c>
      <c r="AW71" s="113">
        <f>'Returns per Gal.'!AW78</f>
        <v>0</v>
      </c>
      <c r="AX71" s="102">
        <f>'Returns per Gal.'!AX78</f>
        <v>1.6432214285714286</v>
      </c>
      <c r="AY71" s="102">
        <f>'Returns per Gal.'!AY78</f>
        <v>0</v>
      </c>
      <c r="AZ71" s="102">
        <f>'Returns per Gal.'!AZ78</f>
        <v>1.8567512861471862</v>
      </c>
      <c r="BA71" s="114">
        <f>'Returns per Gal.'!BA78</f>
        <v>0</v>
      </c>
      <c r="BB71" s="113"/>
      <c r="BC71" s="102">
        <f>'Returns per Gal.'!BD78</f>
        <v>0.89951985544217727</v>
      </c>
      <c r="BD71" s="102">
        <f>'Returns per Gal.'!BE78</f>
        <v>0</v>
      </c>
      <c r="BE71" s="102">
        <f>'Returns per Gal.'!BF78</f>
        <v>0.68598999786641968</v>
      </c>
      <c r="BF71" s="102">
        <f>'Returns per Gal.'!BG78</f>
        <v>0</v>
      </c>
      <c r="BG71" s="102">
        <f>'Returns per Gal.'!BH78</f>
        <v>0.19505993834261059</v>
      </c>
      <c r="BH71" s="102">
        <f>'Returns per Gal.'!BI78</f>
        <v>0</v>
      </c>
      <c r="BI71" s="102">
        <f>'Returns per Gal.'!BJ78</f>
        <v>0.49093005952380908</v>
      </c>
      <c r="BJ71" s="59"/>
      <c r="BL71" s="228">
        <f>'Returns per Bu.'!H78</f>
        <v>4.9546041666666651</v>
      </c>
      <c r="BM71" s="216">
        <f>'Returns per Bu.'!I78</f>
        <v>0</v>
      </c>
      <c r="BN71" s="210">
        <f>'Returns per Bu.'!Q78</f>
        <v>7.1196755952380961</v>
      </c>
      <c r="BO71" s="210">
        <f>'Returns per Bu.'!R78</f>
        <v>0</v>
      </c>
      <c r="BP71" s="210">
        <f>'Returns per Bu.'!S78</f>
        <v>5.5007719940259747</v>
      </c>
      <c r="BQ71" s="209">
        <f>'Returns per Bu.'!AE78</f>
        <v>0</v>
      </c>
      <c r="BR71" s="213">
        <f>'Returns per Bu.'!AF78</f>
        <v>0.16928519077736146</v>
      </c>
      <c r="BS71" s="209">
        <f>'Returns per Bu.'!AM78</f>
        <v>0</v>
      </c>
      <c r="BT71" s="206">
        <f>'Returns per Bu.'!AN78</f>
        <v>3.58</v>
      </c>
      <c r="BU71" s="209">
        <f>'Returns per Bu.'!AO78</f>
        <v>0</v>
      </c>
      <c r="BV71" s="15">
        <f t="shared" si="3"/>
        <v>2.46</v>
      </c>
      <c r="BW71" s="102">
        <f>'Returns per Bu.'!AJ78</f>
        <v>1.1200000000000001</v>
      </c>
      <c r="BX71" s="102"/>
      <c r="BY71" s="102">
        <f t="shared" si="4"/>
        <v>0.87857142857142856</v>
      </c>
    </row>
    <row r="72" spans="1:79" x14ac:dyDescent="0.2">
      <c r="A72" s="8">
        <v>40483</v>
      </c>
      <c r="C72" s="60"/>
      <c r="D72" s="102">
        <v>2.33</v>
      </c>
      <c r="E72" s="28"/>
      <c r="F72" s="104">
        <v>152.38095238095238</v>
      </c>
      <c r="G72" s="103"/>
      <c r="H72" s="102">
        <v>5.2398809523809557</v>
      </c>
      <c r="I72" s="103"/>
      <c r="J72" s="105">
        <v>5.58</v>
      </c>
      <c r="K72" s="94">
        <f>'Returns per Gal.'!K80</f>
        <v>0</v>
      </c>
      <c r="L72" s="16"/>
      <c r="M72" s="102">
        <f>'Returns per Gal.'!M79</f>
        <v>2.33</v>
      </c>
      <c r="N72" s="117">
        <f>'Returns per Gal.'!N79</f>
        <v>0</v>
      </c>
      <c r="O72" s="102">
        <f>'Returns per Gal.'!O79</f>
        <v>0.4625850340136054</v>
      </c>
      <c r="P72" s="102">
        <f>'Returns per Gal.'!P79</f>
        <v>0</v>
      </c>
      <c r="Q72" s="102">
        <f>'Returns per Gal.'!Q79</f>
        <v>2.7925850340136056</v>
      </c>
      <c r="R72" s="94"/>
      <c r="S72" s="16"/>
      <c r="T72" s="102">
        <f>'Returns per Gal.'!T79</f>
        <v>1.87138605442177</v>
      </c>
      <c r="U72" s="117">
        <f>'Returns per Gal.'!U79</f>
        <v>0</v>
      </c>
      <c r="V72" s="102">
        <f>'Returns per Gal.'!V79</f>
        <v>0.16739999999999999</v>
      </c>
      <c r="W72" s="117">
        <f>'Returns per Gal.'!W79</f>
        <v>0</v>
      </c>
      <c r="X72" s="102">
        <f>'Returns per Gal.'!X79</f>
        <v>0.21914999999999998</v>
      </c>
      <c r="Y72" s="117">
        <f>'Returns per Gal.'!Y79</f>
        <v>0</v>
      </c>
      <c r="Z72" s="102">
        <f>'Returns per Gal.'!Z79</f>
        <v>2.2579360544217701</v>
      </c>
      <c r="AA72" s="117">
        <f>'Returns per Gal.'!AA79</f>
        <v>0</v>
      </c>
      <c r="AB72" s="102">
        <f>'Returns per Gal.'!AB79</f>
        <v>0.2135298575757576</v>
      </c>
      <c r="AC72" s="117">
        <f>'Returns per Gal.'!AC79</f>
        <v>0</v>
      </c>
      <c r="AD72" s="102">
        <f>'Returns per Gal.'!AD79</f>
        <v>2.4714659119975275</v>
      </c>
      <c r="AE72" s="117">
        <f>'Returns per Gal.'!AE79</f>
        <v>0</v>
      </c>
      <c r="AF72" s="102">
        <f>'Returns per Gal.'!AF79</f>
        <v>2.008880877983922</v>
      </c>
      <c r="AG72" s="114"/>
      <c r="AH72" s="102"/>
      <c r="AI72" s="102">
        <f>'Returns per Gal.'!AI79</f>
        <v>0.71529897959183564</v>
      </c>
      <c r="AJ72" s="102"/>
      <c r="AK72" s="102">
        <f>'Returns per Gal.'!AK79</f>
        <v>0.53464897959183544</v>
      </c>
      <c r="AL72" s="102">
        <f>'Returns per Gal.'!AL79</f>
        <v>0</v>
      </c>
      <c r="AM72" s="102">
        <f>'Returns per Gal.'!AM79</f>
        <v>0.32111912201607806</v>
      </c>
      <c r="AN72" s="89">
        <f>'Returns per Gal.'!AN79</f>
        <v>0</v>
      </c>
      <c r="AO72" s="17">
        <f>'Returns per Gal.'!AO79</f>
        <v>0</v>
      </c>
      <c r="AP72" s="90">
        <f>'Returns per Gal.'!AP79</f>
        <v>0</v>
      </c>
      <c r="AQ72" s="102">
        <f>'Returns per Gal.'!AQ79</f>
        <v>0.40000000000000008</v>
      </c>
      <c r="AR72" s="102">
        <f>'Returns per Gal.'!AR79</f>
        <v>0</v>
      </c>
      <c r="AS72" s="102">
        <f>'Returns per Gal.'!AS79</f>
        <v>0.88214285714285712</v>
      </c>
      <c r="AT72" s="102">
        <f>'Returns per Gal.'!AT79</f>
        <v>0</v>
      </c>
      <c r="AU72" s="102">
        <f>'Returns per Gal.'!AU79</f>
        <v>1.2821428571428573</v>
      </c>
      <c r="AV72" s="114">
        <f>'Returns per Gal.'!AV79</f>
        <v>0</v>
      </c>
      <c r="AW72" s="113">
        <f>'Returns per Gal.'!AW79</f>
        <v>0</v>
      </c>
      <c r="AX72" s="102">
        <f>'Returns per Gal.'!AX79</f>
        <v>1.6686928571428572</v>
      </c>
      <c r="AY72" s="102">
        <f>'Returns per Gal.'!AY79</f>
        <v>0</v>
      </c>
      <c r="AZ72" s="102">
        <f>'Returns per Gal.'!AZ79</f>
        <v>1.8822227147186148</v>
      </c>
      <c r="BA72" s="114">
        <f>'Returns per Gal.'!BA79</f>
        <v>0</v>
      </c>
      <c r="BB72" s="113"/>
      <c r="BC72" s="102">
        <f>'Returns per Gal.'!BD79</f>
        <v>1.1238921768707484</v>
      </c>
      <c r="BD72" s="102">
        <f>'Returns per Gal.'!BE79</f>
        <v>0</v>
      </c>
      <c r="BE72" s="102">
        <f>'Returns per Gal.'!BF79</f>
        <v>0.91036231929499078</v>
      </c>
      <c r="BF72" s="102">
        <f>'Returns per Gal.'!BG79</f>
        <v>0</v>
      </c>
      <c r="BG72" s="102">
        <f>'Returns per Gal.'!BH79</f>
        <v>0.32111912201607806</v>
      </c>
      <c r="BH72" s="102">
        <f>'Returns per Gal.'!BI79</f>
        <v>0</v>
      </c>
      <c r="BI72" s="102">
        <f>'Returns per Gal.'!BJ79</f>
        <v>0.58924319727891272</v>
      </c>
      <c r="BJ72" s="59"/>
      <c r="BL72" s="228">
        <f>'Returns per Bu.'!H79</f>
        <v>5.2398809523809557</v>
      </c>
      <c r="BM72" s="216">
        <f>'Returns per Bu.'!I79</f>
        <v>0</v>
      </c>
      <c r="BN72" s="210">
        <f>'Returns per Bu.'!Q79</f>
        <v>7.8192380952380951</v>
      </c>
      <c r="BO72" s="210">
        <f>'Returns per Bu.'!R79</f>
        <v>0</v>
      </c>
      <c r="BP72" s="210">
        <f>'Returns per Bu.'!S79</f>
        <v>6.1390144940259734</v>
      </c>
      <c r="BQ72" s="209">
        <f>'Returns per Bu.'!AE79</f>
        <v>0</v>
      </c>
      <c r="BR72" s="213">
        <f>'Returns per Bu.'!AF79</f>
        <v>0.27868721939852842</v>
      </c>
      <c r="BS72" s="209">
        <f>'Returns per Bu.'!AM79</f>
        <v>0</v>
      </c>
      <c r="BT72" s="206">
        <f>'Returns per Bu.'!AN79</f>
        <v>3.59</v>
      </c>
      <c r="BU72" s="209">
        <f>'Returns per Bu.'!AO79</f>
        <v>0</v>
      </c>
      <c r="BV72" s="15">
        <f t="shared" si="3"/>
        <v>2.4699999999999998</v>
      </c>
      <c r="BW72" s="102">
        <f>'Returns per Bu.'!AJ79</f>
        <v>1.1200000000000001</v>
      </c>
      <c r="BX72" s="102"/>
      <c r="BY72" s="102">
        <f t="shared" si="4"/>
        <v>0.88214285714285712</v>
      </c>
    </row>
    <row r="73" spans="1:79" x14ac:dyDescent="0.2">
      <c r="A73" s="77">
        <v>40513</v>
      </c>
      <c r="B73" s="30"/>
      <c r="C73" s="65"/>
      <c r="D73" s="106">
        <v>2.1004761904761913</v>
      </c>
      <c r="E73" s="30"/>
      <c r="F73" s="108">
        <v>161.1904761904762</v>
      </c>
      <c r="G73" s="107"/>
      <c r="H73" s="106">
        <v>5.5979761904761896</v>
      </c>
      <c r="I73" s="107"/>
      <c r="J73" s="109">
        <v>6.07</v>
      </c>
      <c r="K73" s="96">
        <f>'Returns per Gal.'!K81</f>
        <v>0</v>
      </c>
      <c r="L73" s="95"/>
      <c r="M73" s="102">
        <f>'Returns per Gal.'!M80</f>
        <v>2.1004761904761913</v>
      </c>
      <c r="N73" s="117">
        <f>'Returns per Gal.'!N80</f>
        <v>0</v>
      </c>
      <c r="O73" s="102">
        <f>'Returns per Gal.'!O80</f>
        <v>0.48932823129251712</v>
      </c>
      <c r="P73" s="102">
        <f>'Returns per Gal.'!P80</f>
        <v>0</v>
      </c>
      <c r="Q73" s="102">
        <f>'Returns per Gal.'!Q80</f>
        <v>2.5898044217687084</v>
      </c>
      <c r="R73" s="94"/>
      <c r="S73" s="16"/>
      <c r="T73" s="102">
        <f>'Returns per Gal.'!T80</f>
        <v>1.9992772108843535</v>
      </c>
      <c r="U73" s="117">
        <f>'Returns per Gal.'!U80</f>
        <v>0</v>
      </c>
      <c r="V73" s="102">
        <f>'Returns per Gal.'!V80</f>
        <v>0.18209999999999998</v>
      </c>
      <c r="W73" s="117">
        <f>'Returns per Gal.'!W80</f>
        <v>0</v>
      </c>
      <c r="X73" s="102">
        <f>'Returns per Gal.'!X80</f>
        <v>0.21914999999999998</v>
      </c>
      <c r="Y73" s="117">
        <f>'Returns per Gal.'!Y80</f>
        <v>0</v>
      </c>
      <c r="Z73" s="102">
        <f>'Returns per Gal.'!Z80</f>
        <v>2.4005272108843534</v>
      </c>
      <c r="AA73" s="117">
        <f>'Returns per Gal.'!AA80</f>
        <v>0</v>
      </c>
      <c r="AB73" s="102">
        <f>'Returns per Gal.'!AB80</f>
        <v>0.2135298575757576</v>
      </c>
      <c r="AC73" s="117">
        <f>'Returns per Gal.'!AC80</f>
        <v>0</v>
      </c>
      <c r="AD73" s="102">
        <f>'Returns per Gal.'!AD80</f>
        <v>2.6140570684601112</v>
      </c>
      <c r="AE73" s="117">
        <f>'Returns per Gal.'!AE80</f>
        <v>0</v>
      </c>
      <c r="AF73" s="102">
        <f>'Returns per Gal.'!AF80</f>
        <v>2.1247288371675941</v>
      </c>
      <c r="AG73" s="114"/>
      <c r="AH73" s="102"/>
      <c r="AI73" s="102">
        <f>'Returns per Gal.'!AI80</f>
        <v>0.36992721088435493</v>
      </c>
      <c r="AJ73" s="102"/>
      <c r="AK73" s="102">
        <f>'Returns per Gal.'!AK80</f>
        <v>0.18927721088435501</v>
      </c>
      <c r="AL73" s="102">
        <f>'Returns per Gal.'!AL80</f>
        <v>0</v>
      </c>
      <c r="AM73" s="102">
        <f>'Returns per Gal.'!AM80</f>
        <v>-2.4252646691402813E-2</v>
      </c>
      <c r="AN73" s="91">
        <f>'Returns per Gal.'!AN80</f>
        <v>0</v>
      </c>
      <c r="AO73" s="17">
        <f>'Returns per Gal.'!AO80</f>
        <v>0</v>
      </c>
      <c r="AP73" s="92">
        <f>'Returns per Gal.'!AP80</f>
        <v>0</v>
      </c>
      <c r="AQ73" s="106">
        <f>'Returns per Gal.'!AQ80</f>
        <v>0.40000000000000008</v>
      </c>
      <c r="AR73" s="106">
        <f>'Returns per Gal.'!AR80</f>
        <v>0</v>
      </c>
      <c r="AS73" s="106">
        <f>'Returns per Gal.'!AS80</f>
        <v>0.88571428571428568</v>
      </c>
      <c r="AT73" s="106">
        <f>'Returns per Gal.'!AT80</f>
        <v>0</v>
      </c>
      <c r="AU73" s="106">
        <f>'Returns per Gal.'!AU80</f>
        <v>1.2857142857142858</v>
      </c>
      <c r="AV73" s="116">
        <f>'Returns per Gal.'!AV80</f>
        <v>0</v>
      </c>
      <c r="AW73" s="115">
        <f>'Returns per Gal.'!AW80</f>
        <v>0</v>
      </c>
      <c r="AX73" s="106">
        <f>'Returns per Gal.'!AX80</f>
        <v>1.6869642857142857</v>
      </c>
      <c r="AY73" s="102">
        <f>'Returns per Gal.'!AY80</f>
        <v>0</v>
      </c>
      <c r="AZ73" s="102">
        <f>'Returns per Gal.'!AZ80</f>
        <v>1.9004941432900433</v>
      </c>
      <c r="BA73" s="114">
        <f>'Returns per Gal.'!BA80</f>
        <v>0</v>
      </c>
      <c r="BB73" s="113"/>
      <c r="BC73" s="102">
        <f>'Returns per Gal.'!BD80</f>
        <v>0.9028401360544227</v>
      </c>
      <c r="BD73" s="102">
        <f>'Returns per Gal.'!BE80</f>
        <v>0</v>
      </c>
      <c r="BE73" s="102">
        <f>'Returns per Gal.'!BF80</f>
        <v>0.68931027847866511</v>
      </c>
      <c r="BF73" s="102">
        <f>'Returns per Gal.'!BG80</f>
        <v>0</v>
      </c>
      <c r="BG73" s="102">
        <f>'Returns per Gal.'!BH80</f>
        <v>-2.4252646691402591E-2</v>
      </c>
      <c r="BH73" s="102">
        <f>'Returns per Gal.'!BI80</f>
        <v>0</v>
      </c>
      <c r="BI73" s="102">
        <f>'Returns per Gal.'!BJ80</f>
        <v>0.7135629251700677</v>
      </c>
      <c r="BJ73" s="73"/>
      <c r="BL73" s="228">
        <f>'Returns per Bu.'!H80</f>
        <v>5.5979761904761896</v>
      </c>
      <c r="BM73" s="216">
        <f>'Returns per Bu.'!I80</f>
        <v>0</v>
      </c>
      <c r="BN73" s="210">
        <f>'Returns per Bu.'!Q80</f>
        <v>7.251452380952383</v>
      </c>
      <c r="BO73" s="210">
        <f>'Returns per Bu.'!R80</f>
        <v>0</v>
      </c>
      <c r="BP73" s="210">
        <f>'Returns per Bu.'!S80</f>
        <v>5.5300687797402617</v>
      </c>
      <c r="BQ73" s="209">
        <f>'Returns per Bu.'!AE80</f>
        <v>0</v>
      </c>
      <c r="BR73" s="213">
        <f>'Returns per Bu.'!AF80</f>
        <v>-2.1047960728864865E-2</v>
      </c>
      <c r="BS73" s="209">
        <f>'Returns per Bu.'!AM80</f>
        <v>0</v>
      </c>
      <c r="BT73" s="207">
        <f>'Returns per Bu.'!AN80</f>
        <v>3.6</v>
      </c>
      <c r="BU73" s="208">
        <f>'Returns per Bu.'!AO80</f>
        <v>0</v>
      </c>
      <c r="BV73" s="15">
        <f t="shared" si="3"/>
        <v>2.48</v>
      </c>
      <c r="BW73" s="102">
        <f>'Returns per Bu.'!AJ80</f>
        <v>1.1200000000000001</v>
      </c>
      <c r="BX73" s="102"/>
      <c r="BY73" s="102">
        <f t="shared" ref="BY73:BY78" si="5">AS73</f>
        <v>0.88571428571428568</v>
      </c>
    </row>
    <row r="74" spans="1:79" x14ac:dyDescent="0.2">
      <c r="A74" s="22">
        <v>40544</v>
      </c>
      <c r="C74" s="60"/>
      <c r="D74" s="110">
        <v>2.2695238095238093</v>
      </c>
      <c r="E74" s="111"/>
      <c r="F74" s="112">
        <v>179.39285714285714</v>
      </c>
      <c r="G74" s="111"/>
      <c r="H74" s="110">
        <v>6.0441666666666682</v>
      </c>
      <c r="I74" s="111"/>
      <c r="J74" s="99">
        <v>6.51</v>
      </c>
      <c r="K74" s="275"/>
      <c r="M74" s="110">
        <f>'Returns per Gal.'!M81</f>
        <v>2.2695238095238093</v>
      </c>
      <c r="N74" s="123">
        <f>'Returns per Gal.'!N81</f>
        <v>0</v>
      </c>
      <c r="O74" s="110">
        <f>'Returns per Gal.'!O81</f>
        <v>0.54458545918367351</v>
      </c>
      <c r="P74" s="110">
        <f>'Returns per Gal.'!P81</f>
        <v>0</v>
      </c>
      <c r="Q74" s="110">
        <f>'Returns per Gal.'!Q81</f>
        <v>2.8141092687074827</v>
      </c>
      <c r="R74" s="124">
        <f>'Returns per Gal.'!R81</f>
        <v>0</v>
      </c>
      <c r="S74" s="123">
        <f>'Returns per Gal.'!S81</f>
        <v>0</v>
      </c>
      <c r="T74" s="110">
        <f>'Returns per Gal.'!T81</f>
        <v>2.1586309523809533</v>
      </c>
      <c r="U74" s="123">
        <f>'Returns per Gal.'!U81</f>
        <v>0</v>
      </c>
      <c r="V74" s="110">
        <f>'Returns per Gal.'!V81</f>
        <v>0.1953</v>
      </c>
      <c r="W74" s="123">
        <f>'Returns per Gal.'!W81</f>
        <v>0</v>
      </c>
      <c r="X74" s="110">
        <f>'Returns per Gal.'!X81</f>
        <v>0.21914999999999998</v>
      </c>
      <c r="Y74" s="123">
        <f>'Returns per Gal.'!Y81</f>
        <v>0</v>
      </c>
      <c r="Z74" s="110">
        <f>'Returns per Gal.'!Z81</f>
        <v>2.5730809523809532</v>
      </c>
      <c r="AA74" s="123">
        <f>'Returns per Gal.'!AA81</f>
        <v>0</v>
      </c>
      <c r="AB74" s="110">
        <f>'Returns per Gal.'!AB81</f>
        <v>0.2135298575757576</v>
      </c>
      <c r="AC74" s="123">
        <f>'Returns per Gal.'!AC81</f>
        <v>0</v>
      </c>
      <c r="AD74" s="110">
        <f>'Returns per Gal.'!AD81</f>
        <v>2.7866108099567111</v>
      </c>
      <c r="AE74" s="123">
        <f>'Returns per Gal.'!AE81</f>
        <v>0</v>
      </c>
      <c r="AF74" s="110">
        <f>'Returns per Gal.'!AF81</f>
        <v>2.2420253507730377</v>
      </c>
      <c r="AG74" s="125"/>
      <c r="AH74" s="110">
        <f>'Returns per Gal.'!AF81</f>
        <v>2.2420253507730377</v>
      </c>
      <c r="AI74" s="110">
        <f>'Returns per Gal.'!AI81</f>
        <v>0.42167831632652941</v>
      </c>
      <c r="AJ74" s="110">
        <f>'Returns per Gal.'!AH81</f>
        <v>0</v>
      </c>
      <c r="AK74" s="110">
        <f>'Returns per Gal.'!AK81</f>
        <v>0.24102831632652943</v>
      </c>
      <c r="AL74" s="110">
        <f>'Returns per Gal.'!AL81</f>
        <v>0</v>
      </c>
      <c r="AM74" s="110">
        <f>'Returns per Gal.'!AM81</f>
        <v>2.7498458750771615E-2</v>
      </c>
      <c r="AN74" s="89">
        <f>'Returns per Gal.'!AN81</f>
        <v>0</v>
      </c>
      <c r="AO74" s="15">
        <f>'Returns per Gal.'!AO81</f>
        <v>0</v>
      </c>
      <c r="AP74" s="90">
        <f>'Returns per Gal.'!AP81</f>
        <v>0</v>
      </c>
      <c r="AQ74" s="102">
        <f>'Returns per Gal.'!AQ81</f>
        <v>0.40000000000000008</v>
      </c>
      <c r="AR74" s="102">
        <f>'Returns per Gal.'!AR81</f>
        <v>0</v>
      </c>
      <c r="AS74" s="102">
        <f>'Returns per Gal.'!AS81</f>
        <v>0.88928571428571423</v>
      </c>
      <c r="AT74" s="102">
        <f>'Returns per Gal.'!AT81</f>
        <v>0</v>
      </c>
      <c r="AU74" s="102">
        <f>'Returns per Gal.'!AU81</f>
        <v>1.2892857142857144</v>
      </c>
      <c r="AV74" s="114">
        <f>'Returns per Gal.'!AV81</f>
        <v>0</v>
      </c>
      <c r="AW74" s="113">
        <f>'Returns per Gal.'!AW81</f>
        <v>0</v>
      </c>
      <c r="AX74" s="102">
        <f>'Returns per Gal.'!AX81</f>
        <v>1.7037357142857144</v>
      </c>
      <c r="AY74" s="110">
        <f>'Returns per Gal.'!AY81</f>
        <v>0</v>
      </c>
      <c r="AZ74" s="110">
        <f>'Returns per Gal.'!AZ81</f>
        <v>1.917265571861472</v>
      </c>
      <c r="BA74" s="125">
        <f>'Returns per Gal.'!BA81</f>
        <v>0</v>
      </c>
      <c r="BB74" s="126"/>
      <c r="BC74" s="110">
        <f>'Returns per Gal.'!BD81</f>
        <v>1.1103735544217683</v>
      </c>
      <c r="BD74" s="110">
        <f>'Returns per Gal.'!BE81</f>
        <v>0</v>
      </c>
      <c r="BE74" s="110">
        <f>'Returns per Gal.'!BF81</f>
        <v>0.89684369684601073</v>
      </c>
      <c r="BF74" s="110">
        <f>'Returns per Gal.'!BG81</f>
        <v>0</v>
      </c>
      <c r="BG74" s="110">
        <f>'Returns per Gal.'!BH81</f>
        <v>2.7498458750771837E-2</v>
      </c>
      <c r="BH74" s="110">
        <f>'Returns per Gal.'!BI81</f>
        <v>0</v>
      </c>
      <c r="BI74" s="110">
        <f>'Returns per Gal.'!BJ81</f>
        <v>0.86934523809523889</v>
      </c>
      <c r="BJ74" s="59"/>
      <c r="BL74" s="230">
        <f>'Returns per Bu.'!H81</f>
        <v>6.0441666666666682</v>
      </c>
      <c r="BM74" s="220">
        <f>'Returns per Bu.'!I81</f>
        <v>0</v>
      </c>
      <c r="BN74" s="212">
        <f>'Returns per Bu.'!Q81</f>
        <v>7.879505952380951</v>
      </c>
      <c r="BO74" s="212">
        <f>'Returns per Bu.'!R81</f>
        <v>0</v>
      </c>
      <c r="BP74" s="212">
        <f>'Returns per Bu.'!S81</f>
        <v>6.12116235116883</v>
      </c>
      <c r="BQ74" s="221">
        <f>'Returns per Bu.'!AE81</f>
        <v>0</v>
      </c>
      <c r="BR74" s="215">
        <f>'Returns per Bu.'!AF81</f>
        <v>2.3864879048262042E-2</v>
      </c>
      <c r="BS74" s="209">
        <f>'Returns per Bu.'!AM81</f>
        <v>0</v>
      </c>
      <c r="BT74" s="206">
        <f>'Returns per Bu.'!AN81</f>
        <v>3.61</v>
      </c>
      <c r="BU74" s="209">
        <f>'Returns per Bu.'!AO81</f>
        <v>0</v>
      </c>
      <c r="BV74" s="15">
        <f t="shared" si="3"/>
        <v>2.4899999999999998</v>
      </c>
      <c r="BW74" s="102">
        <f>'Returns per Bu.'!AJ81</f>
        <v>1.1200000000000001</v>
      </c>
      <c r="BX74" s="102"/>
      <c r="BY74" s="102">
        <f t="shared" si="5"/>
        <v>0.88928571428571423</v>
      </c>
      <c r="BZ74" s="102"/>
    </row>
    <row r="75" spans="1:79" x14ac:dyDescent="0.2">
      <c r="A75" s="8">
        <v>40575</v>
      </c>
      <c r="C75" s="60"/>
      <c r="D75" s="102">
        <v>2.2922500000000001</v>
      </c>
      <c r="E75" s="28"/>
      <c r="F75" s="104">
        <v>190.81578947368422</v>
      </c>
      <c r="G75" s="103"/>
      <c r="H75" s="102">
        <v>6.5826315789473684</v>
      </c>
      <c r="I75" s="103"/>
      <c r="J75" s="105">
        <v>6.39</v>
      </c>
      <c r="K75" s="94"/>
      <c r="M75" s="102">
        <f>'Returns per Gal.'!M82</f>
        <v>2.2922500000000001</v>
      </c>
      <c r="N75" s="117">
        <f>'Returns per Gal.'!N82</f>
        <v>0</v>
      </c>
      <c r="O75" s="102">
        <f>'Returns per Gal.'!O82</f>
        <v>0.57926221804511291</v>
      </c>
      <c r="P75" s="102">
        <f>'Returns per Gal.'!P82</f>
        <v>0</v>
      </c>
      <c r="Q75" s="102">
        <f>'Returns per Gal.'!Q82</f>
        <v>2.8715122180451131</v>
      </c>
      <c r="R75" s="119">
        <f>'Returns per Gal.'!R82</f>
        <v>0</v>
      </c>
      <c r="S75" s="117">
        <f>'Returns per Gal.'!S82</f>
        <v>0</v>
      </c>
      <c r="T75" s="102">
        <f>'Returns per Gal.'!T82</f>
        <v>2.3509398496240603</v>
      </c>
      <c r="U75" s="117">
        <f>'Returns per Gal.'!U82</f>
        <v>0</v>
      </c>
      <c r="V75" s="102">
        <f>'Returns per Gal.'!V82</f>
        <v>0.19169999999999998</v>
      </c>
      <c r="W75" s="117">
        <f>'Returns per Gal.'!W82</f>
        <v>0</v>
      </c>
      <c r="X75" s="102">
        <f>'Returns per Gal.'!X82</f>
        <v>0.21914999999999998</v>
      </c>
      <c r="Y75" s="117">
        <f>'Returns per Gal.'!Y82</f>
        <v>0</v>
      </c>
      <c r="Z75" s="102">
        <f>'Returns per Gal.'!Z82</f>
        <v>2.7617898496240603</v>
      </c>
      <c r="AA75" s="117">
        <f>'Returns per Gal.'!AA82</f>
        <v>0</v>
      </c>
      <c r="AB75" s="102">
        <f>'Returns per Gal.'!AB82</f>
        <v>0.2135298575757576</v>
      </c>
      <c r="AC75" s="117">
        <f>'Returns per Gal.'!AC82</f>
        <v>0</v>
      </c>
      <c r="AD75" s="102">
        <f>'Returns per Gal.'!AD82</f>
        <v>2.9753197071998176</v>
      </c>
      <c r="AE75" s="117">
        <f>'Returns per Gal.'!AE82</f>
        <v>0</v>
      </c>
      <c r="AF75" s="102">
        <f>'Returns per Gal.'!AF82</f>
        <v>2.3960574891547046</v>
      </c>
      <c r="AG75" s="114"/>
      <c r="AH75" s="102">
        <f>'Returns per Gal.'!AF82</f>
        <v>2.3960574891547046</v>
      </c>
      <c r="AI75" s="102">
        <f>'Returns per Gal.'!AI82</f>
        <v>0.29037236842105285</v>
      </c>
      <c r="AJ75" s="102">
        <f>'Returns per Gal.'!AH82</f>
        <v>0</v>
      </c>
      <c r="AK75" s="102">
        <f>'Returns per Gal.'!AK82</f>
        <v>0.10972236842105287</v>
      </c>
      <c r="AL75" s="102">
        <f>'Returns per Gal.'!AL82</f>
        <v>0</v>
      </c>
      <c r="AM75" s="102">
        <f>'Returns per Gal.'!AM82</f>
        <v>-0.1038074891547045</v>
      </c>
      <c r="AN75" s="89">
        <f>'Returns per Gal.'!AN82</f>
        <v>0</v>
      </c>
      <c r="AO75" s="15">
        <f>'Returns per Gal.'!AO82</f>
        <v>0</v>
      </c>
      <c r="AP75" s="90">
        <f>'Returns per Gal.'!AP82</f>
        <v>0</v>
      </c>
      <c r="AQ75" s="102">
        <f>'Returns per Gal.'!AQ82</f>
        <v>0.40000000000000008</v>
      </c>
      <c r="AR75" s="102">
        <f>'Returns per Gal.'!AR82</f>
        <v>0</v>
      </c>
      <c r="AS75" s="102">
        <f>'Returns per Gal.'!AS82</f>
        <v>0.89285714285714279</v>
      </c>
      <c r="AT75" s="102">
        <f>'Returns per Gal.'!AT82</f>
        <v>0</v>
      </c>
      <c r="AU75" s="102">
        <f>'Returns per Gal.'!AU82</f>
        <v>1.2928571428571429</v>
      </c>
      <c r="AV75" s="114">
        <f>'Returns per Gal.'!AV82</f>
        <v>0</v>
      </c>
      <c r="AW75" s="113">
        <f>'Returns per Gal.'!AW82</f>
        <v>0</v>
      </c>
      <c r="AX75" s="102">
        <f>'Returns per Gal.'!AX82</f>
        <v>1.7037071428571429</v>
      </c>
      <c r="AY75" s="102">
        <f>'Returns per Gal.'!AY82</f>
        <v>0</v>
      </c>
      <c r="AZ75" s="102">
        <f>'Returns per Gal.'!AZ82</f>
        <v>1.9172370004329005</v>
      </c>
      <c r="BA75" s="114">
        <f>'Returns per Gal.'!BA82</f>
        <v>0</v>
      </c>
      <c r="BB75" s="113"/>
      <c r="BC75" s="102">
        <f>'Returns per Gal.'!BD82</f>
        <v>1.1678050751879703</v>
      </c>
      <c r="BD75" s="102">
        <f>'Returns per Gal.'!BE82</f>
        <v>0</v>
      </c>
      <c r="BE75" s="102">
        <f>'Returns per Gal.'!BF82</f>
        <v>0.95427521761221268</v>
      </c>
      <c r="BF75" s="102">
        <f>'Returns per Gal.'!BG82</f>
        <v>0</v>
      </c>
      <c r="BG75" s="102">
        <f>'Returns per Gal.'!BH82</f>
        <v>-0.10380748915470472</v>
      </c>
      <c r="BH75" s="102">
        <f>'Returns per Gal.'!BI82</f>
        <v>0</v>
      </c>
      <c r="BI75" s="102">
        <f>'Returns per Gal.'!BJ82</f>
        <v>1.0580827067669174</v>
      </c>
      <c r="BJ75" s="59"/>
      <c r="BL75" s="228">
        <f>'Returns per Bu.'!H82</f>
        <v>6.5826315789473684</v>
      </c>
      <c r="BM75" s="216">
        <f>'Returns per Bu.'!I82</f>
        <v>0</v>
      </c>
      <c r="BN75" s="210">
        <f>'Returns per Bu.'!Q82</f>
        <v>8.0402342105263163</v>
      </c>
      <c r="BO75" s="210">
        <f>'Returns per Bu.'!R82</f>
        <v>0</v>
      </c>
      <c r="BP75" s="210">
        <f>'Returns per Bu.'!S82</f>
        <v>6.2919706093141956</v>
      </c>
      <c r="BQ75" s="209">
        <f>'Returns per Bu.'!AE82</f>
        <v>0</v>
      </c>
      <c r="BR75" s="213">
        <f>'Returns per Bu.'!AF82</f>
        <v>-9.009061909374258E-2</v>
      </c>
      <c r="BS75" s="209">
        <f>'Returns per Bu.'!AM82</f>
        <v>0</v>
      </c>
      <c r="BT75" s="206">
        <f>'Returns per Bu.'!AN82</f>
        <v>3.62</v>
      </c>
      <c r="BU75" s="209">
        <f>'Returns per Bu.'!AO82</f>
        <v>0</v>
      </c>
      <c r="BV75" s="15">
        <f t="shared" si="3"/>
        <v>2.5</v>
      </c>
      <c r="BW75" s="102">
        <f>'Returns per Bu.'!AJ82</f>
        <v>1.1200000000000001</v>
      </c>
      <c r="BX75" s="102"/>
      <c r="BY75" s="102">
        <f t="shared" si="5"/>
        <v>0.89285714285714279</v>
      </c>
      <c r="BZ75" s="102"/>
      <c r="CA75" s="102"/>
    </row>
    <row r="76" spans="1:79" x14ac:dyDescent="0.2">
      <c r="A76" s="8">
        <v>40603</v>
      </c>
      <c r="C76" s="60"/>
      <c r="D76" s="102">
        <v>2.434565217391305</v>
      </c>
      <c r="E76" s="103"/>
      <c r="F76" s="104">
        <v>195.22826086956522</v>
      </c>
      <c r="G76" s="103"/>
      <c r="H76" s="102">
        <v>6.5423369565217415</v>
      </c>
      <c r="I76" s="103"/>
      <c r="J76" s="105">
        <v>6.18</v>
      </c>
      <c r="K76" s="237"/>
      <c r="L76" s="12"/>
      <c r="M76" s="102">
        <f>'Returns per Gal.'!M83</f>
        <v>2.434565217391305</v>
      </c>
      <c r="N76" s="117">
        <f>'Returns per Gal.'!N83</f>
        <v>0</v>
      </c>
      <c r="O76" s="102">
        <f>'Returns per Gal.'!O83</f>
        <v>0.5926572204968944</v>
      </c>
      <c r="P76" s="102">
        <f>'Returns per Gal.'!P83</f>
        <v>0</v>
      </c>
      <c r="Q76" s="102">
        <f>'Returns per Gal.'!Q83</f>
        <v>3.0272224378881996</v>
      </c>
      <c r="R76" s="119">
        <f>'Returns per Gal.'!R83</f>
        <v>0</v>
      </c>
      <c r="S76" s="117">
        <f>'Returns per Gal.'!S83</f>
        <v>0</v>
      </c>
      <c r="T76" s="102">
        <f>'Returns per Gal.'!T83</f>
        <v>2.3365489130434791</v>
      </c>
      <c r="U76" s="117">
        <f>'Returns per Gal.'!U83</f>
        <v>0</v>
      </c>
      <c r="V76" s="102">
        <f>'Returns per Gal.'!V83</f>
        <v>0.18539999999999998</v>
      </c>
      <c r="W76" s="117">
        <f>'Returns per Gal.'!W83</f>
        <v>0</v>
      </c>
      <c r="X76" s="102">
        <f>'Returns per Gal.'!X83</f>
        <v>0.21914999999999998</v>
      </c>
      <c r="Y76" s="117">
        <f>'Returns per Gal.'!Y83</f>
        <v>0</v>
      </c>
      <c r="Z76" s="102">
        <f>'Returns per Gal.'!Z83</f>
        <v>2.7410989130434791</v>
      </c>
      <c r="AA76" s="117">
        <f>'Returns per Gal.'!AA83</f>
        <v>0</v>
      </c>
      <c r="AB76" s="102">
        <f>'Returns per Gal.'!AB83</f>
        <v>0.2135298575757576</v>
      </c>
      <c r="AC76" s="117">
        <f>'Returns per Gal.'!AC83</f>
        <v>0</v>
      </c>
      <c r="AD76" s="102">
        <f>'Returns per Gal.'!AD83</f>
        <v>2.9546287706192365</v>
      </c>
      <c r="AE76" s="117">
        <f>'Returns per Gal.'!AE83</f>
        <v>0</v>
      </c>
      <c r="AF76" s="102">
        <f>'Returns per Gal.'!AF83</f>
        <v>2.3619715501223419</v>
      </c>
      <c r="AG76" s="114"/>
      <c r="AH76" s="102">
        <f>'Returns per Gal.'!AF83</f>
        <v>2.3619715501223419</v>
      </c>
      <c r="AI76" s="102">
        <f>'Returns per Gal.'!AI83</f>
        <v>0.46677352484472046</v>
      </c>
      <c r="AJ76" s="102">
        <f>'Returns per Gal.'!AH83</f>
        <v>0</v>
      </c>
      <c r="AK76" s="102">
        <f>'Returns per Gal.'!AK83</f>
        <v>0.28612352484472048</v>
      </c>
      <c r="AL76" s="102">
        <f>'Returns per Gal.'!AL83</f>
        <v>0</v>
      </c>
      <c r="AM76" s="102">
        <f>'Returns per Gal.'!AM83</f>
        <v>7.2593667268963102E-2</v>
      </c>
      <c r="AN76" s="89">
        <f>'Returns per Gal.'!AN83</f>
        <v>0</v>
      </c>
      <c r="AO76" s="15">
        <f>'Returns per Gal.'!AO83</f>
        <v>0</v>
      </c>
      <c r="AP76" s="90">
        <f>'Returns per Gal.'!AP83</f>
        <v>0</v>
      </c>
      <c r="AQ76" s="102">
        <f>'Returns per Gal.'!AQ83</f>
        <v>0.40000000000000008</v>
      </c>
      <c r="AR76" s="102">
        <f>'Returns per Gal.'!AR83</f>
        <v>0</v>
      </c>
      <c r="AS76" s="102">
        <f>'Returns per Gal.'!AS83</f>
        <v>0.89642857142857135</v>
      </c>
      <c r="AT76" s="102">
        <f>'Returns per Gal.'!AT83</f>
        <v>0</v>
      </c>
      <c r="AU76" s="102">
        <f>'Returns per Gal.'!AU83</f>
        <v>1.2964285714285715</v>
      </c>
      <c r="AV76" s="114">
        <f>'Returns per Gal.'!AV83</f>
        <v>0</v>
      </c>
      <c r="AW76" s="113">
        <f>'Returns per Gal.'!AW83</f>
        <v>0</v>
      </c>
      <c r="AX76" s="102">
        <f>'Returns per Gal.'!AX83</f>
        <v>1.7009785714285715</v>
      </c>
      <c r="AY76" s="102">
        <f>'Returns per Gal.'!AY83</f>
        <v>0</v>
      </c>
      <c r="AZ76" s="102">
        <f>'Returns per Gal.'!AZ83</f>
        <v>1.914508429004329</v>
      </c>
      <c r="BA76" s="114">
        <f>'Returns per Gal.'!BA83</f>
        <v>0</v>
      </c>
      <c r="BB76" s="113"/>
      <c r="BC76" s="102">
        <f>'Returns per Gal.'!BD83</f>
        <v>1.3262438664596281</v>
      </c>
      <c r="BD76" s="102">
        <f>'Returns per Gal.'!BE83</f>
        <v>0</v>
      </c>
      <c r="BE76" s="102">
        <f>'Returns per Gal.'!BF83</f>
        <v>1.1127140088838705</v>
      </c>
      <c r="BF76" s="102">
        <f>'Returns per Gal.'!BG83</f>
        <v>0</v>
      </c>
      <c r="BG76" s="102">
        <f>'Returns per Gal.'!BH83</f>
        <v>7.259366726896288E-2</v>
      </c>
      <c r="BH76" s="102">
        <f>'Returns per Gal.'!BI83</f>
        <v>0</v>
      </c>
      <c r="BI76" s="102">
        <f>'Returns per Gal.'!BJ83</f>
        <v>1.0401203416149076</v>
      </c>
      <c r="BJ76" s="59"/>
      <c r="BL76" s="228">
        <f>'Returns per Bu.'!H83</f>
        <v>6.5423369565217415</v>
      </c>
      <c r="BM76" s="216">
        <f>'Returns per Bu.'!I83</f>
        <v>0</v>
      </c>
      <c r="BN76" s="210">
        <f>'Returns per Bu.'!Q83</f>
        <v>8.4762228260869588</v>
      </c>
      <c r="BO76" s="210">
        <f>'Returns per Bu.'!R83</f>
        <v>0</v>
      </c>
      <c r="BP76" s="210">
        <f>'Returns per Bu.'!S83</f>
        <v>6.7455992248748382</v>
      </c>
      <c r="BQ76" s="209">
        <f>'Returns per Bu.'!AE83</f>
        <v>0</v>
      </c>
      <c r="BR76" s="213">
        <f>'Returns per Bu.'!AF83</f>
        <v>6.3001315991753279E-2</v>
      </c>
      <c r="BS76" s="209">
        <f>'Returns per Bu.'!AM83</f>
        <v>0</v>
      </c>
      <c r="BT76" s="206">
        <f>'Returns per Bu.'!AN83</f>
        <v>3.63</v>
      </c>
      <c r="BU76" s="209">
        <f>'Returns per Bu.'!AO83</f>
        <v>0</v>
      </c>
      <c r="BV76" s="15">
        <f t="shared" si="3"/>
        <v>2.5099999999999998</v>
      </c>
      <c r="BW76" s="102">
        <f>'Returns per Bu.'!AJ83</f>
        <v>1.1200000000000001</v>
      </c>
      <c r="BX76" s="102"/>
      <c r="BY76" s="102">
        <f t="shared" si="5"/>
        <v>0.89642857142857135</v>
      </c>
    </row>
    <row r="77" spans="1:79" x14ac:dyDescent="0.2">
      <c r="A77" s="8">
        <v>40634</v>
      </c>
      <c r="C77" s="60"/>
      <c r="D77" s="102">
        <v>2.5649999999999986</v>
      </c>
      <c r="E77" s="103"/>
      <c r="F77" s="104">
        <v>209.45</v>
      </c>
      <c r="G77" s="103"/>
      <c r="H77" s="102">
        <v>7.2114000000000003</v>
      </c>
      <c r="I77" s="103"/>
      <c r="J77" s="105">
        <v>5.7</v>
      </c>
      <c r="K77" s="237"/>
      <c r="L77" s="12"/>
      <c r="M77" s="102">
        <f>'Returns per Gal.'!M84</f>
        <v>2.5649999999999986</v>
      </c>
      <c r="N77" s="117">
        <f>'Returns per Gal.'!N84</f>
        <v>0</v>
      </c>
      <c r="O77" s="102">
        <f>'Returns per Gal.'!O84</f>
        <v>0.63583035714285718</v>
      </c>
      <c r="P77" s="102">
        <f>'Returns per Gal.'!P84</f>
        <v>0</v>
      </c>
      <c r="Q77" s="102">
        <f>'Returns per Gal.'!Q84</f>
        <v>3.2008303571428556</v>
      </c>
      <c r="R77" s="119">
        <f>'Returns per Gal.'!R84</f>
        <v>0</v>
      </c>
      <c r="S77" s="117">
        <f>'Returns per Gal.'!S84</f>
        <v>0</v>
      </c>
      <c r="T77" s="102">
        <f>'Returns per Gal.'!T84</f>
        <v>2.5755000000000003</v>
      </c>
      <c r="U77" s="117">
        <f>'Returns per Gal.'!U84</f>
        <v>0</v>
      </c>
      <c r="V77" s="102">
        <f>'Returns per Gal.'!V84</f>
        <v>0.17100000000000001</v>
      </c>
      <c r="W77" s="117">
        <f>'Returns per Gal.'!W84</f>
        <v>0</v>
      </c>
      <c r="X77" s="102">
        <f>'Returns per Gal.'!X84</f>
        <v>0.21914999999999998</v>
      </c>
      <c r="Y77" s="117">
        <f>'Returns per Gal.'!Y84</f>
        <v>0</v>
      </c>
      <c r="Z77" s="102">
        <f>'Returns per Gal.'!Z84</f>
        <v>2.9656500000000001</v>
      </c>
      <c r="AA77" s="117">
        <f>'Returns per Gal.'!AA84</f>
        <v>0</v>
      </c>
      <c r="AB77" s="102">
        <f>'Returns per Gal.'!AB84</f>
        <v>0.2135298575757576</v>
      </c>
      <c r="AC77" s="117">
        <f>'Returns per Gal.'!AC84</f>
        <v>0</v>
      </c>
      <c r="AD77" s="102">
        <f>'Returns per Gal.'!AD84</f>
        <v>3.1791798575757575</v>
      </c>
      <c r="AE77" s="117">
        <f>'Returns per Gal.'!AE84</f>
        <v>0</v>
      </c>
      <c r="AF77" s="102">
        <f>'Returns per Gal.'!AF84</f>
        <v>2.5433495004329005</v>
      </c>
      <c r="AG77" s="114"/>
      <c r="AH77" s="102">
        <f>'Returns per Gal.'!AF84</f>
        <v>2.5433495004329005</v>
      </c>
      <c r="AI77" s="102">
        <f>'Returns per Gal.'!AI84</f>
        <v>0.41583035714285521</v>
      </c>
      <c r="AJ77" s="102">
        <f>'Returns per Gal.'!AH84</f>
        <v>0</v>
      </c>
      <c r="AK77" s="102">
        <f>'Returns per Gal.'!AK84</f>
        <v>0.23518035714285546</v>
      </c>
      <c r="AL77" s="102">
        <f>'Returns per Gal.'!AL84</f>
        <v>0</v>
      </c>
      <c r="AM77" s="102">
        <f>'Returns per Gal.'!AM84</f>
        <v>2.165049956709808E-2</v>
      </c>
      <c r="AN77" s="89">
        <f>'Returns per Gal.'!AN84</f>
        <v>0</v>
      </c>
      <c r="AO77" s="15">
        <f>'Returns per Gal.'!AO84</f>
        <v>0</v>
      </c>
      <c r="AP77" s="90">
        <f>'Returns per Gal.'!AP84</f>
        <v>0</v>
      </c>
      <c r="AQ77" s="102">
        <f>'Returns per Gal.'!AQ84</f>
        <v>0.40000000000000008</v>
      </c>
      <c r="AR77" s="102">
        <f>'Returns per Gal.'!AR84</f>
        <v>0</v>
      </c>
      <c r="AS77" s="102">
        <f>'Returns per Gal.'!AS84</f>
        <v>0.89999999999999991</v>
      </c>
      <c r="AT77" s="102">
        <f>'Returns per Gal.'!AT84</f>
        <v>0</v>
      </c>
      <c r="AU77" s="102">
        <f>'Returns per Gal.'!AU84</f>
        <v>1.3</v>
      </c>
      <c r="AV77" s="114">
        <f>'Returns per Gal.'!AV84</f>
        <v>0</v>
      </c>
      <c r="AW77" s="113">
        <f>'Returns per Gal.'!AW84</f>
        <v>0</v>
      </c>
      <c r="AX77" s="102">
        <f>'Returns per Gal.'!AX84</f>
        <v>1.69015</v>
      </c>
      <c r="AY77" s="102">
        <f>'Returns per Gal.'!AY84</f>
        <v>0</v>
      </c>
      <c r="AZ77" s="102">
        <f>'Returns per Gal.'!AZ84</f>
        <v>1.9036798575757576</v>
      </c>
      <c r="BA77" s="114">
        <f>'Returns per Gal.'!BA84</f>
        <v>0</v>
      </c>
      <c r="BB77" s="113"/>
      <c r="BC77" s="102">
        <f>'Returns per Gal.'!BD84</f>
        <v>1.5106803571428555</v>
      </c>
      <c r="BD77" s="102">
        <f>'Returns per Gal.'!BE84</f>
        <v>0</v>
      </c>
      <c r="BE77" s="102">
        <f>'Returns per Gal.'!BF84</f>
        <v>1.2971504995670979</v>
      </c>
      <c r="BF77" s="102">
        <f>'Returns per Gal.'!BG84</f>
        <v>0</v>
      </c>
      <c r="BG77" s="102">
        <f>'Returns per Gal.'!BH84</f>
        <v>2.1650499567097636E-2</v>
      </c>
      <c r="BH77" s="102">
        <f>'Returns per Gal.'!BI84</f>
        <v>0</v>
      </c>
      <c r="BI77" s="102">
        <f>'Returns per Gal.'!BJ84</f>
        <v>1.2755000000000003</v>
      </c>
      <c r="BJ77" s="59"/>
      <c r="BL77" s="228">
        <f>'Returns per Bu.'!H84</f>
        <v>7.2114000000000003</v>
      </c>
      <c r="BM77" s="216">
        <f>'Returns per Bu.'!I84</f>
        <v>0</v>
      </c>
      <c r="BN77" s="210">
        <f>'Returns per Bu.'!Q84</f>
        <v>8.9623249999999963</v>
      </c>
      <c r="BO77" s="210">
        <f>'Returns per Bu.'!R84</f>
        <v>0</v>
      </c>
      <c r="BP77" s="210">
        <f>'Returns per Bu.'!S84</f>
        <v>7.2720213987878752</v>
      </c>
      <c r="BQ77" s="209">
        <f>'Returns per Bu.'!AE84</f>
        <v>0</v>
      </c>
      <c r="BR77" s="213">
        <f>'Returns per Bu.'!AF84</f>
        <v>1.8789655019801489E-2</v>
      </c>
      <c r="BS77" s="209">
        <f>'Returns per Bu.'!AM84</f>
        <v>0</v>
      </c>
      <c r="BT77" s="206">
        <f>'Returns per Bu.'!AN84</f>
        <v>3.64</v>
      </c>
      <c r="BU77" s="209">
        <f>'Returns per Bu.'!AO84</f>
        <v>0</v>
      </c>
      <c r="BV77" s="15">
        <f t="shared" si="3"/>
        <v>2.52</v>
      </c>
      <c r="BW77" s="102">
        <f>'Returns per Bu.'!AJ84</f>
        <v>1.1200000000000001</v>
      </c>
      <c r="BX77" s="102"/>
      <c r="BY77" s="102">
        <f t="shared" si="5"/>
        <v>0.89999999999999991</v>
      </c>
    </row>
    <row r="78" spans="1:79" x14ac:dyDescent="0.2">
      <c r="A78" s="8">
        <v>40664</v>
      </c>
      <c r="C78" s="60"/>
      <c r="D78" s="102">
        <v>2.5459523809523801</v>
      </c>
      <c r="E78" s="103"/>
      <c r="F78" s="104">
        <v>197.3452380952381</v>
      </c>
      <c r="G78" s="103"/>
      <c r="H78" s="102">
        <v>6.9776190476190454</v>
      </c>
      <c r="I78" s="103"/>
      <c r="J78" s="105">
        <v>5.47</v>
      </c>
      <c r="K78" s="237"/>
      <c r="L78" s="12"/>
      <c r="M78" s="102">
        <f>'Returns per Gal.'!M85</f>
        <v>2.5459523809523801</v>
      </c>
      <c r="N78" s="117">
        <f>'Returns per Gal.'!N85</f>
        <v>0</v>
      </c>
      <c r="O78" s="102">
        <f>'Returns per Gal.'!O85</f>
        <v>0.59908375850340145</v>
      </c>
      <c r="P78" s="102">
        <f>'Returns per Gal.'!P85</f>
        <v>0</v>
      </c>
      <c r="Q78" s="102">
        <f>'Returns per Gal.'!Q85</f>
        <v>3.1450361394557813</v>
      </c>
      <c r="R78" s="119">
        <f>'Returns per Gal.'!R85</f>
        <v>0</v>
      </c>
      <c r="S78" s="117">
        <f>'Returns per Gal.'!S85</f>
        <v>0</v>
      </c>
      <c r="T78" s="102">
        <f>'Returns per Gal.'!T85</f>
        <v>2.4920068027210878</v>
      </c>
      <c r="U78" s="117">
        <f>'Returns per Gal.'!U85</f>
        <v>0</v>
      </c>
      <c r="V78" s="102">
        <f>'Returns per Gal.'!V85</f>
        <v>0.1641</v>
      </c>
      <c r="W78" s="117">
        <f>'Returns per Gal.'!W85</f>
        <v>0</v>
      </c>
      <c r="X78" s="102">
        <f>'Returns per Gal.'!X85</f>
        <v>0.21914999999999998</v>
      </c>
      <c r="Y78" s="117">
        <f>'Returns per Gal.'!Y85</f>
        <v>0</v>
      </c>
      <c r="Z78" s="102">
        <f>'Returns per Gal.'!Z85</f>
        <v>2.8752568027210876</v>
      </c>
      <c r="AA78" s="117">
        <f>'Returns per Gal.'!AA85</f>
        <v>0</v>
      </c>
      <c r="AB78" s="102">
        <f>'Returns per Gal.'!AB85</f>
        <v>0.2135298575757576</v>
      </c>
      <c r="AC78" s="117">
        <f>'Returns per Gal.'!AC85</f>
        <v>0</v>
      </c>
      <c r="AD78" s="102">
        <f>'Returns per Gal.'!AD85</f>
        <v>3.0887866602968455</v>
      </c>
      <c r="AE78" s="117">
        <f>'Returns per Gal.'!AE85</f>
        <v>0</v>
      </c>
      <c r="AF78" s="102">
        <f>'Returns per Gal.'!AF85</f>
        <v>2.4897029017934438</v>
      </c>
      <c r="AG78" s="114"/>
      <c r="AH78" s="102">
        <f>'Returns per Gal.'!AF85</f>
        <v>2.4897029017934438</v>
      </c>
      <c r="AI78" s="102">
        <f>'Returns per Gal.'!AI85</f>
        <v>0.45042933673469354</v>
      </c>
      <c r="AJ78" s="102">
        <f>'Returns per Gal.'!AH85</f>
        <v>0</v>
      </c>
      <c r="AK78" s="102">
        <f>'Returns per Gal.'!AK85</f>
        <v>0.26977933673469368</v>
      </c>
      <c r="AL78" s="102">
        <f>'Returns per Gal.'!AL85</f>
        <v>0</v>
      </c>
      <c r="AM78" s="102">
        <f>'Returns per Gal.'!AM85</f>
        <v>5.6249479158935856E-2</v>
      </c>
      <c r="AN78" s="89">
        <f>'Returns per Gal.'!AN85</f>
        <v>0</v>
      </c>
      <c r="AO78" s="15">
        <f>'Returns per Gal.'!AO85</f>
        <v>0</v>
      </c>
      <c r="AP78" s="90">
        <f>'Returns per Gal.'!AP85</f>
        <v>0</v>
      </c>
      <c r="AQ78" s="102">
        <f>'Returns per Gal.'!AQ85</f>
        <v>0.40000000000000008</v>
      </c>
      <c r="AR78" s="102">
        <f>'Returns per Gal.'!AR85</f>
        <v>0</v>
      </c>
      <c r="AS78" s="102">
        <f>'Returns per Gal.'!AS85</f>
        <v>0.90357142857142847</v>
      </c>
      <c r="AT78" s="102">
        <f>'Returns per Gal.'!AT85</f>
        <v>0</v>
      </c>
      <c r="AU78" s="102">
        <f>'Returns per Gal.'!AU85</f>
        <v>1.3035714285714286</v>
      </c>
      <c r="AV78" s="114">
        <f>'Returns per Gal.'!AV85</f>
        <v>0</v>
      </c>
      <c r="AW78" s="113">
        <f>'Returns per Gal.'!AW85</f>
        <v>0</v>
      </c>
      <c r="AX78" s="102">
        <f>'Returns per Gal.'!AX85</f>
        <v>1.6868214285714285</v>
      </c>
      <c r="AY78" s="102">
        <f>'Returns per Gal.'!AY85</f>
        <v>0</v>
      </c>
      <c r="AZ78" s="102">
        <f>'Returns per Gal.'!AZ85</f>
        <v>1.9003512861471861</v>
      </c>
      <c r="BA78" s="114">
        <f>'Returns per Gal.'!BA85</f>
        <v>0</v>
      </c>
      <c r="BB78" s="113"/>
      <c r="BC78" s="102">
        <f>'Returns per Gal.'!BD85</f>
        <v>1.4582147108843528</v>
      </c>
      <c r="BD78" s="102">
        <f>'Returns per Gal.'!BE85</f>
        <v>0</v>
      </c>
      <c r="BE78" s="102">
        <f>'Returns per Gal.'!BF85</f>
        <v>1.2446848533085952</v>
      </c>
      <c r="BF78" s="102">
        <f>'Returns per Gal.'!BG85</f>
        <v>0</v>
      </c>
      <c r="BG78" s="102">
        <f>'Returns per Gal.'!BH85</f>
        <v>5.6249479158936078E-2</v>
      </c>
      <c r="BH78" s="102">
        <f>'Returns per Gal.'!BI85</f>
        <v>0</v>
      </c>
      <c r="BI78" s="102">
        <f>'Returns per Gal.'!BJ85</f>
        <v>1.1884353741496592</v>
      </c>
      <c r="BJ78" s="59"/>
      <c r="BL78" s="228">
        <f>'Returns per Bu.'!H85</f>
        <v>6.9776190476190454</v>
      </c>
      <c r="BM78" s="216">
        <f>'Returns per Bu.'!I85</f>
        <v>0</v>
      </c>
      <c r="BN78" s="210">
        <f>'Returns per Bu.'!Q85</f>
        <v>8.8061011904761877</v>
      </c>
      <c r="BO78" s="210">
        <f>'Returns per Bu.'!R85</f>
        <v>0</v>
      </c>
      <c r="BP78" s="210">
        <f>'Returns per Bu.'!S85</f>
        <v>7.1351175892640661</v>
      </c>
      <c r="BQ78" s="209">
        <f>'Returns per Bu.'!AE85</f>
        <v>0</v>
      </c>
      <c r="BR78" s="213">
        <f>'Returns per Bu.'!AF85</f>
        <v>4.8816809291831825E-2</v>
      </c>
      <c r="BS78" s="209">
        <f>'Returns per Bu.'!AM85</f>
        <v>0</v>
      </c>
      <c r="BT78" s="206">
        <f>'Returns per Bu.'!AN85</f>
        <v>3.65</v>
      </c>
      <c r="BU78" s="209">
        <f>'Returns per Bu.'!AO85</f>
        <v>0</v>
      </c>
      <c r="BV78" s="15">
        <f t="shared" si="3"/>
        <v>2.5299999999999998</v>
      </c>
      <c r="BW78" s="102">
        <f>'Returns per Bu.'!AJ85</f>
        <v>1.1200000000000001</v>
      </c>
      <c r="BX78" s="102"/>
      <c r="BY78" s="102">
        <f t="shared" si="5"/>
        <v>0.90357142857142847</v>
      </c>
    </row>
    <row r="79" spans="1:79" x14ac:dyDescent="0.2">
      <c r="A79" s="8">
        <v>40695</v>
      </c>
      <c r="C79" s="60"/>
      <c r="D79" s="102">
        <v>2.6002272727272735</v>
      </c>
      <c r="E79" s="103"/>
      <c r="F79" s="104">
        <v>193.71590909090909</v>
      </c>
      <c r="G79" s="103"/>
      <c r="H79" s="102">
        <v>7.1056534090909063</v>
      </c>
      <c r="I79" s="103"/>
      <c r="J79" s="105">
        <v>5.46</v>
      </c>
      <c r="K79" s="237"/>
      <c r="L79" s="12"/>
      <c r="M79" s="102">
        <f>'Returns per Gal.'!M86</f>
        <v>2.6002272727272735</v>
      </c>
      <c r="N79" s="117">
        <f>'Returns per Gal.'!N86</f>
        <v>0</v>
      </c>
      <c r="O79" s="102">
        <f>'Returns per Gal.'!O86</f>
        <v>0.58806615259740269</v>
      </c>
      <c r="P79" s="102">
        <f>'Returns per Gal.'!P86</f>
        <v>0</v>
      </c>
      <c r="Q79" s="102">
        <f>'Returns per Gal.'!Q86</f>
        <v>3.1882934253246762</v>
      </c>
      <c r="R79" s="119">
        <f>'Returns per Gal.'!R86</f>
        <v>0</v>
      </c>
      <c r="S79" s="117">
        <f>'Returns per Gal.'!S86</f>
        <v>0</v>
      </c>
      <c r="T79" s="102">
        <f>'Returns per Gal.'!T86</f>
        <v>2.5377333603896095</v>
      </c>
      <c r="U79" s="117">
        <f>'Returns per Gal.'!U86</f>
        <v>0</v>
      </c>
      <c r="V79" s="102">
        <f>'Returns per Gal.'!V86</f>
        <v>0.1638</v>
      </c>
      <c r="W79" s="117">
        <f>'Returns per Gal.'!W86</f>
        <v>0</v>
      </c>
      <c r="X79" s="102">
        <f>'Returns per Gal.'!X86</f>
        <v>0.21914999999999998</v>
      </c>
      <c r="Y79" s="117">
        <f>'Returns per Gal.'!Y86</f>
        <v>0</v>
      </c>
      <c r="Z79" s="102">
        <f>'Returns per Gal.'!Z86</f>
        <v>2.9206833603896096</v>
      </c>
      <c r="AA79" s="117">
        <f>'Returns per Gal.'!AA86</f>
        <v>0</v>
      </c>
      <c r="AB79" s="102">
        <f>'Returns per Gal.'!AB86</f>
        <v>0.2135298575757576</v>
      </c>
      <c r="AC79" s="117">
        <f>'Returns per Gal.'!AC86</f>
        <v>0</v>
      </c>
      <c r="AD79" s="102">
        <f>'Returns per Gal.'!AD86</f>
        <v>3.1342132179653674</v>
      </c>
      <c r="AE79" s="117">
        <f>'Returns per Gal.'!AE86</f>
        <v>0</v>
      </c>
      <c r="AF79" s="102">
        <f>'Returns per Gal.'!AF86</f>
        <v>2.5461470653679648</v>
      </c>
      <c r="AG79" s="114"/>
      <c r="AH79" s="102">
        <f>'Returns per Gal.'!AF86</f>
        <v>2.5461470653679648</v>
      </c>
      <c r="AI79" s="102">
        <f>'Returns per Gal.'!AI86</f>
        <v>0.4482600649350667</v>
      </c>
      <c r="AJ79" s="102">
        <f>'Returns per Gal.'!AH86</f>
        <v>0</v>
      </c>
      <c r="AK79" s="102">
        <f>'Returns per Gal.'!AK86</f>
        <v>0.26761006493506656</v>
      </c>
      <c r="AL79" s="102">
        <f>'Returns per Gal.'!AL86</f>
        <v>0</v>
      </c>
      <c r="AM79" s="102">
        <f>'Returns per Gal.'!AM86</f>
        <v>5.4080207359308741E-2</v>
      </c>
      <c r="AN79" s="89">
        <f>'Returns per Gal.'!AN86</f>
        <v>0</v>
      </c>
      <c r="AO79" s="15">
        <f>'Returns per Gal.'!AO86</f>
        <v>0</v>
      </c>
      <c r="AP79" s="90">
        <f>'Returns per Gal.'!AP86</f>
        <v>0</v>
      </c>
      <c r="AQ79" s="102">
        <f>'Returns per Gal.'!AQ86</f>
        <v>0.40000000000000008</v>
      </c>
      <c r="AR79" s="102">
        <f>'Returns per Gal.'!AR86</f>
        <v>0</v>
      </c>
      <c r="AS79" s="102">
        <f>'Returns per Gal.'!AS86</f>
        <v>0.90714285714285725</v>
      </c>
      <c r="AT79" s="102">
        <f>'Returns per Gal.'!AT86</f>
        <v>0</v>
      </c>
      <c r="AU79" s="102">
        <f>'Returns per Gal.'!AU86</f>
        <v>1.3071428571428574</v>
      </c>
      <c r="AV79" s="114">
        <f>'Returns per Gal.'!AV86</f>
        <v>0</v>
      </c>
      <c r="AW79" s="113">
        <f>'Returns per Gal.'!AW86</f>
        <v>0</v>
      </c>
      <c r="AX79" s="102">
        <f>'Returns per Gal.'!AX86</f>
        <v>1.6900928571428573</v>
      </c>
      <c r="AY79" s="102">
        <f>'Returns per Gal.'!AY86</f>
        <v>0</v>
      </c>
      <c r="AZ79" s="102">
        <f>'Returns per Gal.'!AZ86</f>
        <v>1.9036227147186149</v>
      </c>
      <c r="BA79" s="114">
        <f>'Returns per Gal.'!BA86</f>
        <v>0</v>
      </c>
      <c r="BB79" s="113"/>
      <c r="BC79" s="102">
        <f>'Returns per Gal.'!BD86</f>
        <v>1.4982005681818189</v>
      </c>
      <c r="BD79" s="102">
        <f>'Returns per Gal.'!BE86</f>
        <v>0</v>
      </c>
      <c r="BE79" s="102">
        <f>'Returns per Gal.'!BF86</f>
        <v>1.2846707106060613</v>
      </c>
      <c r="BF79" s="102">
        <f>'Returns per Gal.'!BG86</f>
        <v>0</v>
      </c>
      <c r="BG79" s="102">
        <f>'Returns per Gal.'!BH86</f>
        <v>5.4080207359309185E-2</v>
      </c>
      <c r="BH79" s="102">
        <f>'Returns per Gal.'!BI86</f>
        <v>0</v>
      </c>
      <c r="BI79" s="102">
        <f>'Returns per Gal.'!BJ86</f>
        <v>1.2305905032467521</v>
      </c>
      <c r="BJ79" s="59"/>
      <c r="BL79" s="228">
        <f>'Returns per Bu.'!H86</f>
        <v>7.1056534090909063</v>
      </c>
      <c r="BM79" s="216">
        <f>'Returns per Bu.'!I86</f>
        <v>0</v>
      </c>
      <c r="BN79" s="210">
        <f>'Returns per Bu.'!Q86</f>
        <v>8.9272215909090917</v>
      </c>
      <c r="BO79" s="210">
        <f>'Returns per Bu.'!R86</f>
        <v>0</v>
      </c>
      <c r="BP79" s="210">
        <f>'Returns per Bu.'!S86</f>
        <v>7.2570779896969713</v>
      </c>
      <c r="BQ79" s="209">
        <f>'Returns per Bu.'!AE86</f>
        <v>0</v>
      </c>
      <c r="BR79" s="213">
        <f>'Returns per Bu.'!AF86</f>
        <v>4.6934179811026773E-2</v>
      </c>
      <c r="BS79" s="209">
        <f>'Returns per Bu.'!AM86</f>
        <v>0</v>
      </c>
      <c r="BT79" s="206">
        <f>'Returns per Bu.'!AN86</f>
        <v>3.66</v>
      </c>
      <c r="BU79" s="209">
        <f>'Returns per Bu.'!AO86</f>
        <v>0</v>
      </c>
      <c r="BV79" s="15">
        <f t="shared" si="3"/>
        <v>2.54</v>
      </c>
      <c r="BW79" s="102">
        <f>'Returns per Bu.'!AJ86</f>
        <v>1.1200000000000001</v>
      </c>
      <c r="BX79" s="102"/>
      <c r="BY79" s="102">
        <f t="shared" ref="BY79:BY84" si="6">AS79</f>
        <v>0.90714285714285725</v>
      </c>
    </row>
    <row r="80" spans="1:79" x14ac:dyDescent="0.2">
      <c r="A80" s="8">
        <v>40725</v>
      </c>
      <c r="C80" s="60"/>
      <c r="D80" s="102">
        <v>2.7150000000000003</v>
      </c>
      <c r="E80" s="103"/>
      <c r="F80" s="104">
        <v>191.25</v>
      </c>
      <c r="G80" s="103"/>
      <c r="H80" s="102">
        <v>6.802525000000001</v>
      </c>
      <c r="I80" s="103"/>
      <c r="J80" s="105">
        <v>5.63</v>
      </c>
      <c r="K80" s="237"/>
      <c r="L80" s="12"/>
      <c r="M80" s="102">
        <f>'Returns per Gal.'!M87</f>
        <v>2.7150000000000003</v>
      </c>
      <c r="N80" s="117">
        <f>'Returns per Gal.'!N87</f>
        <v>0</v>
      </c>
      <c r="O80" s="102">
        <f>'Returns per Gal.'!O87</f>
        <v>0.58058035714285716</v>
      </c>
      <c r="P80" s="102">
        <f>'Returns per Gal.'!P87</f>
        <v>0</v>
      </c>
      <c r="Q80" s="102">
        <f>'Returns per Gal.'!Q87</f>
        <v>3.2955803571428577</v>
      </c>
      <c r="R80" s="119">
        <f>'Returns per Gal.'!R87</f>
        <v>0</v>
      </c>
      <c r="S80" s="117">
        <f>'Returns per Gal.'!S87</f>
        <v>0</v>
      </c>
      <c r="T80" s="102">
        <f>'Returns per Gal.'!T87</f>
        <v>2.4294732142857147</v>
      </c>
      <c r="U80" s="117">
        <f>'Returns per Gal.'!U87</f>
        <v>0</v>
      </c>
      <c r="V80" s="102">
        <f>'Returns per Gal.'!V87</f>
        <v>0.16889999999999999</v>
      </c>
      <c r="W80" s="117">
        <f>'Returns per Gal.'!W87</f>
        <v>0</v>
      </c>
      <c r="X80" s="102">
        <f>'Returns per Gal.'!X87</f>
        <v>0.21914999999999998</v>
      </c>
      <c r="Y80" s="117">
        <f>'Returns per Gal.'!Y87</f>
        <v>0</v>
      </c>
      <c r="Z80" s="102">
        <f>'Returns per Gal.'!Z87</f>
        <v>2.8175232142857145</v>
      </c>
      <c r="AA80" s="117">
        <f>'Returns per Gal.'!AA87</f>
        <v>0</v>
      </c>
      <c r="AB80" s="102">
        <f>'Returns per Gal.'!AB87</f>
        <v>0.2135298575757576</v>
      </c>
      <c r="AC80" s="117">
        <f>'Returns per Gal.'!AC87</f>
        <v>0</v>
      </c>
      <c r="AD80" s="102">
        <f>'Returns per Gal.'!AD87</f>
        <v>3.0310530718614723</v>
      </c>
      <c r="AE80" s="117">
        <f>'Returns per Gal.'!AE87</f>
        <v>0</v>
      </c>
      <c r="AF80" s="102">
        <f>'Returns per Gal.'!AF87</f>
        <v>2.4504727147186154</v>
      </c>
      <c r="AG80" s="114"/>
      <c r="AH80" s="102">
        <f>'Returns per Gal.'!AF87</f>
        <v>2.4504727147186154</v>
      </c>
      <c r="AI80" s="102">
        <f>'Returns per Gal.'!AI87</f>
        <v>0.65870714285714294</v>
      </c>
      <c r="AJ80" s="102">
        <f>'Returns per Gal.'!AH87</f>
        <v>0</v>
      </c>
      <c r="AK80" s="102">
        <f>'Returns per Gal.'!AK87</f>
        <v>0.47805714285714318</v>
      </c>
      <c r="AL80" s="102">
        <f>'Returns per Gal.'!AL87</f>
        <v>0</v>
      </c>
      <c r="AM80" s="102">
        <f>'Returns per Gal.'!AM87</f>
        <v>0.26452728528138536</v>
      </c>
      <c r="AN80" s="89">
        <f>'Returns per Gal.'!AN87</f>
        <v>0</v>
      </c>
      <c r="AO80" s="15">
        <f>'Returns per Gal.'!AO87</f>
        <v>0</v>
      </c>
      <c r="AP80" s="90">
        <f>'Returns per Gal.'!AP87</f>
        <v>0</v>
      </c>
      <c r="AQ80" s="102">
        <f>'Returns per Gal.'!AQ87</f>
        <v>0.40000000000000008</v>
      </c>
      <c r="AR80" s="102">
        <f>'Returns per Gal.'!AR87</f>
        <v>0</v>
      </c>
      <c r="AS80" s="102">
        <f>'Returns per Gal.'!AS87</f>
        <v>0.91071428571428559</v>
      </c>
      <c r="AT80" s="102">
        <f>'Returns per Gal.'!AT87</f>
        <v>0</v>
      </c>
      <c r="AU80" s="102">
        <f>'Returns per Gal.'!AU87</f>
        <v>1.3107142857142857</v>
      </c>
      <c r="AV80" s="114">
        <f>'Returns per Gal.'!AV87</f>
        <v>0</v>
      </c>
      <c r="AW80" s="113">
        <f>'Returns per Gal.'!AW87</f>
        <v>0</v>
      </c>
      <c r="AX80" s="102">
        <f>'Returns per Gal.'!AX87</f>
        <v>1.6987642857142857</v>
      </c>
      <c r="AY80" s="102">
        <f>'Returns per Gal.'!AY87</f>
        <v>0</v>
      </c>
      <c r="AZ80" s="102">
        <f>'Returns per Gal.'!AZ87</f>
        <v>1.9122941432900433</v>
      </c>
      <c r="BA80" s="114">
        <f>'Returns per Gal.'!BA87</f>
        <v>0</v>
      </c>
      <c r="BB80" s="113"/>
      <c r="BC80" s="102">
        <f>'Returns per Gal.'!BD87</f>
        <v>1.596816071428572</v>
      </c>
      <c r="BD80" s="102">
        <f>'Returns per Gal.'!BE87</f>
        <v>0</v>
      </c>
      <c r="BE80" s="102">
        <f>'Returns per Gal.'!BF87</f>
        <v>1.3832862138528144</v>
      </c>
      <c r="BF80" s="102">
        <f>'Returns per Gal.'!BG87</f>
        <v>0</v>
      </c>
      <c r="BG80" s="102">
        <f>'Returns per Gal.'!BH87</f>
        <v>0.26452728528138536</v>
      </c>
      <c r="BH80" s="102">
        <f>'Returns per Gal.'!BI87</f>
        <v>0</v>
      </c>
      <c r="BI80" s="102">
        <f>'Returns per Gal.'!BJ87</f>
        <v>1.118758928571429</v>
      </c>
      <c r="BJ80" s="59"/>
      <c r="BL80" s="228">
        <f>'Returns per Bu.'!H87</f>
        <v>6.802525000000001</v>
      </c>
      <c r="BM80" s="216">
        <f>'Returns per Bu.'!I87</f>
        <v>0</v>
      </c>
      <c r="BN80" s="210">
        <f>'Returns per Bu.'!Q87</f>
        <v>9.2276249999999997</v>
      </c>
      <c r="BO80" s="210">
        <f>'Returns per Bu.'!R87</f>
        <v>0</v>
      </c>
      <c r="BP80" s="210">
        <f>'Returns per Bu.'!S87</f>
        <v>7.543201398787879</v>
      </c>
      <c r="BQ80" s="209">
        <f>'Returns per Bu.'!AE87</f>
        <v>0</v>
      </c>
      <c r="BR80" s="213">
        <f>'Returns per Bu.'!AF87</f>
        <v>0.22957329083136763</v>
      </c>
      <c r="BS80" s="209">
        <f>'Returns per Bu.'!AM87</f>
        <v>0</v>
      </c>
      <c r="BT80" s="206">
        <f>'Returns per Bu.'!AN87</f>
        <v>3.67</v>
      </c>
      <c r="BU80" s="209">
        <f>'Returns per Bu.'!AO87</f>
        <v>0</v>
      </c>
      <c r="BV80" s="15">
        <f t="shared" si="3"/>
        <v>2.5499999999999998</v>
      </c>
      <c r="BW80" s="102">
        <f>'Returns per Bu.'!AJ87</f>
        <v>1.1200000000000001</v>
      </c>
      <c r="BX80" s="102"/>
      <c r="BY80" s="102">
        <f t="shared" si="6"/>
        <v>0.91071428571428559</v>
      </c>
    </row>
    <row r="81" spans="1:77" x14ac:dyDescent="0.2">
      <c r="A81" s="8">
        <v>40756</v>
      </c>
      <c r="C81" s="60"/>
      <c r="D81" s="102">
        <v>2.8304347826086973</v>
      </c>
      <c r="E81" s="103"/>
      <c r="F81" s="104">
        <v>192.17391304347825</v>
      </c>
      <c r="G81" s="103"/>
      <c r="H81" s="102">
        <v>7.1408967391304348</v>
      </c>
      <c r="I81" s="103"/>
      <c r="J81" s="105">
        <v>5.44</v>
      </c>
      <c r="K81" s="237"/>
      <c r="L81" s="12"/>
      <c r="M81" s="102">
        <f>'Returns per Gal.'!M88</f>
        <v>2.8304347826086973</v>
      </c>
      <c r="N81" s="117">
        <f>'Returns per Gal.'!N88</f>
        <v>0</v>
      </c>
      <c r="O81" s="102">
        <f>'Returns per Gal.'!O88</f>
        <v>0.58338509316770182</v>
      </c>
      <c r="P81" s="102">
        <f>'Returns per Gal.'!P88</f>
        <v>0</v>
      </c>
      <c r="Q81" s="102">
        <f>'Returns per Gal.'!Q88</f>
        <v>3.4138198757763991</v>
      </c>
      <c r="R81" s="119">
        <f>'Returns per Gal.'!R88</f>
        <v>0</v>
      </c>
      <c r="S81" s="117">
        <f>'Returns per Gal.'!S88</f>
        <v>0</v>
      </c>
      <c r="T81" s="102">
        <f>'Returns per Gal.'!T88</f>
        <v>2.5503202639751557</v>
      </c>
      <c r="U81" s="117">
        <f>'Returns per Gal.'!U88</f>
        <v>0</v>
      </c>
      <c r="V81" s="102">
        <f>'Returns per Gal.'!V88</f>
        <v>0.16320000000000001</v>
      </c>
      <c r="W81" s="117">
        <f>'Returns per Gal.'!W88</f>
        <v>0</v>
      </c>
      <c r="X81" s="102">
        <f>'Returns per Gal.'!X88</f>
        <v>0.21914999999999998</v>
      </c>
      <c r="Y81" s="117">
        <f>'Returns per Gal.'!Y88</f>
        <v>0</v>
      </c>
      <c r="Z81" s="102">
        <f>'Returns per Gal.'!Z88</f>
        <v>2.9326702639751554</v>
      </c>
      <c r="AA81" s="117">
        <f>'Returns per Gal.'!AA88</f>
        <v>0</v>
      </c>
      <c r="AB81" s="102">
        <f>'Returns per Gal.'!AB88</f>
        <v>0.2135298575757576</v>
      </c>
      <c r="AC81" s="117">
        <f>'Returns per Gal.'!AC88</f>
        <v>0</v>
      </c>
      <c r="AD81" s="102">
        <f>'Returns per Gal.'!AD88</f>
        <v>3.1462001215509128</v>
      </c>
      <c r="AE81" s="117">
        <f>'Returns per Gal.'!AE88</f>
        <v>0</v>
      </c>
      <c r="AF81" s="102">
        <f>'Returns per Gal.'!AF88</f>
        <v>2.562815028383211</v>
      </c>
      <c r="AG81" s="114"/>
      <c r="AH81" s="102">
        <f>'Returns per Gal.'!AF88</f>
        <v>2.562815028383211</v>
      </c>
      <c r="AI81" s="102">
        <f>'Returns per Gal.'!AI88</f>
        <v>0.66179961180124347</v>
      </c>
      <c r="AJ81" s="102">
        <f>'Returns per Gal.'!AH88</f>
        <v>0</v>
      </c>
      <c r="AK81" s="102">
        <f>'Returns per Gal.'!AK88</f>
        <v>0.48114961180124372</v>
      </c>
      <c r="AL81" s="102">
        <f>'Returns per Gal.'!AL88</f>
        <v>0</v>
      </c>
      <c r="AM81" s="102">
        <f>'Returns per Gal.'!AM88</f>
        <v>0.26761975422548634</v>
      </c>
      <c r="AN81" s="89">
        <f>'Returns per Gal.'!AN88</f>
        <v>0</v>
      </c>
      <c r="AO81" s="15">
        <f>'Returns per Gal.'!AO88</f>
        <v>0</v>
      </c>
      <c r="AP81" s="90">
        <f>'Returns per Gal.'!AP88</f>
        <v>0</v>
      </c>
      <c r="AQ81" s="102">
        <f>'Returns per Gal.'!AQ88</f>
        <v>0.40000000000000008</v>
      </c>
      <c r="AR81" s="102">
        <f>'Returns per Gal.'!AR88</f>
        <v>0</v>
      </c>
      <c r="AS81" s="102">
        <f>'Returns per Gal.'!AS88</f>
        <v>0.91428571428571437</v>
      </c>
      <c r="AT81" s="102">
        <f>'Returns per Gal.'!AT88</f>
        <v>0</v>
      </c>
      <c r="AU81" s="102">
        <f>'Returns per Gal.'!AU88</f>
        <v>1.3142857142857145</v>
      </c>
      <c r="AV81" s="114">
        <f>'Returns per Gal.'!AV88</f>
        <v>0</v>
      </c>
      <c r="AW81" s="113">
        <f>'Returns per Gal.'!AW88</f>
        <v>0</v>
      </c>
      <c r="AX81" s="102">
        <f>'Returns per Gal.'!AX88</f>
        <v>1.6966357142857145</v>
      </c>
      <c r="AY81" s="102">
        <f>'Returns per Gal.'!AY88</f>
        <v>0</v>
      </c>
      <c r="AZ81" s="102">
        <f>'Returns per Gal.'!AZ88</f>
        <v>1.9101655718614721</v>
      </c>
      <c r="BA81" s="114">
        <f>'Returns per Gal.'!BA88</f>
        <v>0</v>
      </c>
      <c r="BB81" s="113"/>
      <c r="BC81" s="102">
        <f>'Returns per Gal.'!BD88</f>
        <v>1.7171841614906846</v>
      </c>
      <c r="BD81" s="102">
        <f>'Returns per Gal.'!BE88</f>
        <v>0</v>
      </c>
      <c r="BE81" s="102">
        <f>'Returns per Gal.'!BF88</f>
        <v>1.503654303914927</v>
      </c>
      <c r="BF81" s="102">
        <f>'Returns per Gal.'!BG88</f>
        <v>0</v>
      </c>
      <c r="BG81" s="102">
        <f>'Returns per Gal.'!BH88</f>
        <v>0.2676197542254859</v>
      </c>
      <c r="BH81" s="102">
        <f>'Returns per Gal.'!BI88</f>
        <v>0</v>
      </c>
      <c r="BI81" s="102">
        <f>'Returns per Gal.'!BJ88</f>
        <v>1.2360345496894412</v>
      </c>
      <c r="BJ81" s="59"/>
      <c r="BL81" s="228">
        <f>'Returns per Bu.'!H88</f>
        <v>7.1408967391304348</v>
      </c>
      <c r="BM81" s="216">
        <f>'Returns per Bu.'!I88</f>
        <v>0</v>
      </c>
      <c r="BN81" s="210">
        <f>'Returns per Bu.'!Q88</f>
        <v>9.5586956521739168</v>
      </c>
      <c r="BO81" s="210">
        <f>'Returns per Bu.'!R88</f>
        <v>0</v>
      </c>
      <c r="BP81" s="210">
        <f>'Returns per Bu.'!S88</f>
        <v>7.8902320509617958</v>
      </c>
      <c r="BQ81" s="209">
        <f>'Returns per Bu.'!AE88</f>
        <v>0</v>
      </c>
      <c r="BR81" s="213">
        <f>'Returns per Bu.'!AF88</f>
        <v>0.23225712842315294</v>
      </c>
      <c r="BS81" s="209">
        <f>'Returns per Bu.'!AM88</f>
        <v>0</v>
      </c>
      <c r="BT81" s="206">
        <f>'Returns per Bu.'!AN88</f>
        <v>3.68</v>
      </c>
      <c r="BU81" s="209">
        <f>'Returns per Bu.'!AO88</f>
        <v>0</v>
      </c>
      <c r="BV81" s="15">
        <f t="shared" si="3"/>
        <v>2.56</v>
      </c>
      <c r="BW81" s="102">
        <f>'Returns per Bu.'!AJ88</f>
        <v>1.1200000000000001</v>
      </c>
      <c r="BX81" s="102"/>
      <c r="BY81" s="102">
        <f t="shared" si="6"/>
        <v>0.91428571428571437</v>
      </c>
    </row>
    <row r="82" spans="1:77" x14ac:dyDescent="0.2">
      <c r="A82" s="8">
        <v>40787</v>
      </c>
      <c r="C82" s="60"/>
      <c r="D82" s="102">
        <v>2.7459523809523807</v>
      </c>
      <c r="E82" s="103"/>
      <c r="F82" s="104">
        <v>198.02500000000001</v>
      </c>
      <c r="G82" s="103"/>
      <c r="H82" s="102">
        <v>6.7983750000000001</v>
      </c>
      <c r="I82" s="103"/>
      <c r="J82" s="105">
        <v>5.43</v>
      </c>
      <c r="K82" s="237"/>
      <c r="L82" s="12"/>
      <c r="M82" s="102">
        <f>'Returns per Gal.'!M89</f>
        <v>2.7459523809523807</v>
      </c>
      <c r="N82" s="117">
        <f>'Returns per Gal.'!N89</f>
        <v>0</v>
      </c>
      <c r="O82" s="102">
        <f>'Returns per Gal.'!O89</f>
        <v>0.60114732142857141</v>
      </c>
      <c r="P82" s="102">
        <f>'Returns per Gal.'!P89</f>
        <v>0</v>
      </c>
      <c r="Q82" s="102">
        <f>'Returns per Gal.'!Q89</f>
        <v>3.3470997023809521</v>
      </c>
      <c r="R82" s="119">
        <f>'Returns per Gal.'!R89</f>
        <v>0</v>
      </c>
      <c r="S82" s="117">
        <f>'Returns per Gal.'!S89</f>
        <v>0</v>
      </c>
      <c r="T82" s="102">
        <f>'Returns per Gal.'!T89</f>
        <v>2.4279910714285715</v>
      </c>
      <c r="U82" s="117">
        <f>'Returns per Gal.'!U89</f>
        <v>0</v>
      </c>
      <c r="V82" s="102">
        <f>'Returns per Gal.'!V89</f>
        <v>0.16289999999999999</v>
      </c>
      <c r="W82" s="117">
        <f>'Returns per Gal.'!W89</f>
        <v>0</v>
      </c>
      <c r="X82" s="102">
        <f>'Returns per Gal.'!X89</f>
        <v>0.21914999999999998</v>
      </c>
      <c r="Y82" s="117">
        <f>'Returns per Gal.'!Y89</f>
        <v>0</v>
      </c>
      <c r="Z82" s="102">
        <f>'Returns per Gal.'!Z89</f>
        <v>2.8100410714285715</v>
      </c>
      <c r="AA82" s="117">
        <f>'Returns per Gal.'!AA89</f>
        <v>0</v>
      </c>
      <c r="AB82" s="102">
        <f>'Returns per Gal.'!AB89</f>
        <v>0.2135298575757576</v>
      </c>
      <c r="AC82" s="117">
        <f>'Returns per Gal.'!AC89</f>
        <v>0</v>
      </c>
      <c r="AD82" s="102">
        <f>'Returns per Gal.'!AD89</f>
        <v>3.0235709290043289</v>
      </c>
      <c r="AE82" s="117">
        <f>'Returns per Gal.'!AE89</f>
        <v>0</v>
      </c>
      <c r="AF82" s="102">
        <f>'Returns per Gal.'!AF89</f>
        <v>2.4224236075757575</v>
      </c>
      <c r="AG82" s="114"/>
      <c r="AH82" s="102">
        <f>'Returns per Gal.'!AF89</f>
        <v>2.4224236075757575</v>
      </c>
      <c r="AI82" s="102">
        <f>'Returns per Gal.'!AI89</f>
        <v>0.71770863095238058</v>
      </c>
      <c r="AJ82" s="102">
        <f>'Returns per Gal.'!AH89</f>
        <v>0</v>
      </c>
      <c r="AK82" s="102">
        <f>'Returns per Gal.'!AK89</f>
        <v>0.5370586309523806</v>
      </c>
      <c r="AL82" s="102">
        <f>'Returns per Gal.'!AL89</f>
        <v>0</v>
      </c>
      <c r="AM82" s="102">
        <f>'Returns per Gal.'!AM89</f>
        <v>0.32352877337662322</v>
      </c>
      <c r="AN82" s="89">
        <f>'Returns per Gal.'!AN89</f>
        <v>0</v>
      </c>
      <c r="AO82" s="15">
        <f>'Returns per Gal.'!AO89</f>
        <v>0</v>
      </c>
      <c r="AP82" s="90">
        <f>'Returns per Gal.'!AP89</f>
        <v>0</v>
      </c>
      <c r="AQ82" s="102">
        <f>'Returns per Gal.'!AQ89</f>
        <v>0.44285714285714289</v>
      </c>
      <c r="AR82" s="102">
        <f>'Returns per Gal.'!AR89</f>
        <v>0</v>
      </c>
      <c r="AS82" s="102">
        <f>'Returns per Gal.'!AS89</f>
        <v>0.92500000000000004</v>
      </c>
      <c r="AT82" s="102">
        <f>'Returns per Gal.'!AT89</f>
        <v>0</v>
      </c>
      <c r="AU82" s="102">
        <f>'Returns per Gal.'!AU89</f>
        <v>1.3678571428571429</v>
      </c>
      <c r="AV82" s="114">
        <f>'Returns per Gal.'!AV89</f>
        <v>0</v>
      </c>
      <c r="AW82" s="113">
        <f>'Returns per Gal.'!AW89</f>
        <v>0</v>
      </c>
      <c r="AX82" s="102">
        <f>'Returns per Gal.'!AX89</f>
        <v>1.7499071428571429</v>
      </c>
      <c r="AY82" s="102">
        <f>'Returns per Gal.'!AY89</f>
        <v>0</v>
      </c>
      <c r="AZ82" s="102">
        <f>'Returns per Gal.'!AZ89</f>
        <v>1.9634370004329005</v>
      </c>
      <c r="BA82" s="114">
        <f>'Returns per Gal.'!BA89</f>
        <v>0</v>
      </c>
      <c r="BB82" s="113"/>
      <c r="BC82" s="102">
        <f>'Returns per Gal.'!BD89</f>
        <v>1.5971925595238092</v>
      </c>
      <c r="BD82" s="102">
        <f>'Returns per Gal.'!BE89</f>
        <v>0</v>
      </c>
      <c r="BE82" s="102">
        <f>'Returns per Gal.'!BF89</f>
        <v>1.3836627019480516</v>
      </c>
      <c r="BF82" s="102">
        <f>'Returns per Gal.'!BG89</f>
        <v>0</v>
      </c>
      <c r="BG82" s="102">
        <f>'Returns per Gal.'!BH89</f>
        <v>0.323528773376623</v>
      </c>
      <c r="BH82" s="102">
        <f>'Returns per Gal.'!BI89</f>
        <v>0</v>
      </c>
      <c r="BI82" s="102">
        <f>'Returns per Gal.'!BJ89</f>
        <v>1.0601339285714286</v>
      </c>
      <c r="BJ82" s="59"/>
      <c r="BL82" s="228">
        <f>'Returns per Bu.'!H89</f>
        <v>6.7983750000000001</v>
      </c>
      <c r="BM82" s="216">
        <f>'Returns per Bu.'!I89</f>
        <v>0</v>
      </c>
      <c r="BN82" s="210">
        <f>'Returns per Bu.'!Q89</f>
        <v>9.3718791666666661</v>
      </c>
      <c r="BO82" s="210">
        <f>'Returns per Bu.'!R89</f>
        <v>0</v>
      </c>
      <c r="BP82" s="210">
        <f>'Returns per Bu.'!S89</f>
        <v>7.7042555654545453</v>
      </c>
      <c r="BQ82" s="209">
        <f>'Returns per Bu.'!AE89</f>
        <v>0</v>
      </c>
      <c r="BR82" s="213">
        <f>'Returns per Bu.'!AF89</f>
        <v>0.28077846526758221</v>
      </c>
      <c r="BS82" s="209">
        <f>'Returns per Bu.'!AM89</f>
        <v>0</v>
      </c>
      <c r="BT82" s="206">
        <f>'Returns per Bu.'!AN89</f>
        <v>3.83</v>
      </c>
      <c r="BU82" s="209">
        <f>'Returns per Bu.'!AO89</f>
        <v>0</v>
      </c>
      <c r="BV82" s="15">
        <f t="shared" si="3"/>
        <v>2.59</v>
      </c>
      <c r="BW82" s="102">
        <f>'Returns per Bu.'!AJ89</f>
        <v>1.24</v>
      </c>
      <c r="BX82" s="102"/>
      <c r="BY82" s="102">
        <f t="shared" si="6"/>
        <v>0.92500000000000004</v>
      </c>
    </row>
    <row r="83" spans="1:77" x14ac:dyDescent="0.2">
      <c r="A83" s="8">
        <v>40817</v>
      </c>
      <c r="C83" s="60"/>
      <c r="D83" s="102">
        <v>2.5959523809523826</v>
      </c>
      <c r="E83" s="103"/>
      <c r="F83" s="104">
        <v>197.95238095238096</v>
      </c>
      <c r="G83" s="103"/>
      <c r="H83" s="102">
        <v>6.1482619047619025</v>
      </c>
      <c r="I83" s="103"/>
      <c r="J83" s="105">
        <v>5.2</v>
      </c>
      <c r="K83" s="237"/>
      <c r="L83" s="12"/>
      <c r="M83" s="102">
        <f>'Returns per Gal.'!M90</f>
        <v>2.5959523809523826</v>
      </c>
      <c r="N83" s="117">
        <f>'Returns per Gal.'!N90</f>
        <v>0</v>
      </c>
      <c r="O83" s="102">
        <f>'Returns per Gal.'!O90</f>
        <v>0.60092687074829942</v>
      </c>
      <c r="P83" s="102">
        <f>'Returns per Gal.'!P90</f>
        <v>0</v>
      </c>
      <c r="Q83" s="102">
        <f>'Returns per Gal.'!Q90</f>
        <v>3.1968792517006821</v>
      </c>
      <c r="R83" s="119">
        <f>'Returns per Gal.'!R90</f>
        <v>0</v>
      </c>
      <c r="S83" s="117">
        <f>'Returns per Gal.'!S90</f>
        <v>0</v>
      </c>
      <c r="T83" s="102">
        <f>'Returns per Gal.'!T90</f>
        <v>2.1958078231292508</v>
      </c>
      <c r="U83" s="117">
        <f>'Returns per Gal.'!U90</f>
        <v>0</v>
      </c>
      <c r="V83" s="102">
        <f>'Returns per Gal.'!V90</f>
        <v>0.156</v>
      </c>
      <c r="W83" s="117">
        <f>'Returns per Gal.'!W90</f>
        <v>0</v>
      </c>
      <c r="X83" s="102">
        <f>'Returns per Gal.'!X90</f>
        <v>0.21914999999999998</v>
      </c>
      <c r="Y83" s="117">
        <f>'Returns per Gal.'!Y90</f>
        <v>0</v>
      </c>
      <c r="Z83" s="102">
        <f>'Returns per Gal.'!Z90</f>
        <v>2.5709578231292509</v>
      </c>
      <c r="AA83" s="117">
        <f>'Returns per Gal.'!AA90</f>
        <v>0</v>
      </c>
      <c r="AB83" s="102">
        <f>'Returns per Gal.'!AB90</f>
        <v>0.2135298575757576</v>
      </c>
      <c r="AC83" s="117">
        <f>'Returns per Gal.'!AC90</f>
        <v>0</v>
      </c>
      <c r="AD83" s="102">
        <f>'Returns per Gal.'!AD90</f>
        <v>2.7844876807050083</v>
      </c>
      <c r="AE83" s="117">
        <f>'Returns per Gal.'!AE90</f>
        <v>0</v>
      </c>
      <c r="AF83" s="102">
        <f>'Returns per Gal.'!AF90</f>
        <v>2.1835608099567088</v>
      </c>
      <c r="AG83" s="114"/>
      <c r="AH83" s="102">
        <f>'Returns per Gal.'!AF90</f>
        <v>2.1835608099567088</v>
      </c>
      <c r="AI83" s="102">
        <f>'Returns per Gal.'!AI90</f>
        <v>0.80657142857143127</v>
      </c>
      <c r="AJ83" s="102">
        <f>'Returns per Gal.'!AH90</f>
        <v>0</v>
      </c>
      <c r="AK83" s="102">
        <f>'Returns per Gal.'!AK90</f>
        <v>0.62592142857143118</v>
      </c>
      <c r="AL83" s="102">
        <f>'Returns per Gal.'!AL90</f>
        <v>0</v>
      </c>
      <c r="AM83" s="102">
        <f>'Returns per Gal.'!AM90</f>
        <v>0.41239157099567381</v>
      </c>
      <c r="AN83" s="89">
        <f>'Returns per Gal.'!AN90</f>
        <v>0</v>
      </c>
      <c r="AO83" s="15">
        <f>'Returns per Gal.'!AO90</f>
        <v>0</v>
      </c>
      <c r="AP83" s="90">
        <f>'Returns per Gal.'!AP90</f>
        <v>0</v>
      </c>
      <c r="AQ83" s="102">
        <f>'Returns per Gal.'!AQ90</f>
        <v>0.44285714285714289</v>
      </c>
      <c r="AR83" s="102">
        <f>'Returns per Gal.'!AR90</f>
        <v>0</v>
      </c>
      <c r="AS83" s="102">
        <f>'Returns per Gal.'!AS90</f>
        <v>0.9285714285714286</v>
      </c>
      <c r="AT83" s="102">
        <f>'Returns per Gal.'!AT90</f>
        <v>0</v>
      </c>
      <c r="AU83" s="102">
        <f>'Returns per Gal.'!AU90</f>
        <v>1.3714285714285714</v>
      </c>
      <c r="AV83" s="114">
        <f>'Returns per Gal.'!AV90</f>
        <v>0</v>
      </c>
      <c r="AW83" s="113">
        <f>'Returns per Gal.'!AW90</f>
        <v>0</v>
      </c>
      <c r="AX83" s="102">
        <f>'Returns per Gal.'!AX90</f>
        <v>1.7465785714285713</v>
      </c>
      <c r="AY83" s="102">
        <f>'Returns per Gal.'!AY90</f>
        <v>0</v>
      </c>
      <c r="AZ83" s="102">
        <f>'Returns per Gal.'!AZ90</f>
        <v>1.9601084290043289</v>
      </c>
      <c r="BA83" s="114">
        <f>'Returns per Gal.'!BA90</f>
        <v>0</v>
      </c>
      <c r="BB83" s="113"/>
      <c r="BC83" s="102">
        <f>'Returns per Gal.'!BD90</f>
        <v>1.4503006802721108</v>
      </c>
      <c r="BD83" s="102">
        <f>'Returns per Gal.'!BE90</f>
        <v>0</v>
      </c>
      <c r="BE83" s="102">
        <f>'Returns per Gal.'!BF90</f>
        <v>1.2367708226963532</v>
      </c>
      <c r="BF83" s="102">
        <f>'Returns per Gal.'!BG90</f>
        <v>0</v>
      </c>
      <c r="BG83" s="102">
        <f>'Returns per Gal.'!BH90</f>
        <v>0.41239157099567381</v>
      </c>
      <c r="BH83" s="102">
        <f>'Returns per Gal.'!BI90</f>
        <v>0</v>
      </c>
      <c r="BI83" s="102">
        <f>'Returns per Gal.'!BJ90</f>
        <v>0.82437925170067938</v>
      </c>
      <c r="BJ83" s="59"/>
      <c r="BL83" s="228">
        <f>'Returns per Bu.'!H90</f>
        <v>6.1482619047619025</v>
      </c>
      <c r="BM83" s="216">
        <f>'Returns per Bu.'!I90</f>
        <v>0</v>
      </c>
      <c r="BN83" s="210">
        <f>'Returns per Bu.'!Q90</f>
        <v>8.9512619047619086</v>
      </c>
      <c r="BO83" s="210">
        <f>'Returns per Bu.'!R90</f>
        <v>0</v>
      </c>
      <c r="BP83" s="210">
        <f>'Returns per Bu.'!S90</f>
        <v>7.3029583035497874</v>
      </c>
      <c r="BQ83" s="209">
        <f>'Returns per Bu.'!AE90</f>
        <v>0</v>
      </c>
      <c r="BR83" s="213">
        <f>'Returns per Bu.'!AF90</f>
        <v>0.35789914814982821</v>
      </c>
      <c r="BS83" s="209">
        <f>'Returns per Bu.'!AM90</f>
        <v>0</v>
      </c>
      <c r="BT83" s="206">
        <f>'Returns per Bu.'!AN90</f>
        <v>3.84</v>
      </c>
      <c r="BU83" s="209">
        <f>'Returns per Bu.'!AO90</f>
        <v>0</v>
      </c>
      <c r="BV83" s="15">
        <f t="shared" si="3"/>
        <v>2.5999999999999996</v>
      </c>
      <c r="BW83" s="102">
        <f>'Returns per Bu.'!AJ90</f>
        <v>1.24</v>
      </c>
      <c r="BX83" s="102"/>
      <c r="BY83" s="102">
        <f t="shared" si="6"/>
        <v>0.9285714285714286</v>
      </c>
    </row>
    <row r="84" spans="1:77" x14ac:dyDescent="0.2">
      <c r="A84" s="8">
        <v>40848</v>
      </c>
      <c r="C84" s="60"/>
      <c r="D84" s="102">
        <v>2.8220454545454561</v>
      </c>
      <c r="E84" s="103"/>
      <c r="F84" s="104">
        <v>214.57142857142858</v>
      </c>
      <c r="G84" s="103"/>
      <c r="H84" s="102">
        <v>6.1357738095238101</v>
      </c>
      <c r="I84" s="103"/>
      <c r="J84" s="105">
        <v>5.75</v>
      </c>
      <c r="K84" s="237"/>
      <c r="L84" s="12"/>
      <c r="M84" s="102">
        <f>'Returns per Gal.'!M91</f>
        <v>2.8220454545454561</v>
      </c>
      <c r="N84" s="117">
        <f>'Returns per Gal.'!N91</f>
        <v>0</v>
      </c>
      <c r="O84" s="102">
        <f>'Returns per Gal.'!O91</f>
        <v>0.65137755102040817</v>
      </c>
      <c r="P84" s="102">
        <f>'Returns per Gal.'!P91</f>
        <v>0</v>
      </c>
      <c r="Q84" s="102">
        <f>'Returns per Gal.'!Q91</f>
        <v>3.4734230055658641</v>
      </c>
      <c r="R84" s="119">
        <f>'Returns per Gal.'!R91</f>
        <v>0</v>
      </c>
      <c r="S84" s="117">
        <f>'Returns per Gal.'!S91</f>
        <v>0</v>
      </c>
      <c r="T84" s="102">
        <f>'Returns per Gal.'!T91</f>
        <v>2.1913477891156465</v>
      </c>
      <c r="U84" s="117">
        <f>'Returns per Gal.'!U91</f>
        <v>0</v>
      </c>
      <c r="V84" s="102">
        <f>'Returns per Gal.'!V91</f>
        <v>0.17249999999999999</v>
      </c>
      <c r="W84" s="117">
        <f>'Returns per Gal.'!W91</f>
        <v>0</v>
      </c>
      <c r="X84" s="102">
        <f>'Returns per Gal.'!X91</f>
        <v>0.21914999999999998</v>
      </c>
      <c r="Y84" s="117">
        <f>'Returns per Gal.'!Y91</f>
        <v>0</v>
      </c>
      <c r="Z84" s="102">
        <f>'Returns per Gal.'!Z91</f>
        <v>2.5829977891156464</v>
      </c>
      <c r="AA84" s="117">
        <f>'Returns per Gal.'!AA91</f>
        <v>0</v>
      </c>
      <c r="AB84" s="102">
        <f>'Returns per Gal.'!AB91</f>
        <v>0.2135298575757576</v>
      </c>
      <c r="AC84" s="117">
        <f>'Returns per Gal.'!AC91</f>
        <v>0</v>
      </c>
      <c r="AD84" s="102">
        <f>'Returns per Gal.'!AD91</f>
        <v>2.7965276466914037</v>
      </c>
      <c r="AE84" s="117">
        <f>'Returns per Gal.'!AE91</f>
        <v>0</v>
      </c>
      <c r="AF84" s="102">
        <f>'Returns per Gal.'!AF91</f>
        <v>2.1451500956709957</v>
      </c>
      <c r="AG84" s="114"/>
      <c r="AH84" s="102">
        <f>'Returns per Gal.'!AF91</f>
        <v>2.1451500956709957</v>
      </c>
      <c r="AI84" s="102">
        <f>'Returns per Gal.'!AI91</f>
        <v>1.0710752164502177</v>
      </c>
      <c r="AJ84" s="102">
        <f>'Returns per Gal.'!AH91</f>
        <v>0</v>
      </c>
      <c r="AK84" s="102">
        <f>'Returns per Gal.'!AK91</f>
        <v>0.89042521645021777</v>
      </c>
      <c r="AL84" s="102">
        <f>'Returns per Gal.'!AL91</f>
        <v>0</v>
      </c>
      <c r="AM84" s="102">
        <f>'Returns per Gal.'!AM91</f>
        <v>0.6768953588744604</v>
      </c>
      <c r="AN84" s="89">
        <f>'Returns per Gal.'!AN91</f>
        <v>0</v>
      </c>
      <c r="AO84" s="15">
        <f>'Returns per Gal.'!AO91</f>
        <v>0</v>
      </c>
      <c r="AP84" s="90">
        <f>'Returns per Gal.'!AP91</f>
        <v>0</v>
      </c>
      <c r="AQ84" s="102">
        <f>'Returns per Gal.'!AQ91</f>
        <v>0.44285714285714289</v>
      </c>
      <c r="AR84" s="102">
        <f>'Returns per Gal.'!AR91</f>
        <v>0</v>
      </c>
      <c r="AS84" s="102">
        <f>'Returns per Gal.'!AS91</f>
        <v>0.93214285714285738</v>
      </c>
      <c r="AT84" s="102">
        <f>'Returns per Gal.'!AT91</f>
        <v>0</v>
      </c>
      <c r="AU84" s="102">
        <f>'Returns per Gal.'!AU91</f>
        <v>1.3750000000000002</v>
      </c>
      <c r="AV84" s="114">
        <f>'Returns per Gal.'!AV91</f>
        <v>0</v>
      </c>
      <c r="AW84" s="113">
        <f>'Returns per Gal.'!AW91</f>
        <v>0</v>
      </c>
      <c r="AX84" s="102">
        <f>'Returns per Gal.'!AX91</f>
        <v>1.7666500000000003</v>
      </c>
      <c r="AY84" s="102">
        <f>'Returns per Gal.'!AY91</f>
        <v>0</v>
      </c>
      <c r="AZ84" s="102">
        <f>'Returns per Gal.'!AZ91</f>
        <v>1.9801798575757579</v>
      </c>
      <c r="BA84" s="114">
        <f>'Returns per Gal.'!BA91</f>
        <v>0</v>
      </c>
      <c r="BB84" s="113"/>
      <c r="BC84" s="102">
        <f>'Returns per Gal.'!BD91</f>
        <v>1.7067730055658639</v>
      </c>
      <c r="BD84" s="102">
        <f>'Returns per Gal.'!BE91</f>
        <v>0</v>
      </c>
      <c r="BE84" s="102">
        <f>'Returns per Gal.'!BF91</f>
        <v>1.4932431479901063</v>
      </c>
      <c r="BF84" s="102">
        <f>'Returns per Gal.'!BG91</f>
        <v>0</v>
      </c>
      <c r="BG84" s="102">
        <f>'Returns per Gal.'!BH91</f>
        <v>0.67689535887445995</v>
      </c>
      <c r="BH84" s="102">
        <f>'Returns per Gal.'!BI91</f>
        <v>0</v>
      </c>
      <c r="BI84" s="102">
        <f>'Returns per Gal.'!BJ91</f>
        <v>0.81634778911564632</v>
      </c>
      <c r="BJ84" s="59"/>
      <c r="BL84" s="228">
        <f>'Returns per Bu.'!H91</f>
        <v>6.1357738095238101</v>
      </c>
      <c r="BM84" s="216">
        <f>'Returns per Bu.'!I91</f>
        <v>0</v>
      </c>
      <c r="BN84" s="210">
        <f>'Returns per Bu.'!Q91</f>
        <v>9.7255844155844198</v>
      </c>
      <c r="BO84" s="210">
        <f>'Returns per Bu.'!R91</f>
        <v>0</v>
      </c>
      <c r="BP84" s="210">
        <f>'Returns per Bu.'!S91</f>
        <v>8.0310808143722987</v>
      </c>
      <c r="BQ84" s="209">
        <f>'Returns per Bu.'!AE91</f>
        <v>0</v>
      </c>
      <c r="BR84" s="213">
        <f>'Returns per Bu.'!AF91</f>
        <v>0.58745204646843607</v>
      </c>
      <c r="BS84" s="209">
        <f>'Returns per Bu.'!AM91</f>
        <v>0</v>
      </c>
      <c r="BT84" s="206">
        <f>'Returns per Bu.'!AN91</f>
        <v>3.85</v>
      </c>
      <c r="BU84" s="209">
        <f>'Returns per Bu.'!AO91</f>
        <v>0</v>
      </c>
      <c r="BV84" s="15">
        <f t="shared" si="3"/>
        <v>2.6100000000000003</v>
      </c>
      <c r="BW84" s="102">
        <f>'Returns per Bu.'!AJ91</f>
        <v>1.24</v>
      </c>
      <c r="BX84" s="102"/>
      <c r="BY84" s="102">
        <f t="shared" si="6"/>
        <v>0.93214285714285738</v>
      </c>
    </row>
    <row r="85" spans="1:77" x14ac:dyDescent="0.2">
      <c r="A85" s="77">
        <v>40878</v>
      </c>
      <c r="B85" s="30"/>
      <c r="C85" s="65"/>
      <c r="D85" s="106">
        <v>2.3129545454545455</v>
      </c>
      <c r="E85" s="107"/>
      <c r="F85" s="108">
        <v>190.04761904761904</v>
      </c>
      <c r="G85" s="107"/>
      <c r="H85" s="106">
        <v>5.8892857142857151</v>
      </c>
      <c r="I85" s="107"/>
      <c r="J85" s="109">
        <v>5.49</v>
      </c>
      <c r="K85" s="241"/>
      <c r="L85" s="242"/>
      <c r="M85" s="106">
        <f>'Returns per Gal.'!M92</f>
        <v>2.3129545454545455</v>
      </c>
      <c r="N85" s="120">
        <f>'Returns per Gal.'!N92</f>
        <v>0</v>
      </c>
      <c r="O85" s="106">
        <f>'Returns per Gal.'!O92</f>
        <v>0.57693027210884362</v>
      </c>
      <c r="P85" s="106">
        <f>'Returns per Gal.'!P92</f>
        <v>0</v>
      </c>
      <c r="Q85" s="106">
        <f>'Returns per Gal.'!Q92</f>
        <v>2.8898848175633889</v>
      </c>
      <c r="R85" s="122">
        <f>'Returns per Gal.'!R92</f>
        <v>0</v>
      </c>
      <c r="S85" s="120">
        <f>'Returns per Gal.'!S92</f>
        <v>0</v>
      </c>
      <c r="T85" s="106">
        <f>'Returns per Gal.'!T92</f>
        <v>2.1033163265306127</v>
      </c>
      <c r="U85" s="120">
        <f>'Returns per Gal.'!U92</f>
        <v>0</v>
      </c>
      <c r="V85" s="106">
        <f>'Returns per Gal.'!V92</f>
        <v>0.16470000000000001</v>
      </c>
      <c r="W85" s="120">
        <f>'Returns per Gal.'!W92</f>
        <v>0</v>
      </c>
      <c r="X85" s="106">
        <f>'Returns per Gal.'!X92</f>
        <v>0.21914999999999998</v>
      </c>
      <c r="Y85" s="120">
        <f>'Returns per Gal.'!Y92</f>
        <v>0</v>
      </c>
      <c r="Z85" s="106">
        <f>'Returns per Gal.'!Z92</f>
        <v>2.4871663265306125</v>
      </c>
      <c r="AA85" s="120">
        <f>'Returns per Gal.'!AA92</f>
        <v>0</v>
      </c>
      <c r="AB85" s="106">
        <f>'Returns per Gal.'!AB92</f>
        <v>0.2135298575757576</v>
      </c>
      <c r="AC85" s="120">
        <f>'Returns per Gal.'!AC92</f>
        <v>0</v>
      </c>
      <c r="AD85" s="106">
        <f>'Returns per Gal.'!AD92</f>
        <v>2.7006961841063699</v>
      </c>
      <c r="AE85" s="120">
        <f>'Returns per Gal.'!AE92</f>
        <v>0</v>
      </c>
      <c r="AF85" s="106">
        <f>'Returns per Gal.'!AF92</f>
        <v>2.1237659119975261</v>
      </c>
      <c r="AG85" s="116"/>
      <c r="AH85" s="106">
        <f>'Returns per Gal.'!AF92</f>
        <v>2.1237659119975261</v>
      </c>
      <c r="AI85" s="106">
        <f>'Returns per Gal.'!AI92</f>
        <v>0.5833684910327761</v>
      </c>
      <c r="AJ85" s="106">
        <f>'Returns per Gal.'!AH92</f>
        <v>0</v>
      </c>
      <c r="AK85" s="106">
        <f>'Returns per Gal.'!AK92</f>
        <v>0.40271849103277635</v>
      </c>
      <c r="AL85" s="106">
        <f>'Returns per Gal.'!AL92</f>
        <v>0</v>
      </c>
      <c r="AM85" s="106">
        <f>'Returns per Gal.'!AM92</f>
        <v>0.18918863345701897</v>
      </c>
      <c r="AN85" s="91">
        <f>'Returns per Gal.'!AN92</f>
        <v>0</v>
      </c>
      <c r="AO85" s="74">
        <f>'Returns per Gal.'!AO92</f>
        <v>0</v>
      </c>
      <c r="AP85" s="92">
        <f>'Returns per Gal.'!AP92</f>
        <v>0</v>
      </c>
      <c r="AQ85" s="106">
        <f>'Returns per Gal.'!AQ92</f>
        <v>0.44285714285714289</v>
      </c>
      <c r="AR85" s="106">
        <f>'Returns per Gal.'!AR92</f>
        <v>0</v>
      </c>
      <c r="AS85" s="106">
        <f>'Returns per Gal.'!AS92</f>
        <v>0.93571428571428572</v>
      </c>
      <c r="AT85" s="106">
        <f>'Returns per Gal.'!AT92</f>
        <v>0</v>
      </c>
      <c r="AU85" s="106">
        <f>'Returns per Gal.'!AU92</f>
        <v>1.3785714285714286</v>
      </c>
      <c r="AV85" s="116">
        <f>'Returns per Gal.'!AV92</f>
        <v>0</v>
      </c>
      <c r="AW85" s="115">
        <f>'Returns per Gal.'!AW92</f>
        <v>0</v>
      </c>
      <c r="AX85" s="106">
        <f>'Returns per Gal.'!AX92</f>
        <v>1.7624214285714286</v>
      </c>
      <c r="AY85" s="106">
        <f>'Returns per Gal.'!AY92</f>
        <v>0</v>
      </c>
      <c r="AZ85" s="106">
        <f>'Returns per Gal.'!AZ92</f>
        <v>1.9759512861471862</v>
      </c>
      <c r="BA85" s="116">
        <f>'Returns per Gal.'!BA92</f>
        <v>0</v>
      </c>
      <c r="BB85" s="115"/>
      <c r="BC85" s="106">
        <f>'Returns per Gal.'!BD92</f>
        <v>1.1274633889919603</v>
      </c>
      <c r="BD85" s="106">
        <f>'Returns per Gal.'!BE92</f>
        <v>0</v>
      </c>
      <c r="BE85" s="106">
        <f>'Returns per Gal.'!BF92</f>
        <v>0.9139335314162027</v>
      </c>
      <c r="BF85" s="106">
        <f>'Returns per Gal.'!BG92</f>
        <v>0</v>
      </c>
      <c r="BG85" s="106">
        <f>'Returns per Gal.'!BH92</f>
        <v>0.18918863345701853</v>
      </c>
      <c r="BH85" s="106">
        <f>'Returns per Gal.'!BI92</f>
        <v>0</v>
      </c>
      <c r="BI85" s="106">
        <f>'Returns per Gal.'!BJ92</f>
        <v>0.72474489795918418</v>
      </c>
      <c r="BJ85" s="73"/>
      <c r="BK85" s="30"/>
      <c r="BL85" s="229">
        <f>'Returns per Bu.'!H92</f>
        <v>5.8892857142857151</v>
      </c>
      <c r="BM85" s="218">
        <f>'Returns per Bu.'!I92</f>
        <v>0</v>
      </c>
      <c r="BN85" s="211">
        <f>'Returns per Bu.'!Q92</f>
        <v>8.0916774891774885</v>
      </c>
      <c r="BO85" s="211">
        <f>'Returns per Bu.'!R92</f>
        <v>0</v>
      </c>
      <c r="BP85" s="211">
        <f>'Returns per Bu.'!S92</f>
        <v>6.4190138879653675</v>
      </c>
      <c r="BQ85" s="208">
        <f>'Returns per Bu.'!AE92</f>
        <v>0</v>
      </c>
      <c r="BR85" s="214">
        <f>'Returns per Bu.'!AF92</f>
        <v>0.16418970589146087</v>
      </c>
      <c r="BS85" s="208">
        <f>'Returns per Bu.'!AM92</f>
        <v>0</v>
      </c>
      <c r="BT85" s="207">
        <f>'Returns per Bu.'!AN92</f>
        <v>3.86</v>
      </c>
      <c r="BU85" s="208">
        <f>'Returns per Bu.'!AO92</f>
        <v>0</v>
      </c>
      <c r="BV85" s="15">
        <f t="shared" si="3"/>
        <v>2.62</v>
      </c>
      <c r="BW85" s="102">
        <f>'Returns per Bu.'!AJ92</f>
        <v>1.24</v>
      </c>
      <c r="BX85" s="102"/>
      <c r="BY85" s="102">
        <f t="shared" ref="BY85:BY90" si="7">AS85</f>
        <v>0.93571428571428572</v>
      </c>
    </row>
    <row r="86" spans="1:77" x14ac:dyDescent="0.2">
      <c r="A86" s="22">
        <v>40909</v>
      </c>
      <c r="C86" s="60"/>
      <c r="D86" s="102">
        <v>2.1313636363636368</v>
      </c>
      <c r="E86" s="103"/>
      <c r="F86" s="104">
        <v>186.75624999999999</v>
      </c>
      <c r="G86" s="103"/>
      <c r="H86" s="102">
        <v>6.1923125000000008</v>
      </c>
      <c r="I86" s="103"/>
      <c r="J86" s="105">
        <v>5.49</v>
      </c>
      <c r="K86" s="237"/>
      <c r="M86" s="102">
        <f>'Returns per Gal.'!M93</f>
        <v>2.1313636363636368</v>
      </c>
      <c r="N86" s="117">
        <f>'Returns per Gal.'!N93</f>
        <v>0</v>
      </c>
      <c r="O86" s="102">
        <f>'Returns per Gal.'!O93</f>
        <v>0.56693861607142859</v>
      </c>
      <c r="P86" s="102">
        <f>'Returns per Gal.'!P93</f>
        <v>0</v>
      </c>
      <c r="Q86" s="102">
        <f>'Returns per Gal.'!Q93</f>
        <v>2.6983022524350653</v>
      </c>
      <c r="R86" s="119">
        <f>'Returns per Gal.'!R93</f>
        <v>0</v>
      </c>
      <c r="S86" s="117">
        <f>'Returns per Gal.'!S93</f>
        <v>0</v>
      </c>
      <c r="T86" s="102">
        <f>'Returns per Gal.'!T93</f>
        <v>2.211540178571429</v>
      </c>
      <c r="U86" s="117">
        <f>'Returns per Gal.'!U93</f>
        <v>0</v>
      </c>
      <c r="V86" s="102">
        <f>'Returns per Gal.'!V93</f>
        <v>0.16470000000000001</v>
      </c>
      <c r="W86" s="117">
        <f>'Returns per Gal.'!W93</f>
        <v>0</v>
      </c>
      <c r="X86" s="102">
        <f>'Returns per Gal.'!X93</f>
        <v>0.21914999999999998</v>
      </c>
      <c r="Y86" s="117">
        <f>'Returns per Gal.'!Y93</f>
        <v>0</v>
      </c>
      <c r="Z86" s="102">
        <f>'Returns per Gal.'!Z93</f>
        <v>2.5953901785714288</v>
      </c>
      <c r="AA86" s="117">
        <f>'Returns per Gal.'!AA93</f>
        <v>0</v>
      </c>
      <c r="AB86" s="102">
        <f>'Returns per Gal.'!AB93</f>
        <v>0.2135298575757576</v>
      </c>
      <c r="AC86" s="117">
        <f>'Returns per Gal.'!AC93</f>
        <v>0</v>
      </c>
      <c r="AD86" s="102">
        <f>'Returns per Gal.'!AD93</f>
        <v>2.8089200361471862</v>
      </c>
      <c r="AE86" s="117">
        <f>'Returns per Gal.'!AE93</f>
        <v>0</v>
      </c>
      <c r="AF86" s="102">
        <f>'Returns per Gal.'!AF93</f>
        <v>2.2419814200757577</v>
      </c>
      <c r="AG86" s="114"/>
      <c r="AH86" s="102">
        <f>'Returns per Gal.'!AF93</f>
        <v>2.2419814200757577</v>
      </c>
      <c r="AI86" s="102">
        <f>'Returns per Gal.'!AI93</f>
        <v>0.28356207386363624</v>
      </c>
      <c r="AJ86" s="102">
        <f>'Returns per Gal.'!AH93</f>
        <v>0</v>
      </c>
      <c r="AK86" s="102">
        <f>'Returns per Gal.'!AK93</f>
        <v>0.10291207386363643</v>
      </c>
      <c r="AL86" s="102">
        <f>'Returns per Gal.'!AL93</f>
        <v>0</v>
      </c>
      <c r="AM86" s="102">
        <f>'Returns per Gal.'!AM93</f>
        <v>-0.11061778371212094</v>
      </c>
      <c r="AN86" s="89">
        <f>'Returns per Gal.'!AN93</f>
        <v>0</v>
      </c>
      <c r="AO86" s="15">
        <f>'Returns per Gal.'!AO93</f>
        <v>0</v>
      </c>
      <c r="AP86" s="90">
        <f>'Returns per Gal.'!AP93</f>
        <v>0</v>
      </c>
      <c r="AQ86" s="102">
        <f>'Returns per Gal.'!AQ93</f>
        <v>0.44285714285714289</v>
      </c>
      <c r="AR86" s="102">
        <f>'Returns per Gal.'!AR93</f>
        <v>0</v>
      </c>
      <c r="AS86" s="102">
        <f>'Returns per Gal.'!AS93</f>
        <v>0.9392857142857145</v>
      </c>
      <c r="AT86" s="102">
        <f>'Returns per Gal.'!AT93</f>
        <v>0</v>
      </c>
      <c r="AU86" s="102">
        <f>'Returns per Gal.'!AU93</f>
        <v>1.3821428571428573</v>
      </c>
      <c r="AV86" s="114">
        <f>'Returns per Gal.'!AV93</f>
        <v>0</v>
      </c>
      <c r="AW86" s="113">
        <f>'Returns per Gal.'!AW93</f>
        <v>0</v>
      </c>
      <c r="AX86" s="102">
        <f>'Returns per Gal.'!AX93</f>
        <v>1.7659928571428574</v>
      </c>
      <c r="AY86" s="102">
        <f>'Returns per Gal.'!AY93</f>
        <v>0</v>
      </c>
      <c r="AZ86" s="102">
        <f>'Returns per Gal.'!AZ93</f>
        <v>1.979522714718615</v>
      </c>
      <c r="BA86" s="114">
        <f>'Returns per Gal.'!BA93</f>
        <v>0</v>
      </c>
      <c r="BB86" s="113"/>
      <c r="BC86" s="102">
        <f>'Returns per Gal.'!BD93</f>
        <v>0.93230939529220791</v>
      </c>
      <c r="BD86" s="102">
        <f>'Returns per Gal.'!BE93</f>
        <v>0</v>
      </c>
      <c r="BE86" s="102">
        <f>'Returns per Gal.'!BF93</f>
        <v>0.71877953771645031</v>
      </c>
      <c r="BF86" s="102">
        <f>'Returns per Gal.'!BG93</f>
        <v>0</v>
      </c>
      <c r="BG86" s="102">
        <f>'Returns per Gal.'!BH93</f>
        <v>-0.11061778371212139</v>
      </c>
      <c r="BH86" s="102">
        <f>'Returns per Gal.'!BI93</f>
        <v>0</v>
      </c>
      <c r="BI86" s="102">
        <f>'Returns per Gal.'!BJ93</f>
        <v>0.8293973214285717</v>
      </c>
      <c r="BJ86" s="59"/>
      <c r="BL86" s="228">
        <f>'Returns per Bu.'!H93</f>
        <v>6.1923125000000008</v>
      </c>
      <c r="BM86" s="216">
        <f>'Returns per Bu.'!I93</f>
        <v>0</v>
      </c>
      <c r="BN86" s="210">
        <f>'Returns per Bu.'!Q93</f>
        <v>7.5552463068181828</v>
      </c>
      <c r="BO86" s="210">
        <f>'Returns per Bu.'!R93</f>
        <v>0</v>
      </c>
      <c r="BP86" s="210">
        <f>'Returns per Bu.'!S93</f>
        <v>5.8825827056060618</v>
      </c>
      <c r="BQ86" s="209">
        <f>'Returns per Bu.'!AE93</f>
        <v>0</v>
      </c>
      <c r="BR86" s="213">
        <f>'Returns per Bu.'!AF93</f>
        <v>-9.6001017831679816E-2</v>
      </c>
      <c r="BS86" s="209">
        <f>'Returns per Bu.'!AM93</f>
        <v>0</v>
      </c>
      <c r="BT86" s="206">
        <f>'Returns per Bu.'!AN93</f>
        <v>3.87</v>
      </c>
      <c r="BU86" s="209">
        <f>'Returns per Bu.'!AO93</f>
        <v>0</v>
      </c>
      <c r="BV86" s="15">
        <f t="shared" si="3"/>
        <v>2.63</v>
      </c>
      <c r="BW86" s="102">
        <f>'Returns per Bu.'!AJ93</f>
        <v>1.24</v>
      </c>
      <c r="BX86" s="102"/>
      <c r="BY86" s="102">
        <f t="shared" si="7"/>
        <v>0.9392857142857145</v>
      </c>
    </row>
    <row r="87" spans="1:77" x14ac:dyDescent="0.2">
      <c r="A87" s="8">
        <v>40940</v>
      </c>
      <c r="C87" s="60"/>
      <c r="D87" s="102">
        <v>2.0895238095238104</v>
      </c>
      <c r="E87" s="103"/>
      <c r="F87" s="104">
        <v>194.61250000000001</v>
      </c>
      <c r="G87" s="103"/>
      <c r="H87" s="102">
        <v>6.3003625000000012</v>
      </c>
      <c r="I87" s="103"/>
      <c r="J87" s="105">
        <v>5.24</v>
      </c>
      <c r="K87" s="237"/>
      <c r="M87" s="102">
        <f>'Returns per Gal.'!M94</f>
        <v>2.0895238095238104</v>
      </c>
      <c r="N87" s="117">
        <f>'Returns per Gal.'!N94</f>
        <v>0</v>
      </c>
      <c r="O87" s="102">
        <f>'Returns per Gal.'!O94</f>
        <v>0.59078794642857146</v>
      </c>
      <c r="P87" s="102">
        <f>'Returns per Gal.'!P94</f>
        <v>0</v>
      </c>
      <c r="Q87" s="102">
        <f>'Returns per Gal.'!Q94</f>
        <v>2.6803117559523821</v>
      </c>
      <c r="R87" s="119">
        <f>'Returns per Gal.'!R94</f>
        <v>0</v>
      </c>
      <c r="S87" s="117">
        <f>'Returns per Gal.'!S94</f>
        <v>0</v>
      </c>
      <c r="T87" s="102">
        <f>'Returns per Gal.'!T94</f>
        <v>2.250129464285715</v>
      </c>
      <c r="U87" s="117">
        <f>'Returns per Gal.'!U94</f>
        <v>0</v>
      </c>
      <c r="V87" s="102">
        <f>'Returns per Gal.'!V94</f>
        <v>0.15720000000000001</v>
      </c>
      <c r="W87" s="117">
        <f>'Returns per Gal.'!W94</f>
        <v>0</v>
      </c>
      <c r="X87" s="102">
        <f>'Returns per Gal.'!X94</f>
        <v>0.21914999999999998</v>
      </c>
      <c r="Y87" s="117">
        <f>'Returns per Gal.'!Y94</f>
        <v>0</v>
      </c>
      <c r="Z87" s="102">
        <f>'Returns per Gal.'!Z94</f>
        <v>2.626479464285715</v>
      </c>
      <c r="AA87" s="117">
        <f>'Returns per Gal.'!AA94</f>
        <v>0</v>
      </c>
      <c r="AB87" s="102">
        <f>'Returns per Gal.'!AB94</f>
        <v>0.2135298575757576</v>
      </c>
      <c r="AC87" s="117">
        <f>'Returns per Gal.'!AC94</f>
        <v>0</v>
      </c>
      <c r="AD87" s="102">
        <f>'Returns per Gal.'!AD94</f>
        <v>2.8400093218614728</v>
      </c>
      <c r="AE87" s="117">
        <f>'Returns per Gal.'!AE94</f>
        <v>0</v>
      </c>
      <c r="AF87" s="102">
        <f>'Returns per Gal.'!AF94</f>
        <v>2.2492213754329011</v>
      </c>
      <c r="AG87" s="114"/>
      <c r="AH87" s="102">
        <f>'Returns per Gal.'!AF94</f>
        <v>2.2492213754329011</v>
      </c>
      <c r="AI87" s="102">
        <f>'Returns per Gal.'!AI94</f>
        <v>0.23448229166666709</v>
      </c>
      <c r="AJ87" s="102">
        <f>'Returns per Gal.'!AH94</f>
        <v>0</v>
      </c>
      <c r="AK87" s="102">
        <f>'Returns per Gal.'!AK94</f>
        <v>5.3832291666667142E-2</v>
      </c>
      <c r="AL87" s="102">
        <f>'Returns per Gal.'!AL94</f>
        <v>0</v>
      </c>
      <c r="AM87" s="102">
        <f>'Returns per Gal.'!AM94</f>
        <v>-0.15969756590909068</v>
      </c>
      <c r="AN87" s="89">
        <f>'Returns per Gal.'!AN94</f>
        <v>0</v>
      </c>
      <c r="AO87" s="15">
        <f>'Returns per Gal.'!AO94</f>
        <v>0</v>
      </c>
      <c r="AP87" s="90">
        <f>'Returns per Gal.'!AP94</f>
        <v>0</v>
      </c>
      <c r="AQ87" s="102">
        <f>'Returns per Gal.'!AQ94</f>
        <v>0.44285714285714289</v>
      </c>
      <c r="AR87" s="102">
        <f>'Returns per Gal.'!AR94</f>
        <v>0</v>
      </c>
      <c r="AS87" s="102">
        <f>'Returns per Gal.'!AS94</f>
        <v>0.94285714285714284</v>
      </c>
      <c r="AT87" s="102">
        <f>'Returns per Gal.'!AT94</f>
        <v>0</v>
      </c>
      <c r="AU87" s="102">
        <f>'Returns per Gal.'!AU94</f>
        <v>1.3857142857142857</v>
      </c>
      <c r="AV87" s="114">
        <f>'Returns per Gal.'!AV94</f>
        <v>0</v>
      </c>
      <c r="AW87" s="113">
        <f>'Returns per Gal.'!AW94</f>
        <v>0</v>
      </c>
      <c r="AX87" s="102">
        <f>'Returns per Gal.'!AX94</f>
        <v>1.7620642857142856</v>
      </c>
      <c r="AY87" s="102">
        <f>'Returns per Gal.'!AY94</f>
        <v>0</v>
      </c>
      <c r="AZ87" s="102">
        <f>'Returns per Gal.'!AZ94</f>
        <v>1.9755941432900432</v>
      </c>
      <c r="BA87" s="114">
        <f>'Returns per Gal.'!BA94</f>
        <v>0</v>
      </c>
      <c r="BB87" s="113"/>
      <c r="BC87" s="102">
        <f>'Returns per Gal.'!BD94</f>
        <v>0.9182474702380965</v>
      </c>
      <c r="BD87" s="102">
        <f>'Returns per Gal.'!BE94</f>
        <v>0</v>
      </c>
      <c r="BE87" s="102">
        <f>'Returns per Gal.'!BF94</f>
        <v>0.7047176126623389</v>
      </c>
      <c r="BF87" s="102">
        <f>'Returns per Gal.'!BG94</f>
        <v>0</v>
      </c>
      <c r="BG87" s="102">
        <f>'Returns per Gal.'!BH94</f>
        <v>-0.15969756590909046</v>
      </c>
      <c r="BH87" s="102">
        <f>'Returns per Gal.'!BI94</f>
        <v>0</v>
      </c>
      <c r="BI87" s="102">
        <f>'Returns per Gal.'!BJ94</f>
        <v>0.86441517857142935</v>
      </c>
      <c r="BJ87" s="59"/>
      <c r="BL87" s="228">
        <f>'Returns per Bu.'!H94</f>
        <v>6.3003625000000012</v>
      </c>
      <c r="BM87" s="216">
        <f>'Returns per Bu.'!I94</f>
        <v>0</v>
      </c>
      <c r="BN87" s="210">
        <f>'Returns per Bu.'!Q94</f>
        <v>7.5048729166666686</v>
      </c>
      <c r="BO87" s="210">
        <f>'Returns per Bu.'!R94</f>
        <v>0</v>
      </c>
      <c r="BP87" s="210">
        <f>'Returns per Bu.'!S94</f>
        <v>5.8532093154545475</v>
      </c>
      <c r="BQ87" s="209">
        <f>'Returns per Bu.'!AE94</f>
        <v>0</v>
      </c>
      <c r="BR87" s="213">
        <f>'Returns per Bu.'!AF94</f>
        <v>-0.13859551654382446</v>
      </c>
      <c r="BS87" s="209">
        <f>'Returns per Bu.'!AM94</f>
        <v>0</v>
      </c>
      <c r="BT87" s="206">
        <f>'Returns per Bu.'!AN94</f>
        <v>3.88</v>
      </c>
      <c r="BU87" s="209">
        <f>'Returns per Bu.'!AO94</f>
        <v>0</v>
      </c>
      <c r="BV87" s="15">
        <f t="shared" si="3"/>
        <v>2.6399999999999997</v>
      </c>
      <c r="BW87" s="102">
        <f>'Returns per Bu.'!AJ94</f>
        <v>1.24</v>
      </c>
      <c r="BX87" s="102"/>
      <c r="BY87" s="102">
        <f t="shared" si="7"/>
        <v>0.94285714285714284</v>
      </c>
    </row>
    <row r="88" spans="1:77" x14ac:dyDescent="0.2">
      <c r="A88" s="8">
        <v>40969</v>
      </c>
      <c r="C88" s="60"/>
      <c r="D88" s="102">
        <v>2.1806818181818177</v>
      </c>
      <c r="E88" s="103"/>
      <c r="F88" s="104">
        <v>203.38068181818181</v>
      </c>
      <c r="G88" s="103"/>
      <c r="H88" s="102">
        <v>6.3997727272727269</v>
      </c>
      <c r="I88" s="103"/>
      <c r="J88" s="105">
        <v>5.26</v>
      </c>
      <c r="K88" s="237"/>
      <c r="M88" s="102">
        <f>'Returns per Gal.'!M95</f>
        <v>2.1806818181818177</v>
      </c>
      <c r="N88" s="117">
        <f>'Returns per Gal.'!N95</f>
        <v>0</v>
      </c>
      <c r="O88" s="102">
        <f>'Returns per Gal.'!O95</f>
        <v>0.61740564123376618</v>
      </c>
      <c r="P88" s="102">
        <f>'Returns per Gal.'!P95</f>
        <v>0</v>
      </c>
      <c r="Q88" s="102">
        <f>'Returns per Gal.'!Q95</f>
        <v>2.798087459415584</v>
      </c>
      <c r="R88" s="119">
        <f>'Returns per Gal.'!R95</f>
        <v>0</v>
      </c>
      <c r="S88" s="117">
        <f>'Returns per Gal.'!S95</f>
        <v>0</v>
      </c>
      <c r="T88" s="102">
        <f>'Returns per Gal.'!T95</f>
        <v>2.2856331168831168</v>
      </c>
      <c r="U88" s="117">
        <f>'Returns per Gal.'!U95</f>
        <v>0</v>
      </c>
      <c r="V88" s="102">
        <f>'Returns per Gal.'!V95</f>
        <v>0.1578</v>
      </c>
      <c r="W88" s="117">
        <f>'Returns per Gal.'!W95</f>
        <v>0</v>
      </c>
      <c r="X88" s="102">
        <f>'Returns per Gal.'!X95</f>
        <v>0.21914999999999998</v>
      </c>
      <c r="Y88" s="117">
        <f>'Returns per Gal.'!Y95</f>
        <v>0</v>
      </c>
      <c r="Z88" s="102">
        <f>'Returns per Gal.'!Z95</f>
        <v>2.6625831168831167</v>
      </c>
      <c r="AA88" s="117">
        <f>'Returns per Gal.'!AA95</f>
        <v>0</v>
      </c>
      <c r="AB88" s="102">
        <f>'Returns per Gal.'!AB95</f>
        <v>0.2135298575757576</v>
      </c>
      <c r="AC88" s="117">
        <f>'Returns per Gal.'!AC95</f>
        <v>0</v>
      </c>
      <c r="AD88" s="102">
        <f>'Returns per Gal.'!AD95</f>
        <v>2.8761129744588745</v>
      </c>
      <c r="AE88" s="117">
        <f>'Returns per Gal.'!AE95</f>
        <v>0</v>
      </c>
      <c r="AF88" s="102">
        <f>'Returns per Gal.'!AF95</f>
        <v>2.2587073332251082</v>
      </c>
      <c r="AG88" s="114"/>
      <c r="AH88" s="102">
        <f>'Returns per Gal.'!AF95</f>
        <v>2.2587073332251082</v>
      </c>
      <c r="AI88" s="102">
        <f>'Returns per Gal.'!AI95</f>
        <v>0.31615434253246727</v>
      </c>
      <c r="AJ88" s="102">
        <f>'Returns per Gal.'!AH95</f>
        <v>0</v>
      </c>
      <c r="AK88" s="102">
        <f>'Returns per Gal.'!AK95</f>
        <v>0.13550434253246735</v>
      </c>
      <c r="AL88" s="102">
        <f>'Returns per Gal.'!AL95</f>
        <v>0</v>
      </c>
      <c r="AM88" s="102">
        <f>'Returns per Gal.'!AM95</f>
        <v>-7.8025515043290472E-2</v>
      </c>
      <c r="AN88" s="89">
        <f>'Returns per Gal.'!AN95</f>
        <v>0</v>
      </c>
      <c r="AO88" s="15">
        <f>'Returns per Gal.'!AO95</f>
        <v>0</v>
      </c>
      <c r="AP88" s="90">
        <f>'Returns per Gal.'!AP95</f>
        <v>0</v>
      </c>
      <c r="AQ88" s="102">
        <f>'Returns per Gal.'!AQ95</f>
        <v>0.44285714285714289</v>
      </c>
      <c r="AR88" s="102">
        <f>'Returns per Gal.'!AR95</f>
        <v>0</v>
      </c>
      <c r="AS88" s="102">
        <f>'Returns per Gal.'!AS95</f>
        <v>0.94642857142857162</v>
      </c>
      <c r="AT88" s="102">
        <f>'Returns per Gal.'!AT95</f>
        <v>0</v>
      </c>
      <c r="AU88" s="102">
        <f>'Returns per Gal.'!AU95</f>
        <v>1.3892857142857145</v>
      </c>
      <c r="AV88" s="114">
        <f>'Returns per Gal.'!AV95</f>
        <v>0</v>
      </c>
      <c r="AW88" s="113">
        <f>'Returns per Gal.'!AW95</f>
        <v>0</v>
      </c>
      <c r="AX88" s="102">
        <f>'Returns per Gal.'!AX95</f>
        <v>1.7662357142857144</v>
      </c>
      <c r="AY88" s="102">
        <f>'Returns per Gal.'!AY95</f>
        <v>0</v>
      </c>
      <c r="AZ88" s="102">
        <f>'Returns per Gal.'!AZ95</f>
        <v>1.979765571861472</v>
      </c>
      <c r="BA88" s="114">
        <f>'Returns per Gal.'!BA95</f>
        <v>0</v>
      </c>
      <c r="BB88" s="113"/>
      <c r="BC88" s="102">
        <f>'Returns per Gal.'!BD95</f>
        <v>1.0318517451298697</v>
      </c>
      <c r="BD88" s="102">
        <f>'Returns per Gal.'!BE95</f>
        <v>0</v>
      </c>
      <c r="BE88" s="102">
        <f>'Returns per Gal.'!BF95</f>
        <v>0.81832188755411206</v>
      </c>
      <c r="BF88" s="102">
        <f>'Returns per Gal.'!BG95</f>
        <v>0</v>
      </c>
      <c r="BG88" s="102">
        <f>'Returns per Gal.'!BH95</f>
        <v>-7.802551504329025E-2</v>
      </c>
      <c r="BH88" s="102">
        <f>'Returns per Gal.'!BI95</f>
        <v>0</v>
      </c>
      <c r="BI88" s="102">
        <f>'Returns per Gal.'!BJ95</f>
        <v>0.89634740259740231</v>
      </c>
      <c r="BJ88" s="59"/>
      <c r="BL88" s="228">
        <f>'Returns per Bu.'!H95</f>
        <v>6.3997727272727269</v>
      </c>
      <c r="BM88" s="216">
        <f>'Returns per Bu.'!I95</f>
        <v>0</v>
      </c>
      <c r="BN88" s="210">
        <f>'Returns per Bu.'!Q95</f>
        <v>7.8346448863636349</v>
      </c>
      <c r="BO88" s="210">
        <f>'Returns per Bu.'!R95</f>
        <v>0</v>
      </c>
      <c r="BP88" s="210">
        <f>'Returns per Bu.'!S95</f>
        <v>6.1813012851515143</v>
      </c>
      <c r="BQ88" s="209">
        <f>'Returns per Bu.'!AE95</f>
        <v>0</v>
      </c>
      <c r="BR88" s="213">
        <f>'Returns per Bu.'!AF95</f>
        <v>-6.7715412564138391E-2</v>
      </c>
      <c r="BS88" s="209">
        <f>'Returns per Bu.'!AM95</f>
        <v>0</v>
      </c>
      <c r="BT88" s="206">
        <f>'Returns per Bu.'!AN95</f>
        <v>3.89</v>
      </c>
      <c r="BU88" s="209">
        <f>'Returns per Bu.'!AO95</f>
        <v>0</v>
      </c>
      <c r="BV88" s="15">
        <f t="shared" si="3"/>
        <v>2.6500000000000004</v>
      </c>
      <c r="BW88" s="102">
        <f>'Returns per Bu.'!AJ95</f>
        <v>1.24</v>
      </c>
      <c r="BX88" s="102"/>
      <c r="BY88" s="102">
        <f t="shared" si="7"/>
        <v>0.94642857142857162</v>
      </c>
    </row>
    <row r="89" spans="1:77" x14ac:dyDescent="0.2">
      <c r="A89" s="8">
        <v>41000</v>
      </c>
      <c r="C89" s="60"/>
      <c r="D89" s="102">
        <v>2.1514285714285726</v>
      </c>
      <c r="E89" s="103"/>
      <c r="F89" s="104">
        <v>208.34375</v>
      </c>
      <c r="G89" s="103"/>
      <c r="H89" s="102">
        <v>6.2756249999999989</v>
      </c>
      <c r="I89" s="103"/>
      <c r="J89" s="105">
        <v>3.7</v>
      </c>
      <c r="K89" s="237"/>
      <c r="L89" s="12"/>
      <c r="M89" s="102">
        <f>'Returns per Gal.'!M96</f>
        <v>2.1514285714285726</v>
      </c>
      <c r="N89" s="117">
        <f>'Returns per Gal.'!N96</f>
        <v>0</v>
      </c>
      <c r="O89" s="102">
        <f>'Returns per Gal.'!O96</f>
        <v>0.63247209821428574</v>
      </c>
      <c r="P89" s="102">
        <f>'Returns per Gal.'!P96</f>
        <v>0</v>
      </c>
      <c r="Q89" s="102">
        <f>'Returns per Gal.'!Q96</f>
        <v>2.7839006696428585</v>
      </c>
      <c r="R89" s="119">
        <f>'Returns per Gal.'!R96</f>
        <v>0</v>
      </c>
      <c r="S89" s="117">
        <f>'Returns per Gal.'!S96</f>
        <v>0</v>
      </c>
      <c r="T89" s="102">
        <f>'Returns per Gal.'!T96</f>
        <v>2.2412946428571425</v>
      </c>
      <c r="U89" s="117">
        <f>'Returns per Gal.'!U96</f>
        <v>0</v>
      </c>
      <c r="V89" s="102">
        <f>'Returns per Gal.'!V96</f>
        <v>0.111</v>
      </c>
      <c r="W89" s="117">
        <f>'Returns per Gal.'!W96</f>
        <v>0</v>
      </c>
      <c r="X89" s="102">
        <f>'Returns per Gal.'!X96</f>
        <v>0.21914999999999998</v>
      </c>
      <c r="Y89" s="117">
        <f>'Returns per Gal.'!Y96</f>
        <v>0</v>
      </c>
      <c r="Z89" s="102">
        <f>'Returns per Gal.'!Z96</f>
        <v>2.5714446428571427</v>
      </c>
      <c r="AA89" s="117">
        <f>'Returns per Gal.'!AA96</f>
        <v>0</v>
      </c>
      <c r="AB89" s="102">
        <f>'Returns per Gal.'!AB96</f>
        <v>0.2135298575757576</v>
      </c>
      <c r="AC89" s="117">
        <f>'Returns per Gal.'!AC96</f>
        <v>0</v>
      </c>
      <c r="AD89" s="102">
        <f>'Returns per Gal.'!AD96</f>
        <v>2.7849745004329005</v>
      </c>
      <c r="AE89" s="117">
        <f>'Returns per Gal.'!AE96</f>
        <v>0</v>
      </c>
      <c r="AF89" s="102">
        <f>'Returns per Gal.'!AF96</f>
        <v>2.152502402218615</v>
      </c>
      <c r="AG89" s="114"/>
      <c r="AH89" s="102">
        <f>'Returns per Gal.'!AF96</f>
        <v>2.152502402218615</v>
      </c>
      <c r="AI89" s="102">
        <f>'Returns per Gal.'!AI96</f>
        <v>0.39310602678571605</v>
      </c>
      <c r="AJ89" s="102">
        <f>'Returns per Gal.'!AH96</f>
        <v>0</v>
      </c>
      <c r="AK89" s="102">
        <f>'Returns per Gal.'!AK96</f>
        <v>0.21245602678571585</v>
      </c>
      <c r="AL89" s="102">
        <f>'Returns per Gal.'!AL96</f>
        <v>0</v>
      </c>
      <c r="AM89" s="102">
        <f>'Returns per Gal.'!AM96</f>
        <v>-1.0738307900419741E-3</v>
      </c>
      <c r="AN89" s="89">
        <f>'Returns per Gal.'!AN96</f>
        <v>0</v>
      </c>
      <c r="AO89" s="15">
        <f>'Returns per Gal.'!AO96</f>
        <v>0</v>
      </c>
      <c r="AP89" s="90">
        <f>'Returns per Gal.'!AP96</f>
        <v>0</v>
      </c>
      <c r="AQ89" s="102">
        <f>'Returns per Gal.'!AQ96</f>
        <v>0.44285714285714289</v>
      </c>
      <c r="AR89" s="102">
        <f>'Returns per Gal.'!AR96</f>
        <v>0</v>
      </c>
      <c r="AS89" s="102">
        <f>'Returns per Gal.'!AS96</f>
        <v>0.95000000000000018</v>
      </c>
      <c r="AT89" s="102">
        <f>'Returns per Gal.'!AT96</f>
        <v>0</v>
      </c>
      <c r="AU89" s="102">
        <f>'Returns per Gal.'!AU96</f>
        <v>1.392857142857143</v>
      </c>
      <c r="AV89" s="114">
        <f>'Returns per Gal.'!AV96</f>
        <v>0</v>
      </c>
      <c r="AW89" s="113">
        <f>'Returns per Gal.'!AW96</f>
        <v>0</v>
      </c>
      <c r="AX89" s="102">
        <f>'Returns per Gal.'!AX96</f>
        <v>1.723007142857143</v>
      </c>
      <c r="AY89" s="102">
        <f>'Returns per Gal.'!AY96</f>
        <v>0</v>
      </c>
      <c r="AZ89" s="102">
        <f>'Returns per Gal.'!AZ96</f>
        <v>1.9365370004329006</v>
      </c>
      <c r="BA89" s="114">
        <f>'Returns per Gal.'!BA96</f>
        <v>0</v>
      </c>
      <c r="BB89" s="113"/>
      <c r="BC89" s="102">
        <f>'Returns per Gal.'!BD96</f>
        <v>1.0608935267857156</v>
      </c>
      <c r="BD89" s="102">
        <f>'Returns per Gal.'!BE96</f>
        <v>0</v>
      </c>
      <c r="BE89" s="102">
        <f>'Returns per Gal.'!BF96</f>
        <v>0.84736366920995798</v>
      </c>
      <c r="BF89" s="102">
        <f>'Returns per Gal.'!BG96</f>
        <v>0</v>
      </c>
      <c r="BG89" s="102">
        <f>'Returns per Gal.'!BH96</f>
        <v>-1.07383079004153E-3</v>
      </c>
      <c r="BH89" s="102">
        <f>'Returns per Gal.'!BI96</f>
        <v>0</v>
      </c>
      <c r="BI89" s="102">
        <f>'Returns per Gal.'!BJ96</f>
        <v>0.84843749999999951</v>
      </c>
      <c r="BJ89" s="59"/>
      <c r="BL89" s="228">
        <f>'Returns per Bu.'!H96</f>
        <v>6.2756249999999989</v>
      </c>
      <c r="BM89" s="216">
        <f>'Returns per Bu.'!I96</f>
        <v>0</v>
      </c>
      <c r="BN89" s="210">
        <f>'Returns per Bu.'!Q96</f>
        <v>7.7949218750000027</v>
      </c>
      <c r="BO89" s="210">
        <f>'Returns per Bu.'!R96</f>
        <v>0</v>
      </c>
      <c r="BP89" s="210">
        <f>'Returns per Bu.'!S96</f>
        <v>6.2726182737878817</v>
      </c>
      <c r="BQ89" s="209">
        <f>'Returns per Bu.'!AE96</f>
        <v>0</v>
      </c>
      <c r="BR89" s="213">
        <f>'Returns per Bu.'!AF96</f>
        <v>-9.3193739165213561E-4</v>
      </c>
      <c r="BS89" s="209">
        <f>'Returns per Bu.'!AM96</f>
        <v>0</v>
      </c>
      <c r="BT89" s="206">
        <f>'Returns per Bu.'!AN96</f>
        <v>3.9</v>
      </c>
      <c r="BU89" s="209">
        <f>'Returns per Bu.'!AO96</f>
        <v>0</v>
      </c>
      <c r="BV89" s="15">
        <f t="shared" si="3"/>
        <v>2.66</v>
      </c>
      <c r="BW89" s="102">
        <f>'Returns per Bu.'!AJ96</f>
        <v>1.24</v>
      </c>
      <c r="BX89" s="102"/>
      <c r="BY89" s="102">
        <f t="shared" si="7"/>
        <v>0.95000000000000018</v>
      </c>
    </row>
    <row r="90" spans="1:77" x14ac:dyDescent="0.2">
      <c r="A90" s="8">
        <v>41030</v>
      </c>
      <c r="C90" s="60"/>
      <c r="D90" s="102">
        <v>2.106818181818181</v>
      </c>
      <c r="E90" s="103"/>
      <c r="F90" s="104">
        <v>215.83333333333334</v>
      </c>
      <c r="G90" s="103"/>
      <c r="H90" s="102">
        <v>6.2820238095238112</v>
      </c>
      <c r="I90" s="103"/>
      <c r="J90" s="105">
        <v>3.3</v>
      </c>
      <c r="K90" s="237"/>
      <c r="L90" s="12"/>
      <c r="M90" s="102">
        <f>'Returns per Gal.'!M97</f>
        <v>2.106818181818181</v>
      </c>
      <c r="N90" s="117">
        <f>'Returns per Gal.'!N97</f>
        <v>0</v>
      </c>
      <c r="O90" s="102">
        <f>'Returns per Gal.'!O97</f>
        <v>0.65520833333333339</v>
      </c>
      <c r="P90" s="102">
        <f>'Returns per Gal.'!P97</f>
        <v>0</v>
      </c>
      <c r="Q90" s="102">
        <f>'Returns per Gal.'!Q97</f>
        <v>2.7620265151515144</v>
      </c>
      <c r="R90" s="119">
        <f>'Returns per Gal.'!R97</f>
        <v>0</v>
      </c>
      <c r="S90" s="117">
        <f>'Returns per Gal.'!S97</f>
        <v>0</v>
      </c>
      <c r="T90" s="102">
        <f>'Returns per Gal.'!T97</f>
        <v>2.24357993197279</v>
      </c>
      <c r="U90" s="117">
        <f>'Returns per Gal.'!U97</f>
        <v>0</v>
      </c>
      <c r="V90" s="102">
        <f>'Returns per Gal.'!V97</f>
        <v>9.9000000000000005E-2</v>
      </c>
      <c r="W90" s="117">
        <f>'Returns per Gal.'!W97</f>
        <v>0</v>
      </c>
      <c r="X90" s="102">
        <f>'Returns per Gal.'!X97</f>
        <v>0.21914999999999998</v>
      </c>
      <c r="Y90" s="117">
        <f>'Returns per Gal.'!Y97</f>
        <v>0</v>
      </c>
      <c r="Z90" s="102">
        <f>'Returns per Gal.'!Z97</f>
        <v>2.5617299319727902</v>
      </c>
      <c r="AA90" s="117">
        <f>'Returns per Gal.'!AA97</f>
        <v>0</v>
      </c>
      <c r="AB90" s="102">
        <f>'Returns per Gal.'!AB97</f>
        <v>0.2135298575757576</v>
      </c>
      <c r="AC90" s="117">
        <f>'Returns per Gal.'!AC97</f>
        <v>0</v>
      </c>
      <c r="AD90" s="102">
        <f>'Returns per Gal.'!AD97</f>
        <v>2.7752597895485476</v>
      </c>
      <c r="AE90" s="117">
        <f>'Returns per Gal.'!AE97</f>
        <v>0</v>
      </c>
      <c r="AF90" s="102">
        <f>'Returns per Gal.'!AF97</f>
        <v>2.1200514562152142</v>
      </c>
      <c r="AG90" s="114"/>
      <c r="AH90" s="102">
        <f>'Returns per Gal.'!AF97</f>
        <v>2.1200514562152142</v>
      </c>
      <c r="AI90" s="102">
        <f>'Returns per Gal.'!AI97</f>
        <v>0.38094658317872443</v>
      </c>
      <c r="AJ90" s="102">
        <f>'Returns per Gal.'!AH97</f>
        <v>0</v>
      </c>
      <c r="AK90" s="102">
        <f>'Returns per Gal.'!AK97</f>
        <v>0.20029658317872423</v>
      </c>
      <c r="AL90" s="102">
        <f>'Returns per Gal.'!AL97</f>
        <v>0</v>
      </c>
      <c r="AM90" s="102">
        <f>'Returns per Gal.'!AM97</f>
        <v>-1.3233274397033146E-2</v>
      </c>
      <c r="AN90" s="89">
        <f>'Returns per Gal.'!AN97</f>
        <v>0</v>
      </c>
      <c r="AO90" s="15">
        <f>'Returns per Gal.'!AO97</f>
        <v>0</v>
      </c>
      <c r="AP90" s="90">
        <f>'Returns per Gal.'!AP97</f>
        <v>0</v>
      </c>
      <c r="AQ90" s="102">
        <f>'Returns per Gal.'!AQ97</f>
        <v>0.44285714285714289</v>
      </c>
      <c r="AR90" s="102">
        <f>'Returns per Gal.'!AR97</f>
        <v>0</v>
      </c>
      <c r="AS90" s="102">
        <f>'Returns per Gal.'!AS97</f>
        <v>0.95357142857142874</v>
      </c>
      <c r="AT90" s="102">
        <f>'Returns per Gal.'!AT97</f>
        <v>0</v>
      </c>
      <c r="AU90" s="102">
        <f>'Returns per Gal.'!AU97</f>
        <v>1.3964285714285716</v>
      </c>
      <c r="AV90" s="114">
        <f>'Returns per Gal.'!AV97</f>
        <v>0</v>
      </c>
      <c r="AW90" s="113">
        <f>'Returns per Gal.'!AW97</f>
        <v>0</v>
      </c>
      <c r="AX90" s="102">
        <f>'Returns per Gal.'!AX97</f>
        <v>1.7145785714285715</v>
      </c>
      <c r="AY90" s="102">
        <f>'Returns per Gal.'!AY97</f>
        <v>0</v>
      </c>
      <c r="AZ90" s="102">
        <f>'Returns per Gal.'!AZ97</f>
        <v>1.9281084290043291</v>
      </c>
      <c r="BA90" s="114">
        <f>'Returns per Gal.'!BA97</f>
        <v>0</v>
      </c>
      <c r="BB90" s="113"/>
      <c r="BC90" s="102">
        <f>'Returns per Gal.'!BD97</f>
        <v>1.0474479437229429</v>
      </c>
      <c r="BD90" s="102">
        <f>'Returns per Gal.'!BE97</f>
        <v>0</v>
      </c>
      <c r="BE90" s="102">
        <f>'Returns per Gal.'!BF97</f>
        <v>0.83391808614718532</v>
      </c>
      <c r="BF90" s="102">
        <f>'Returns per Gal.'!BG97</f>
        <v>0</v>
      </c>
      <c r="BG90" s="102">
        <f>'Returns per Gal.'!BH97</f>
        <v>-1.3233274397033146E-2</v>
      </c>
      <c r="BH90" s="102">
        <f>'Returns per Gal.'!BI97</f>
        <v>0</v>
      </c>
      <c r="BI90" s="102">
        <f>'Returns per Gal.'!BJ97</f>
        <v>0.84715136054421847</v>
      </c>
      <c r="BJ90" s="59"/>
      <c r="BL90" s="228">
        <f>'Returns per Bu.'!H97</f>
        <v>6.2820238095238112</v>
      </c>
      <c r="BM90" s="216">
        <f>'Returns per Bu.'!I97</f>
        <v>0</v>
      </c>
      <c r="BN90" s="210">
        <f>'Returns per Bu.'!Q97</f>
        <v>7.7336742424242404</v>
      </c>
      <c r="BO90" s="210">
        <f>'Returns per Bu.'!R97</f>
        <v>0</v>
      </c>
      <c r="BP90" s="210">
        <f>'Returns per Bu.'!S97</f>
        <v>6.2449706412121193</v>
      </c>
      <c r="BQ90" s="209">
        <f>'Returns per Bu.'!AE97</f>
        <v>0</v>
      </c>
      <c r="BR90" s="213">
        <f>'Returns per Bu.'!AF97</f>
        <v>-1.148466158630743E-2</v>
      </c>
      <c r="BS90" s="209">
        <f>'Returns per Bu.'!AM97</f>
        <v>0</v>
      </c>
      <c r="BT90" s="206">
        <f>'Returns per Bu.'!AN97</f>
        <v>3.91</v>
      </c>
      <c r="BU90" s="209">
        <f>'Returns per Bu.'!AO97</f>
        <v>0</v>
      </c>
      <c r="BV90" s="15">
        <f t="shared" si="3"/>
        <v>2.67</v>
      </c>
      <c r="BW90" s="102">
        <f>'Returns per Bu.'!AJ97</f>
        <v>1.24</v>
      </c>
      <c r="BX90" s="102"/>
      <c r="BY90" s="102">
        <f t="shared" si="7"/>
        <v>0.95357142857142874</v>
      </c>
    </row>
    <row r="91" spans="1:77" x14ac:dyDescent="0.2">
      <c r="A91" s="8">
        <v>41061</v>
      </c>
      <c r="C91" s="60"/>
      <c r="D91" s="102">
        <v>2.0019047619047625</v>
      </c>
      <c r="E91" s="103"/>
      <c r="F91" s="104">
        <v>215.92261904761904</v>
      </c>
      <c r="G91" s="103"/>
      <c r="H91" s="102">
        <v>6.2605511904761908</v>
      </c>
      <c r="I91" s="103"/>
      <c r="J91" s="105">
        <v>3.5</v>
      </c>
      <c r="K91" s="237"/>
      <c r="L91" s="12"/>
      <c r="M91" s="102">
        <f>'Returns per Gal.'!M98</f>
        <v>2.0019047619047625</v>
      </c>
      <c r="N91" s="117">
        <f>'Returns per Gal.'!N98</f>
        <v>0</v>
      </c>
      <c r="O91" s="102">
        <f>'Returns per Gal.'!O98</f>
        <v>0.65547937925170063</v>
      </c>
      <c r="P91" s="102">
        <f>'Returns per Gal.'!P98</f>
        <v>0</v>
      </c>
      <c r="Q91" s="102">
        <f>'Returns per Gal.'!Q98</f>
        <v>2.6573841411564629</v>
      </c>
      <c r="R91" s="119">
        <f>'Returns per Gal.'!R98</f>
        <v>0</v>
      </c>
      <c r="S91" s="117">
        <f>'Returns per Gal.'!S98</f>
        <v>0</v>
      </c>
      <c r="T91" s="102">
        <f>'Returns per Gal.'!T98</f>
        <v>2.2359111394557827</v>
      </c>
      <c r="U91" s="117">
        <f>'Returns per Gal.'!U98</f>
        <v>0</v>
      </c>
      <c r="V91" s="102">
        <f>'Returns per Gal.'!V98</f>
        <v>0.105</v>
      </c>
      <c r="W91" s="117">
        <f>'Returns per Gal.'!W98</f>
        <v>0</v>
      </c>
      <c r="X91" s="102">
        <f>'Returns per Gal.'!X98</f>
        <v>0.21914999999999998</v>
      </c>
      <c r="Y91" s="117">
        <f>'Returns per Gal.'!Y98</f>
        <v>0</v>
      </c>
      <c r="Z91" s="102">
        <f>'Returns per Gal.'!Z98</f>
        <v>2.5600611394557826</v>
      </c>
      <c r="AA91" s="117">
        <f>'Returns per Gal.'!AA98</f>
        <v>0</v>
      </c>
      <c r="AB91" s="102">
        <f>'Returns per Gal.'!AB98</f>
        <v>0.2135298575757576</v>
      </c>
      <c r="AC91" s="117">
        <f>'Returns per Gal.'!AC98</f>
        <v>0</v>
      </c>
      <c r="AD91" s="102">
        <f>'Returns per Gal.'!AD98</f>
        <v>2.7735909970315404</v>
      </c>
      <c r="AE91" s="117">
        <f>'Returns per Gal.'!AE98</f>
        <v>0</v>
      </c>
      <c r="AF91" s="102">
        <f>'Returns per Gal.'!AF98</f>
        <v>2.1181116177798396</v>
      </c>
      <c r="AG91" s="114"/>
      <c r="AH91" s="102">
        <f>'Returns per Gal.'!AF98</f>
        <v>2.1181116177798396</v>
      </c>
      <c r="AI91" s="102">
        <f>'Returns per Gal.'!AI98</f>
        <v>0.27797300170068029</v>
      </c>
      <c r="AJ91" s="102">
        <f>'Returns per Gal.'!AH98</f>
        <v>0</v>
      </c>
      <c r="AK91" s="102">
        <f>'Returns per Gal.'!AK98</f>
        <v>9.7323001700680312E-2</v>
      </c>
      <c r="AL91" s="102">
        <f>'Returns per Gal.'!AL98</f>
        <v>0</v>
      </c>
      <c r="AM91" s="102">
        <f>'Returns per Gal.'!AM98</f>
        <v>-0.11620685587507751</v>
      </c>
      <c r="AN91" s="89">
        <f>'Returns per Gal.'!AN98</f>
        <v>0</v>
      </c>
      <c r="AO91" s="15">
        <f>'Returns per Gal.'!AO98</f>
        <v>0</v>
      </c>
      <c r="AP91" s="90">
        <f>'Returns per Gal.'!AP98</f>
        <v>0</v>
      </c>
      <c r="AQ91" s="102">
        <f>'Returns per Gal.'!AQ98</f>
        <v>0.44285714285714289</v>
      </c>
      <c r="AR91" s="102">
        <f>'Returns per Gal.'!AR98</f>
        <v>0</v>
      </c>
      <c r="AS91" s="102">
        <f>'Returns per Gal.'!AS98</f>
        <v>0.9571428571428573</v>
      </c>
      <c r="AT91" s="102">
        <f>'Returns per Gal.'!AT98</f>
        <v>0</v>
      </c>
      <c r="AU91" s="102">
        <f>'Returns per Gal.'!AU98</f>
        <v>1.4000000000000001</v>
      </c>
      <c r="AV91" s="114">
        <f>'Returns per Gal.'!AV98</f>
        <v>0</v>
      </c>
      <c r="AW91" s="113">
        <f>'Returns per Gal.'!AW98</f>
        <v>0</v>
      </c>
      <c r="AX91" s="102">
        <f>'Returns per Gal.'!AX98</f>
        <v>1.7241500000000001</v>
      </c>
      <c r="AY91" s="102">
        <f>'Returns per Gal.'!AY98</f>
        <v>0</v>
      </c>
      <c r="AZ91" s="102">
        <f>'Returns per Gal.'!AZ98</f>
        <v>1.9376798575757577</v>
      </c>
      <c r="BA91" s="114">
        <f>'Returns per Gal.'!BA98</f>
        <v>0</v>
      </c>
      <c r="BB91" s="113"/>
      <c r="BC91" s="102">
        <f>'Returns per Gal.'!BD98</f>
        <v>0.93323414115646286</v>
      </c>
      <c r="BD91" s="102">
        <f>'Returns per Gal.'!BE98</f>
        <v>0</v>
      </c>
      <c r="BE91" s="102">
        <f>'Returns per Gal.'!BF98</f>
        <v>0.71970428358070526</v>
      </c>
      <c r="BF91" s="102">
        <f>'Returns per Gal.'!BG98</f>
        <v>0</v>
      </c>
      <c r="BG91" s="102">
        <f>'Returns per Gal.'!BH98</f>
        <v>-0.11620685587507729</v>
      </c>
      <c r="BH91" s="102">
        <f>'Returns per Gal.'!BI98</f>
        <v>0</v>
      </c>
      <c r="BI91" s="102">
        <f>'Returns per Gal.'!BJ98</f>
        <v>0.83591113945578255</v>
      </c>
      <c r="BJ91" s="59"/>
      <c r="BL91" s="228">
        <f>'Returns per Bu.'!H98</f>
        <v>6.2605511904761908</v>
      </c>
      <c r="BM91" s="216">
        <f>'Returns per Bu.'!I98</f>
        <v>0</v>
      </c>
      <c r="BN91" s="210">
        <f>'Returns per Bu.'!Q98</f>
        <v>7.4406755952380967</v>
      </c>
      <c r="BO91" s="210">
        <f>'Returns per Bu.'!R98</f>
        <v>0</v>
      </c>
      <c r="BP91" s="210">
        <f>'Returns per Bu.'!S98</f>
        <v>5.9351719940259757</v>
      </c>
      <c r="BQ91" s="209">
        <f>'Returns per Bu.'!AE98</f>
        <v>0</v>
      </c>
      <c r="BR91" s="213">
        <f>'Returns per Bu.'!AF98</f>
        <v>-0.10085156354298089</v>
      </c>
      <c r="BS91" s="209">
        <f>'Returns per Bu.'!AM98</f>
        <v>0</v>
      </c>
      <c r="BT91" s="206">
        <f>'Returns per Bu.'!AN98</f>
        <v>3.92</v>
      </c>
      <c r="BU91" s="209">
        <f>'Returns per Bu.'!AO98</f>
        <v>0</v>
      </c>
      <c r="BV91" s="15">
        <f t="shared" si="3"/>
        <v>2.6799999999999997</v>
      </c>
      <c r="BW91" s="102">
        <f>'Returns per Bu.'!AJ98</f>
        <v>1.24</v>
      </c>
      <c r="BX91" s="102"/>
      <c r="BY91" s="102">
        <f t="shared" ref="BY91:BY98" si="8">AS91</f>
        <v>0.9571428571428573</v>
      </c>
    </row>
    <row r="92" spans="1:77" x14ac:dyDescent="0.2">
      <c r="A92" s="8">
        <v>41091</v>
      </c>
      <c r="C92" s="60"/>
      <c r="D92" s="102">
        <v>2.3859090909090921</v>
      </c>
      <c r="E92" s="103"/>
      <c r="F92" s="104">
        <v>266.48214285714283</v>
      </c>
      <c r="G92" s="103"/>
      <c r="H92" s="102">
        <v>7.6082738095238103</v>
      </c>
      <c r="I92" s="103"/>
      <c r="J92" s="105">
        <v>4.21</v>
      </c>
      <c r="K92" s="237"/>
      <c r="M92" s="102">
        <f>'Returns per Gal.'!M99</f>
        <v>2.3859090909090921</v>
      </c>
      <c r="N92" s="117">
        <f>'Returns per Gal.'!N99</f>
        <v>0</v>
      </c>
      <c r="O92" s="102">
        <f>'Returns per Gal.'!O99</f>
        <v>0.80896364795918363</v>
      </c>
      <c r="P92" s="102">
        <f>'Returns per Gal.'!P99</f>
        <v>0</v>
      </c>
      <c r="Q92" s="102">
        <f>'Returns per Gal.'!Q99</f>
        <v>3.1948727388682756</v>
      </c>
      <c r="R92" s="119">
        <f>'Returns per Gal.'!R99</f>
        <v>0</v>
      </c>
      <c r="S92" s="117">
        <f>'Returns per Gal.'!S99</f>
        <v>0</v>
      </c>
      <c r="T92" s="102">
        <f>'Returns per Gal.'!T99</f>
        <v>2.7172406462585039</v>
      </c>
      <c r="U92" s="117">
        <f>'Returns per Gal.'!U99</f>
        <v>0</v>
      </c>
      <c r="V92" s="102">
        <f>'Returns per Gal.'!V99</f>
        <v>0.1263</v>
      </c>
      <c r="W92" s="117">
        <f>'Returns per Gal.'!W99</f>
        <v>0</v>
      </c>
      <c r="X92" s="102">
        <f>'Returns per Gal.'!X99</f>
        <v>0.21914999999999998</v>
      </c>
      <c r="Y92" s="117">
        <f>'Returns per Gal.'!Y99</f>
        <v>0</v>
      </c>
      <c r="Z92" s="102">
        <f>'Returns per Gal.'!Z99</f>
        <v>3.062690646258504</v>
      </c>
      <c r="AA92" s="117">
        <f>'Returns per Gal.'!AA99</f>
        <v>0</v>
      </c>
      <c r="AB92" s="102">
        <f>'Returns per Gal.'!AB99</f>
        <v>0.2135298575757576</v>
      </c>
      <c r="AC92" s="117">
        <f>'Returns per Gal.'!AC99</f>
        <v>0</v>
      </c>
      <c r="AD92" s="102">
        <f>'Returns per Gal.'!AD99</f>
        <v>3.2762205038342618</v>
      </c>
      <c r="AE92" s="117">
        <f>'Returns per Gal.'!AE99</f>
        <v>0</v>
      </c>
      <c r="AF92" s="102">
        <f>'Returns per Gal.'!AF99</f>
        <v>2.4672568558750783</v>
      </c>
      <c r="AG92" s="114"/>
      <c r="AH92" s="102">
        <f>'Returns per Gal.'!AF99</f>
        <v>2.4672568558750783</v>
      </c>
      <c r="AI92" s="102">
        <f>'Returns per Gal.'!AI99</f>
        <v>0.31283209260977174</v>
      </c>
      <c r="AJ92" s="102">
        <f>'Returns per Gal.'!AH99</f>
        <v>0</v>
      </c>
      <c r="AK92" s="102">
        <f>'Returns per Gal.'!AK99</f>
        <v>0.13218209260977165</v>
      </c>
      <c r="AL92" s="102">
        <f>'Returns per Gal.'!AL99</f>
        <v>0</v>
      </c>
      <c r="AM92" s="102">
        <f>'Returns per Gal.'!AM99</f>
        <v>-8.1347764965986169E-2</v>
      </c>
      <c r="AN92" s="89">
        <f>'Returns per Gal.'!AN99</f>
        <v>0</v>
      </c>
      <c r="AO92" s="15">
        <f>'Returns per Gal.'!AO99</f>
        <v>0</v>
      </c>
      <c r="AP92" s="90">
        <f>'Returns per Gal.'!AP99</f>
        <v>0</v>
      </c>
      <c r="AQ92" s="102">
        <f>'Returns per Gal.'!AQ99</f>
        <v>0.44285714285714289</v>
      </c>
      <c r="AR92" s="102">
        <f>'Returns per Gal.'!AR99</f>
        <v>0</v>
      </c>
      <c r="AS92" s="102">
        <f>'Returns per Gal.'!AS99</f>
        <v>0.96071428571428585</v>
      </c>
      <c r="AT92" s="102">
        <f>'Returns per Gal.'!AT99</f>
        <v>0</v>
      </c>
      <c r="AU92" s="102">
        <f>'Returns per Gal.'!AU99</f>
        <v>1.4035714285714287</v>
      </c>
      <c r="AV92" s="114">
        <f>'Returns per Gal.'!AV99</f>
        <v>0</v>
      </c>
      <c r="AW92" s="113">
        <f>'Returns per Gal.'!AW99</f>
        <v>0</v>
      </c>
      <c r="AX92" s="102">
        <f>'Returns per Gal.'!AX99</f>
        <v>1.7490214285714287</v>
      </c>
      <c r="AY92" s="102">
        <f>'Returns per Gal.'!AY99</f>
        <v>0</v>
      </c>
      <c r="AZ92" s="102">
        <f>'Returns per Gal.'!AZ99</f>
        <v>1.9625512861471863</v>
      </c>
      <c r="BA92" s="114">
        <f>'Returns per Gal.'!BA99</f>
        <v>0</v>
      </c>
      <c r="BB92" s="113"/>
      <c r="BC92" s="102">
        <f>'Returns per Gal.'!BD99</f>
        <v>1.4458513102968469</v>
      </c>
      <c r="BD92" s="102">
        <f>'Returns per Gal.'!BE99</f>
        <v>0</v>
      </c>
      <c r="BE92" s="102">
        <f>'Returns per Gal.'!BF99</f>
        <v>1.2323214527210893</v>
      </c>
      <c r="BF92" s="102">
        <f>'Returns per Gal.'!BG99</f>
        <v>0</v>
      </c>
      <c r="BG92" s="102">
        <f>'Returns per Gal.'!BH99</f>
        <v>-8.1347764965985947E-2</v>
      </c>
      <c r="BH92" s="102">
        <f>'Returns per Gal.'!BI99</f>
        <v>0</v>
      </c>
      <c r="BI92" s="102">
        <f>'Returns per Gal.'!BJ99</f>
        <v>1.3136692176870752</v>
      </c>
      <c r="BJ92" s="59"/>
      <c r="BL92" s="228">
        <f>'Returns per Bu.'!H99</f>
        <v>7.6082738095238103</v>
      </c>
      <c r="BM92" s="216">
        <f>'Returns per Bu.'!I99</f>
        <v>0</v>
      </c>
      <c r="BN92" s="210">
        <f>'Returns per Bu.'!Q99</f>
        <v>8.9456436688311722</v>
      </c>
      <c r="BO92" s="210">
        <f>'Returns per Bu.'!R99</f>
        <v>0</v>
      </c>
      <c r="BP92" s="210">
        <f>'Returns per Bu.'!S99</f>
        <v>7.3805000676190513</v>
      </c>
      <c r="BQ92" s="209">
        <f>'Returns per Bu.'!AE99</f>
        <v>0</v>
      </c>
      <c r="BR92" s="213">
        <f>'Returns per Bu.'!AF99</f>
        <v>-7.0598668432832884E-2</v>
      </c>
      <c r="BS92" s="209">
        <f>'Returns per Bu.'!AM99</f>
        <v>0</v>
      </c>
      <c r="BT92" s="206">
        <f>'Returns per Bu.'!AN99</f>
        <v>3.93</v>
      </c>
      <c r="BU92" s="209">
        <f>'Returns per Bu.'!AO99</f>
        <v>0</v>
      </c>
      <c r="BV92" s="15">
        <f t="shared" si="3"/>
        <v>2.6900000000000004</v>
      </c>
      <c r="BW92" s="102">
        <f>'Returns per Bu.'!AJ99</f>
        <v>1.24</v>
      </c>
      <c r="BX92" s="102"/>
      <c r="BY92" s="102">
        <f t="shared" si="8"/>
        <v>0.96071428571428585</v>
      </c>
    </row>
    <row r="93" spans="1:77" x14ac:dyDescent="0.2">
      <c r="A93" s="8">
        <v>41122</v>
      </c>
      <c r="C93" s="60"/>
      <c r="D93" s="102">
        <v>2.531739130434782</v>
      </c>
      <c r="E93" s="103"/>
      <c r="F93" s="104">
        <v>298.80978260869563</v>
      </c>
      <c r="G93" s="103"/>
      <c r="H93" s="102">
        <v>8.148994565217393</v>
      </c>
      <c r="I93" s="103"/>
      <c r="J93" s="105">
        <v>4.26</v>
      </c>
      <c r="K93" s="237"/>
      <c r="M93" s="102">
        <f>'Returns per Gal.'!M100</f>
        <v>2.531739130434782</v>
      </c>
      <c r="N93" s="117">
        <f>'Returns per Gal.'!N100</f>
        <v>0</v>
      </c>
      <c r="O93" s="102">
        <f>'Returns per Gal.'!O100</f>
        <v>0.90710112577639745</v>
      </c>
      <c r="P93" s="102">
        <f>'Returns per Gal.'!P100</f>
        <v>0</v>
      </c>
      <c r="Q93" s="102">
        <f>'Returns per Gal.'!Q100</f>
        <v>3.4388402562111793</v>
      </c>
      <c r="R93" s="119">
        <f>'Returns per Gal.'!R100</f>
        <v>0</v>
      </c>
      <c r="S93" s="117">
        <f>'Returns per Gal.'!S100</f>
        <v>0</v>
      </c>
      <c r="T93" s="102">
        <f>'Returns per Gal.'!T100</f>
        <v>2.9103552018633549</v>
      </c>
      <c r="U93" s="117">
        <f>'Returns per Gal.'!U100</f>
        <v>0</v>
      </c>
      <c r="V93" s="102">
        <f>'Returns per Gal.'!V100</f>
        <v>0.1278</v>
      </c>
      <c r="W93" s="117">
        <f>'Returns per Gal.'!W100</f>
        <v>0</v>
      </c>
      <c r="X93" s="102">
        <f>'Returns per Gal.'!X100</f>
        <v>0.21914999999999998</v>
      </c>
      <c r="Y93" s="117">
        <f>'Returns per Gal.'!Y100</f>
        <v>0</v>
      </c>
      <c r="Z93" s="102">
        <f>'Returns per Gal.'!Z100</f>
        <v>3.257305201863355</v>
      </c>
      <c r="AA93" s="117">
        <f>'Returns per Gal.'!AA100</f>
        <v>0</v>
      </c>
      <c r="AB93" s="102">
        <f>'Returns per Gal.'!AB100</f>
        <v>0.2135298575757576</v>
      </c>
      <c r="AC93" s="117">
        <f>'Returns per Gal.'!AC100</f>
        <v>0</v>
      </c>
      <c r="AD93" s="102">
        <f>'Returns per Gal.'!AD100</f>
        <v>3.4708350594391124</v>
      </c>
      <c r="AE93" s="117">
        <f>'Returns per Gal.'!AE100</f>
        <v>0</v>
      </c>
      <c r="AF93" s="102">
        <f>'Returns per Gal.'!AF100</f>
        <v>2.5637339336627152</v>
      </c>
      <c r="AG93" s="114"/>
      <c r="AH93" s="102">
        <f>'Returns per Gal.'!AF100</f>
        <v>2.5637339336627152</v>
      </c>
      <c r="AI93" s="102">
        <f>'Returns per Gal.'!AI100</f>
        <v>0.36218505434782433</v>
      </c>
      <c r="AJ93" s="102">
        <f>'Returns per Gal.'!AH100</f>
        <v>0</v>
      </c>
      <c r="AK93" s="102">
        <f>'Returns per Gal.'!AK100</f>
        <v>0.18153505434782424</v>
      </c>
      <c r="AL93" s="102">
        <f>'Returns per Gal.'!AL100</f>
        <v>0</v>
      </c>
      <c r="AM93" s="102">
        <f>'Returns per Gal.'!AM100</f>
        <v>-3.1994803227933133E-2</v>
      </c>
      <c r="AN93" s="89">
        <f>'Returns per Gal.'!AN100</f>
        <v>0</v>
      </c>
      <c r="AO93" s="15">
        <f>'Returns per Gal.'!AO100</f>
        <v>0</v>
      </c>
      <c r="AP93" s="90">
        <f>'Returns per Gal.'!AP100</f>
        <v>0</v>
      </c>
      <c r="AQ93" s="102">
        <f>'Returns per Gal.'!AQ100</f>
        <v>0.44285714285714289</v>
      </c>
      <c r="AR93" s="102">
        <f>'Returns per Gal.'!AR100</f>
        <v>0</v>
      </c>
      <c r="AS93" s="102">
        <f>'Returns per Gal.'!AS100</f>
        <v>0.96428571428571441</v>
      </c>
      <c r="AT93" s="102">
        <f>'Returns per Gal.'!AT100</f>
        <v>0</v>
      </c>
      <c r="AU93" s="102">
        <f>'Returns per Gal.'!AU100</f>
        <v>1.4071428571428573</v>
      </c>
      <c r="AV93" s="114">
        <f>'Returns per Gal.'!AV100</f>
        <v>0</v>
      </c>
      <c r="AW93" s="113">
        <f>'Returns per Gal.'!AW100</f>
        <v>0</v>
      </c>
      <c r="AX93" s="102">
        <f>'Returns per Gal.'!AX100</f>
        <v>1.7540928571428571</v>
      </c>
      <c r="AY93" s="102">
        <f>'Returns per Gal.'!AY100</f>
        <v>0</v>
      </c>
      <c r="AZ93" s="102">
        <f>'Returns per Gal.'!AZ100</f>
        <v>1.9676227147186147</v>
      </c>
      <c r="BA93" s="114">
        <f>'Returns per Gal.'!BA100</f>
        <v>0</v>
      </c>
      <c r="BB93" s="113"/>
      <c r="BC93" s="102">
        <f>'Returns per Gal.'!BD100</f>
        <v>1.6847473990683222</v>
      </c>
      <c r="BD93" s="102">
        <f>'Returns per Gal.'!BE100</f>
        <v>0</v>
      </c>
      <c r="BE93" s="102">
        <f>'Returns per Gal.'!BF100</f>
        <v>1.4712175414925646</v>
      </c>
      <c r="BF93" s="102">
        <f>'Returns per Gal.'!BG100</f>
        <v>0</v>
      </c>
      <c r="BG93" s="102">
        <f>'Returns per Gal.'!BH100</f>
        <v>-3.1994803227933133E-2</v>
      </c>
      <c r="BH93" s="102">
        <f>'Returns per Gal.'!BI100</f>
        <v>0</v>
      </c>
      <c r="BI93" s="102">
        <f>'Returns per Gal.'!BJ100</f>
        <v>1.5032123447204977</v>
      </c>
      <c r="BJ93" s="59"/>
      <c r="BL93" s="228">
        <f>'Returns per Bu.'!H100</f>
        <v>8.148994565217393</v>
      </c>
      <c r="BM93" s="216">
        <f>'Returns per Bu.'!I100</f>
        <v>0</v>
      </c>
      <c r="BN93" s="210">
        <f>'Returns per Bu.'!Q100</f>
        <v>9.6287527173913023</v>
      </c>
      <c r="BO93" s="210">
        <f>'Returns per Bu.'!R100</f>
        <v>0</v>
      </c>
      <c r="BP93" s="210">
        <f>'Returns per Bu.'!S100</f>
        <v>8.0594091161791823</v>
      </c>
      <c r="BQ93" s="209">
        <f>'Returns per Bu.'!AE100</f>
        <v>0</v>
      </c>
      <c r="BR93" s="213">
        <f>'Returns per Bu.'!AF100</f>
        <v>-2.7767087462169573E-2</v>
      </c>
      <c r="BS93" s="209">
        <f>'Returns per Bu.'!AM100</f>
        <v>0</v>
      </c>
      <c r="BT93" s="206">
        <f>'Returns per Bu.'!AN100</f>
        <v>3.94</v>
      </c>
      <c r="BU93" s="209">
        <f>'Returns per Bu.'!AO100</f>
        <v>0</v>
      </c>
      <c r="BV93" s="15">
        <f t="shared" si="3"/>
        <v>2.7</v>
      </c>
      <c r="BW93" s="102">
        <f>'Returns per Bu.'!AJ100</f>
        <v>1.24</v>
      </c>
      <c r="BX93" s="102"/>
      <c r="BY93" s="102">
        <f t="shared" si="8"/>
        <v>0.96428571428571441</v>
      </c>
    </row>
    <row r="94" spans="1:77" x14ac:dyDescent="0.2">
      <c r="A94" s="8">
        <v>41153</v>
      </c>
      <c r="C94" s="60"/>
      <c r="D94" s="102">
        <v>2.4042499999999993</v>
      </c>
      <c r="E94" s="103"/>
      <c r="F94" s="104">
        <v>280.43421052631578</v>
      </c>
      <c r="G94" s="103"/>
      <c r="H94" s="102">
        <v>7.6269730263157882</v>
      </c>
      <c r="I94" s="103"/>
      <c r="J94" s="105">
        <v>4.34</v>
      </c>
      <c r="K94" s="237"/>
      <c r="M94" s="102">
        <f>'Returns per Gal.'!M101</f>
        <v>2.4042499999999993</v>
      </c>
      <c r="N94" s="117">
        <f>'Returns per Gal.'!N101</f>
        <v>0</v>
      </c>
      <c r="O94" s="102">
        <f>'Returns per Gal.'!O101</f>
        <v>0.85131813909774445</v>
      </c>
      <c r="P94" s="102">
        <f>'Returns per Gal.'!P101</f>
        <v>0</v>
      </c>
      <c r="Q94" s="102">
        <f>'Returns per Gal.'!Q101</f>
        <v>3.2555681390977438</v>
      </c>
      <c r="R94" s="119">
        <f>'Returns per Gal.'!R101</f>
        <v>0</v>
      </c>
      <c r="S94" s="117">
        <f>'Returns per Gal.'!S101</f>
        <v>0</v>
      </c>
      <c r="T94" s="102">
        <f>'Returns per Gal.'!T101</f>
        <v>2.7239189379699247</v>
      </c>
      <c r="U94" s="117">
        <f>'Returns per Gal.'!U101</f>
        <v>0</v>
      </c>
      <c r="V94" s="102">
        <f>'Returns per Gal.'!V101</f>
        <v>0.13020000000000001</v>
      </c>
      <c r="W94" s="117">
        <f>'Returns per Gal.'!W101</f>
        <v>0</v>
      </c>
      <c r="X94" s="102">
        <f>'Returns per Gal.'!X101</f>
        <v>0.21914999999999998</v>
      </c>
      <c r="Y94" s="117">
        <f>'Returns per Gal.'!Y101</f>
        <v>0</v>
      </c>
      <c r="Z94" s="102">
        <f>'Returns per Gal.'!Z101</f>
        <v>3.0732689379699245</v>
      </c>
      <c r="AA94" s="117">
        <f>'Returns per Gal.'!AA101</f>
        <v>0</v>
      </c>
      <c r="AB94" s="102">
        <f>'Returns per Gal.'!AB101</f>
        <v>0.2135298575757576</v>
      </c>
      <c r="AC94" s="117">
        <f>'Returns per Gal.'!AC101</f>
        <v>0</v>
      </c>
      <c r="AD94" s="102">
        <f>'Returns per Gal.'!AD101</f>
        <v>3.2867987955456819</v>
      </c>
      <c r="AE94" s="117">
        <f>'Returns per Gal.'!AE101</f>
        <v>0</v>
      </c>
      <c r="AF94" s="102">
        <f>'Returns per Gal.'!AF101</f>
        <v>2.4354806564479374</v>
      </c>
      <c r="AG94" s="114"/>
      <c r="AH94" s="102">
        <f>'Returns per Gal.'!AF101</f>
        <v>2.4354806564479374</v>
      </c>
      <c r="AI94" s="102">
        <f>'Returns per Gal.'!AI101</f>
        <v>0.36294920112781914</v>
      </c>
      <c r="AJ94" s="102">
        <f>'Returns per Gal.'!AH101</f>
        <v>0</v>
      </c>
      <c r="AK94" s="102">
        <f>'Returns per Gal.'!AK101</f>
        <v>0.18229920112781928</v>
      </c>
      <c r="AL94" s="102">
        <f>'Returns per Gal.'!AL101</f>
        <v>0</v>
      </c>
      <c r="AM94" s="102">
        <f>'Returns per Gal.'!AM101</f>
        <v>-3.1230656447938099E-2</v>
      </c>
      <c r="AN94" s="89">
        <f>'Returns per Gal.'!AN101</f>
        <v>0</v>
      </c>
      <c r="AO94" s="15">
        <f>'Returns per Gal.'!AO101</f>
        <v>0</v>
      </c>
      <c r="AP94" s="90">
        <f>'Returns per Gal.'!AP101</f>
        <v>0</v>
      </c>
      <c r="AQ94" s="102">
        <f>'Returns per Gal.'!AQ101</f>
        <v>0.65714285714285725</v>
      </c>
      <c r="AR94" s="102">
        <f>'Returns per Gal.'!AR101</f>
        <v>0</v>
      </c>
      <c r="AS94" s="102">
        <f>'Returns per Gal.'!AS101</f>
        <v>1.2285714285714286</v>
      </c>
      <c r="AT94" s="102">
        <f>'Returns per Gal.'!AT101</f>
        <v>0</v>
      </c>
      <c r="AU94" s="102">
        <f>'Returns per Gal.'!AU101</f>
        <v>1.8857142857142859</v>
      </c>
      <c r="AV94" s="114">
        <f>'Returns per Gal.'!AV101</f>
        <v>0</v>
      </c>
      <c r="AW94" s="113">
        <f>'Returns per Gal.'!AW101</f>
        <v>0</v>
      </c>
      <c r="AX94" s="102">
        <f>'Returns per Gal.'!AX101</f>
        <v>2.2350642857142859</v>
      </c>
      <c r="AY94" s="102">
        <f>'Returns per Gal.'!AY101</f>
        <v>0</v>
      </c>
      <c r="AZ94" s="102">
        <f>'Returns per Gal.'!AZ101</f>
        <v>2.4485941432900438</v>
      </c>
      <c r="BA94" s="114">
        <f>'Returns per Gal.'!BA101</f>
        <v>0</v>
      </c>
      <c r="BB94" s="113"/>
      <c r="BC94" s="102">
        <f>'Returns per Gal.'!BD101</f>
        <v>1.0205038533834578</v>
      </c>
      <c r="BD94" s="102">
        <f>'Returns per Gal.'!BE101</f>
        <v>0</v>
      </c>
      <c r="BE94" s="102">
        <f>'Returns per Gal.'!BF101</f>
        <v>0.80697399580770002</v>
      </c>
      <c r="BF94" s="102">
        <f>'Returns per Gal.'!BG101</f>
        <v>0</v>
      </c>
      <c r="BG94" s="102">
        <f>'Returns per Gal.'!BH101</f>
        <v>-3.1230656447938765E-2</v>
      </c>
      <c r="BH94" s="102">
        <f>'Returns per Gal.'!BI101</f>
        <v>0</v>
      </c>
      <c r="BI94" s="102">
        <f>'Returns per Gal.'!BJ101</f>
        <v>0.83820465225563878</v>
      </c>
      <c r="BJ94" s="59"/>
      <c r="BL94" s="228">
        <f>'Returns per Bu.'!H101</f>
        <v>7.6269730263157882</v>
      </c>
      <c r="BM94" s="216">
        <f>'Returns per Bu.'!I101</f>
        <v>0</v>
      </c>
      <c r="BN94" s="210">
        <f>'Returns per Bu.'!Q101</f>
        <v>9.1155907894736821</v>
      </c>
      <c r="BO94" s="210">
        <f>'Returns per Bu.'!R101</f>
        <v>0</v>
      </c>
      <c r="BP94" s="210">
        <f>'Returns per Bu.'!S101</f>
        <v>7.5395271882615607</v>
      </c>
      <c r="BQ94" s="209">
        <f>'Returns per Bu.'!AE101</f>
        <v>0</v>
      </c>
      <c r="BR94" s="213">
        <f>'Returns per Bu.'!AF101</f>
        <v>-2.7103913185932631E-2</v>
      </c>
      <c r="BS94" s="209">
        <f>'Returns per Bu.'!AM101</f>
        <v>0</v>
      </c>
      <c r="BT94" s="206">
        <f>'Returns per Bu.'!AN101</f>
        <v>5.28</v>
      </c>
      <c r="BU94" s="209">
        <f>'Returns per Bu.'!AO101</f>
        <v>0</v>
      </c>
      <c r="BV94" s="15">
        <f t="shared" si="3"/>
        <v>3.4400000000000004</v>
      </c>
      <c r="BW94" s="102">
        <f>'Returns per Bu.'!AJ101</f>
        <v>1.84</v>
      </c>
      <c r="BX94" s="102"/>
      <c r="BY94" s="102">
        <f t="shared" si="8"/>
        <v>1.2285714285714286</v>
      </c>
    </row>
    <row r="95" spans="1:77" x14ac:dyDescent="0.2">
      <c r="A95" s="8">
        <v>41183</v>
      </c>
      <c r="C95" s="60"/>
      <c r="D95" s="102">
        <v>2.2963043478260876</v>
      </c>
      <c r="E95" s="103"/>
      <c r="F95" s="104">
        <v>271.25543478260869</v>
      </c>
      <c r="G95" s="103"/>
      <c r="H95" s="102">
        <v>7.5056521739130462</v>
      </c>
      <c r="I95" s="103"/>
      <c r="J95" s="105">
        <v>4.21</v>
      </c>
      <c r="K95" s="237"/>
      <c r="L95" s="12"/>
      <c r="M95" s="102">
        <f>'Returns per Gal.'!M102</f>
        <v>2.2963043478260876</v>
      </c>
      <c r="N95" s="117">
        <f>'Returns per Gal.'!N102</f>
        <v>0</v>
      </c>
      <c r="O95" s="102">
        <f>'Returns per Gal.'!O102</f>
        <v>0.82345399844720502</v>
      </c>
      <c r="P95" s="102">
        <f>'Returns per Gal.'!P102</f>
        <v>0</v>
      </c>
      <c r="Q95" s="102">
        <f>'Returns per Gal.'!Q102</f>
        <v>3.1197583462732927</v>
      </c>
      <c r="R95" s="119">
        <f>'Returns per Gal.'!R102</f>
        <v>0</v>
      </c>
      <c r="S95" s="117">
        <f>'Returns per Gal.'!S102</f>
        <v>0</v>
      </c>
      <c r="T95" s="102">
        <f>'Returns per Gal.'!T102</f>
        <v>2.6805900621118024</v>
      </c>
      <c r="U95" s="117">
        <f>'Returns per Gal.'!U102</f>
        <v>0</v>
      </c>
      <c r="V95" s="102">
        <f>'Returns per Gal.'!V102</f>
        <v>0.1263</v>
      </c>
      <c r="W95" s="117">
        <f>'Returns per Gal.'!W102</f>
        <v>0</v>
      </c>
      <c r="X95" s="102">
        <f>'Returns per Gal.'!X102</f>
        <v>0.21914999999999998</v>
      </c>
      <c r="Y95" s="117">
        <f>'Returns per Gal.'!Y102</f>
        <v>0</v>
      </c>
      <c r="Z95" s="102">
        <f>'Returns per Gal.'!Z102</f>
        <v>3.0260400621118024</v>
      </c>
      <c r="AA95" s="117">
        <f>'Returns per Gal.'!AA102</f>
        <v>0</v>
      </c>
      <c r="AB95" s="102">
        <f>'Returns per Gal.'!AB102</f>
        <v>0.2135298575757576</v>
      </c>
      <c r="AC95" s="117">
        <f>'Returns per Gal.'!AC102</f>
        <v>0</v>
      </c>
      <c r="AD95" s="102">
        <f>'Returns per Gal.'!AD102</f>
        <v>3.2395699196875603</v>
      </c>
      <c r="AE95" s="117">
        <f>'Returns per Gal.'!AE102</f>
        <v>0</v>
      </c>
      <c r="AF95" s="102">
        <f>'Returns per Gal.'!AF102</f>
        <v>2.4161159212403551</v>
      </c>
      <c r="AG95" s="114"/>
      <c r="AH95" s="102">
        <f>'Returns per Gal.'!AF102</f>
        <v>2.4161159212403551</v>
      </c>
      <c r="AI95" s="102">
        <f>'Returns per Gal.'!AI102</f>
        <v>0.27436828416149039</v>
      </c>
      <c r="AJ95" s="102">
        <f>'Returns per Gal.'!AH102</f>
        <v>0</v>
      </c>
      <c r="AK95" s="102">
        <f>'Returns per Gal.'!AK102</f>
        <v>9.3718284161490306E-2</v>
      </c>
      <c r="AL95" s="102">
        <f>'Returns per Gal.'!AL102</f>
        <v>0</v>
      </c>
      <c r="AM95" s="102">
        <f>'Returns per Gal.'!AM102</f>
        <v>-0.11981157341426751</v>
      </c>
      <c r="AN95" s="89">
        <f>'Returns per Gal.'!AN102</f>
        <v>0</v>
      </c>
      <c r="AO95" s="15">
        <f>'Returns per Gal.'!AO102</f>
        <v>0</v>
      </c>
      <c r="AP95" s="90">
        <f>'Returns per Gal.'!AP102</f>
        <v>0</v>
      </c>
      <c r="AQ95" s="102">
        <f>'Returns per Gal.'!AQ102</f>
        <v>0.65714285714285725</v>
      </c>
      <c r="AR95" s="102">
        <f>'Returns per Gal.'!AR102</f>
        <v>0</v>
      </c>
      <c r="AS95" s="102">
        <f>'Returns per Gal.'!AS102</f>
        <v>1.2321428571428572</v>
      </c>
      <c r="AT95" s="102">
        <f>'Returns per Gal.'!AT102</f>
        <v>0</v>
      </c>
      <c r="AU95" s="102">
        <f>'Returns per Gal.'!AU102</f>
        <v>1.8892857142857145</v>
      </c>
      <c r="AV95" s="114">
        <f>'Returns per Gal.'!AV102</f>
        <v>0</v>
      </c>
      <c r="AW95" s="113">
        <f>'Returns per Gal.'!AW102</f>
        <v>0</v>
      </c>
      <c r="AX95" s="102">
        <f>'Returns per Gal.'!AX102</f>
        <v>2.2347357142857143</v>
      </c>
      <c r="AY95" s="102">
        <f>'Returns per Gal.'!AY102</f>
        <v>0</v>
      </c>
      <c r="AZ95" s="102">
        <f>'Returns per Gal.'!AZ102</f>
        <v>2.4482655718614721</v>
      </c>
      <c r="BA95" s="114">
        <f>'Returns per Gal.'!BA102</f>
        <v>0</v>
      </c>
      <c r="BB95" s="113"/>
      <c r="BC95" s="102">
        <f>'Returns per Gal.'!BD102</f>
        <v>0.88502263198757847</v>
      </c>
      <c r="BD95" s="102">
        <f>'Returns per Gal.'!BE102</f>
        <v>0</v>
      </c>
      <c r="BE95" s="102">
        <f>'Returns per Gal.'!BF102</f>
        <v>0.67149277441182065</v>
      </c>
      <c r="BF95" s="102">
        <f>'Returns per Gal.'!BG102</f>
        <v>0</v>
      </c>
      <c r="BG95" s="102">
        <f>'Returns per Gal.'!BH102</f>
        <v>-0.11981157341426729</v>
      </c>
      <c r="BH95" s="102">
        <f>'Returns per Gal.'!BI102</f>
        <v>0</v>
      </c>
      <c r="BI95" s="102">
        <f>'Returns per Gal.'!BJ102</f>
        <v>0.79130434782608794</v>
      </c>
      <c r="BJ95" s="59"/>
      <c r="BL95" s="228">
        <f>'Returns per Bu.'!H102</f>
        <v>7.5056521739130462</v>
      </c>
      <c r="BM95" s="216">
        <f>'Returns per Bu.'!I102</f>
        <v>0</v>
      </c>
      <c r="BN95" s="210">
        <f>'Returns per Bu.'!Q102</f>
        <v>8.7353233695652186</v>
      </c>
      <c r="BO95" s="210">
        <f>'Returns per Bu.'!R102</f>
        <v>0</v>
      </c>
      <c r="BP95" s="210">
        <f>'Returns per Bu.'!S102</f>
        <v>7.1701797683530986</v>
      </c>
      <c r="BQ95" s="209">
        <f>'Returns per Bu.'!AE102</f>
        <v>0</v>
      </c>
      <c r="BR95" s="213">
        <f>'Returns per Bu.'!AF102</f>
        <v>-0.10397996244182854</v>
      </c>
      <c r="BS95" s="209">
        <f>'Returns per Bu.'!AM102</f>
        <v>0</v>
      </c>
      <c r="BT95" s="206">
        <f>'Returns per Bu.'!AN102</f>
        <v>5.29</v>
      </c>
      <c r="BU95" s="209">
        <f>'Returns per Bu.'!AO102</f>
        <v>0</v>
      </c>
      <c r="BV95" s="15">
        <f t="shared" si="3"/>
        <v>3.45</v>
      </c>
      <c r="BW95" s="102">
        <f>'Returns per Bu.'!AJ102</f>
        <v>1.84</v>
      </c>
      <c r="BX95" s="102"/>
      <c r="BY95" s="102">
        <f t="shared" si="8"/>
        <v>1.2321428571428572</v>
      </c>
    </row>
    <row r="96" spans="1:77" x14ac:dyDescent="0.2">
      <c r="A96" s="8">
        <v>41214</v>
      </c>
      <c r="C96" s="60"/>
      <c r="D96" s="102">
        <v>2.3036363636363628</v>
      </c>
      <c r="E96" s="103"/>
      <c r="F96" s="104">
        <v>261.14999999999998</v>
      </c>
      <c r="G96" s="103"/>
      <c r="H96" s="102">
        <v>7.5010937500000026</v>
      </c>
      <c r="I96" s="103"/>
      <c r="J96" s="105">
        <v>5.4</v>
      </c>
      <c r="K96" s="237"/>
      <c r="L96" s="12"/>
      <c r="M96" s="102">
        <f>'Returns per Gal.'!M103</f>
        <v>2.3036363636363628</v>
      </c>
      <c r="N96" s="117">
        <f>'Returns per Gal.'!N103</f>
        <v>0</v>
      </c>
      <c r="O96" s="102">
        <f>'Returns per Gal.'!O103</f>
        <v>0.79277678571428567</v>
      </c>
      <c r="P96" s="102">
        <f>'Returns per Gal.'!P103</f>
        <v>0</v>
      </c>
      <c r="Q96" s="102">
        <f>'Returns per Gal.'!Q103</f>
        <v>3.0964131493506484</v>
      </c>
      <c r="R96" s="119">
        <f>'Returns per Gal.'!R103</f>
        <v>0</v>
      </c>
      <c r="S96" s="117">
        <f>'Returns per Gal.'!S103</f>
        <v>0</v>
      </c>
      <c r="T96" s="102">
        <f>'Returns per Gal.'!T103</f>
        <v>2.6789620535714298</v>
      </c>
      <c r="U96" s="117">
        <f>'Returns per Gal.'!U103</f>
        <v>0</v>
      </c>
      <c r="V96" s="102">
        <f>'Returns per Gal.'!V103</f>
        <v>0.16200000000000001</v>
      </c>
      <c r="W96" s="117">
        <f>'Returns per Gal.'!W103</f>
        <v>0</v>
      </c>
      <c r="X96" s="102">
        <f>'Returns per Gal.'!X103</f>
        <v>0.21914999999999998</v>
      </c>
      <c r="Y96" s="117">
        <f>'Returns per Gal.'!Y103</f>
        <v>0</v>
      </c>
      <c r="Z96" s="102">
        <f>'Returns per Gal.'!Z103</f>
        <v>3.0601120535714297</v>
      </c>
      <c r="AA96" s="117">
        <f>'Returns per Gal.'!AA103</f>
        <v>0</v>
      </c>
      <c r="AB96" s="102">
        <f>'Returns per Gal.'!AB103</f>
        <v>0.2135298575757576</v>
      </c>
      <c r="AC96" s="117">
        <f>'Returns per Gal.'!AC103</f>
        <v>0</v>
      </c>
      <c r="AD96" s="102">
        <f>'Returns per Gal.'!AD103</f>
        <v>3.2736419111471875</v>
      </c>
      <c r="AE96" s="117">
        <f>'Returns per Gal.'!AE103</f>
        <v>0</v>
      </c>
      <c r="AF96" s="102">
        <f>'Returns per Gal.'!AF103</f>
        <v>2.4808651254329019</v>
      </c>
      <c r="AG96" s="114"/>
      <c r="AH96" s="102">
        <f>'Returns per Gal.'!AF103</f>
        <v>2.4808651254329019</v>
      </c>
      <c r="AI96" s="102">
        <f>'Returns per Gal.'!AI103</f>
        <v>0.21695109577921853</v>
      </c>
      <c r="AJ96" s="102">
        <f>'Returns per Gal.'!AH103</f>
        <v>0</v>
      </c>
      <c r="AK96" s="102">
        <f>'Returns per Gal.'!AK103</f>
        <v>3.6301095779218695E-2</v>
      </c>
      <c r="AL96" s="102">
        <f>'Returns per Gal.'!AL103</f>
        <v>0</v>
      </c>
      <c r="AM96" s="102">
        <f>'Returns per Gal.'!AM103</f>
        <v>-0.17722876179653912</v>
      </c>
      <c r="AN96" s="89">
        <f>'Returns per Gal.'!AN103</f>
        <v>0</v>
      </c>
      <c r="AO96" s="15">
        <f>'Returns per Gal.'!AO103</f>
        <v>0</v>
      </c>
      <c r="AP96" s="90">
        <f>'Returns per Gal.'!AP103</f>
        <v>0</v>
      </c>
      <c r="AQ96" s="102">
        <f>'Returns per Gal.'!AQ103</f>
        <v>0.65714285714285725</v>
      </c>
      <c r="AR96" s="102">
        <f>'Returns per Gal.'!AR103</f>
        <v>0</v>
      </c>
      <c r="AS96" s="102">
        <f>'Returns per Gal.'!AS103</f>
        <v>1.2392857142857141</v>
      </c>
      <c r="AT96" s="102">
        <f>'Returns per Gal.'!AT103</f>
        <v>0</v>
      </c>
      <c r="AU96" s="102">
        <f>'Returns per Gal.'!AU103</f>
        <v>1.8964285714285714</v>
      </c>
      <c r="AV96" s="114">
        <f>'Returns per Gal.'!AV103</f>
        <v>0</v>
      </c>
      <c r="AW96" s="113">
        <f>'Returns per Gal.'!AW103</f>
        <v>0</v>
      </c>
      <c r="AX96" s="102">
        <f>'Returns per Gal.'!AX103</f>
        <v>2.2775785714285712</v>
      </c>
      <c r="AY96" s="102">
        <f>'Returns per Gal.'!AY103</f>
        <v>0</v>
      </c>
      <c r="AZ96" s="102">
        <f>'Returns per Gal.'!AZ103</f>
        <v>2.4911084290043286</v>
      </c>
      <c r="BA96" s="114">
        <f>'Returns per Gal.'!BA103</f>
        <v>0</v>
      </c>
      <c r="BB96" s="113"/>
      <c r="BC96" s="102">
        <f>'Returns per Gal.'!BD103</f>
        <v>0.81883457792207714</v>
      </c>
      <c r="BD96" s="102">
        <f>'Returns per Gal.'!BE103</f>
        <v>0</v>
      </c>
      <c r="BE96" s="102">
        <f>'Returns per Gal.'!BF103</f>
        <v>0.60530472034631977</v>
      </c>
      <c r="BF96" s="102">
        <f>'Returns per Gal.'!BG103</f>
        <v>0</v>
      </c>
      <c r="BG96" s="102">
        <f>'Returns per Gal.'!BH103</f>
        <v>-0.17722876179653868</v>
      </c>
      <c r="BH96" s="102">
        <f>'Returns per Gal.'!BI103</f>
        <v>0</v>
      </c>
      <c r="BI96" s="102">
        <f>'Returns per Gal.'!BJ103</f>
        <v>0.78253348214285845</v>
      </c>
      <c r="BJ96" s="59"/>
      <c r="BL96" s="228">
        <f>'Returns per Bu.'!H103</f>
        <v>7.5010937500000026</v>
      </c>
      <c r="BM96" s="216">
        <f>'Returns per Bu.'!I103</f>
        <v>0</v>
      </c>
      <c r="BN96" s="210">
        <f>'Returns per Bu.'!Q103</f>
        <v>8.6699568181818147</v>
      </c>
      <c r="BO96" s="210">
        <f>'Returns per Bu.'!R103</f>
        <v>0</v>
      </c>
      <c r="BP96" s="210">
        <f>'Returns per Bu.'!S103</f>
        <v>7.0048532169696944</v>
      </c>
      <c r="BQ96" s="209">
        <f>'Returns per Bu.'!AE103</f>
        <v>0</v>
      </c>
      <c r="BR96" s="213">
        <f>'Returns per Bu.'!AF103</f>
        <v>-0.15381018268992577</v>
      </c>
      <c r="BS96" s="209">
        <f>'Returns per Bu.'!AM103</f>
        <v>0</v>
      </c>
      <c r="BT96" s="206">
        <f>'Returns per Bu.'!AN103</f>
        <v>5.31</v>
      </c>
      <c r="BU96" s="209">
        <f>'Returns per Bu.'!AO103</f>
        <v>0</v>
      </c>
      <c r="BV96" s="15">
        <f t="shared" si="3"/>
        <v>3.4699999999999998</v>
      </c>
      <c r="BW96" s="102">
        <f>'Returns per Bu.'!AJ103</f>
        <v>1.84</v>
      </c>
      <c r="BX96" s="102"/>
      <c r="BY96" s="102">
        <f t="shared" si="8"/>
        <v>1.2392857142857141</v>
      </c>
    </row>
    <row r="97" spans="1:77" x14ac:dyDescent="0.2">
      <c r="A97" s="77">
        <v>41244</v>
      </c>
      <c r="B97" s="30"/>
      <c r="C97" s="65"/>
      <c r="D97" s="106">
        <v>2.2528571428571431</v>
      </c>
      <c r="E97" s="107"/>
      <c r="F97" s="108">
        <v>255.41447368421052</v>
      </c>
      <c r="G97" s="107"/>
      <c r="H97" s="106">
        <v>7.3563486842105279</v>
      </c>
      <c r="I97" s="107"/>
      <c r="J97" s="109">
        <v>5.75</v>
      </c>
      <c r="K97" s="241"/>
      <c r="L97" s="242"/>
      <c r="M97" s="106">
        <f>'Returns per Gal.'!M104</f>
        <v>2.2528571428571431</v>
      </c>
      <c r="N97" s="120">
        <f>'Returns per Gal.'!N104</f>
        <v>0</v>
      </c>
      <c r="O97" s="106">
        <f>'Returns per Gal.'!O104</f>
        <v>0.77536536654135324</v>
      </c>
      <c r="P97" s="106">
        <f>'Returns per Gal.'!P104</f>
        <v>0</v>
      </c>
      <c r="Q97" s="106">
        <f>'Returns per Gal.'!Q104</f>
        <v>3.0282225093984962</v>
      </c>
      <c r="R97" s="122">
        <f>'Returns per Gal.'!R104</f>
        <v>0</v>
      </c>
      <c r="S97" s="120">
        <f>'Returns per Gal.'!S104</f>
        <v>0</v>
      </c>
      <c r="T97" s="106">
        <f>'Returns per Gal.'!T104</f>
        <v>2.6272673872180459</v>
      </c>
      <c r="U97" s="120">
        <f>'Returns per Gal.'!U104</f>
        <v>0</v>
      </c>
      <c r="V97" s="106">
        <f>'Returns per Gal.'!V104</f>
        <v>0.17249999999999999</v>
      </c>
      <c r="W97" s="120">
        <f>'Returns per Gal.'!W104</f>
        <v>0</v>
      </c>
      <c r="X97" s="106">
        <f>'Returns per Gal.'!X104</f>
        <v>0.21914999999999998</v>
      </c>
      <c r="Y97" s="120">
        <f>'Returns per Gal.'!Y104</f>
        <v>0</v>
      </c>
      <c r="Z97" s="106">
        <f>'Returns per Gal.'!Z104</f>
        <v>3.0189173872180457</v>
      </c>
      <c r="AA97" s="120">
        <f>'Returns per Gal.'!AA104</f>
        <v>0</v>
      </c>
      <c r="AB97" s="106">
        <f>'Returns per Gal.'!AB104</f>
        <v>0.2135298575757576</v>
      </c>
      <c r="AC97" s="120">
        <f>'Returns per Gal.'!AC104</f>
        <v>0</v>
      </c>
      <c r="AD97" s="106">
        <f>'Returns per Gal.'!AD104</f>
        <v>3.2324472447938035</v>
      </c>
      <c r="AE97" s="120">
        <f>'Returns per Gal.'!AE104</f>
        <v>0</v>
      </c>
      <c r="AF97" s="106">
        <f>'Returns per Gal.'!AF104</f>
        <v>2.4570818782524504</v>
      </c>
      <c r="AG97" s="116"/>
      <c r="AH97" s="106">
        <f>'Returns per Gal.'!AF104</f>
        <v>2.4570818782524504</v>
      </c>
      <c r="AI97" s="106">
        <f>'Returns per Gal.'!AI104</f>
        <v>0.18995512218045038</v>
      </c>
      <c r="AJ97" s="106">
        <f>'Returns per Gal.'!AH104</f>
        <v>0</v>
      </c>
      <c r="AK97" s="106">
        <f>'Returns per Gal.'!AK104</f>
        <v>9.3051221804505424E-3</v>
      </c>
      <c r="AL97" s="106">
        <f>'Returns per Gal.'!AL104</f>
        <v>0</v>
      </c>
      <c r="AM97" s="106">
        <f>'Returns per Gal.'!AM104</f>
        <v>-0.20422473539530728</v>
      </c>
      <c r="AN97" s="91">
        <f>'Returns per Gal.'!AN104</f>
        <v>0</v>
      </c>
      <c r="AO97" s="74">
        <f>'Returns per Gal.'!AO104</f>
        <v>0</v>
      </c>
      <c r="AP97" s="92">
        <f>'Returns per Gal.'!AP104</f>
        <v>0</v>
      </c>
      <c r="AQ97" s="106">
        <f>'Returns per Gal.'!AQ104</f>
        <v>0.65714285714285725</v>
      </c>
      <c r="AR97" s="106">
        <f>'Returns per Gal.'!AR104</f>
        <v>0</v>
      </c>
      <c r="AS97" s="106">
        <f>'Returns per Gal.'!AS104</f>
        <v>1.2428571428571429</v>
      </c>
      <c r="AT97" s="106">
        <f>'Returns per Gal.'!AT104</f>
        <v>0</v>
      </c>
      <c r="AU97" s="106">
        <f>'Returns per Gal.'!AU104</f>
        <v>1.9000000000000001</v>
      </c>
      <c r="AV97" s="116">
        <f>'Returns per Gal.'!AV104</f>
        <v>0</v>
      </c>
      <c r="AW97" s="115">
        <f>'Returns per Gal.'!AW104</f>
        <v>0</v>
      </c>
      <c r="AX97" s="106">
        <f>'Returns per Gal.'!AX104</f>
        <v>2.2916500000000002</v>
      </c>
      <c r="AY97" s="106">
        <f>'Returns per Gal.'!AY104</f>
        <v>0</v>
      </c>
      <c r="AZ97" s="106">
        <f>'Returns per Gal.'!AZ104</f>
        <v>2.505179857575758</v>
      </c>
      <c r="BA97" s="116">
        <f>'Returns per Gal.'!BA104</f>
        <v>0</v>
      </c>
      <c r="BB97" s="115"/>
      <c r="BC97" s="106">
        <f>'Returns per Gal.'!BD104</f>
        <v>0.73657250939849606</v>
      </c>
      <c r="BD97" s="106">
        <f>'Returns per Gal.'!BE104</f>
        <v>0</v>
      </c>
      <c r="BE97" s="106">
        <f>'Returns per Gal.'!BF104</f>
        <v>0.52304265182273824</v>
      </c>
      <c r="BF97" s="106">
        <f>'Returns per Gal.'!BG104</f>
        <v>0</v>
      </c>
      <c r="BG97" s="106">
        <f>'Returns per Gal.'!BH104</f>
        <v>-0.2042247353953075</v>
      </c>
      <c r="BH97" s="106">
        <f>'Returns per Gal.'!BI104</f>
        <v>0</v>
      </c>
      <c r="BI97" s="106">
        <f>'Returns per Gal.'!BJ104</f>
        <v>0.72726738721804574</v>
      </c>
      <c r="BJ97" s="73"/>
      <c r="BK97" s="30"/>
      <c r="BL97" s="229">
        <f>'Returns per Bu.'!H104</f>
        <v>7.3563486842105279</v>
      </c>
      <c r="BM97" s="218">
        <f>'Returns per Bu.'!I104</f>
        <v>0</v>
      </c>
      <c r="BN97" s="211">
        <f>'Returns per Bu.'!Q104</f>
        <v>8.4790230263157902</v>
      </c>
      <c r="BO97" s="211">
        <f>'Returns per Bu.'!R104</f>
        <v>0</v>
      </c>
      <c r="BP97" s="211">
        <f>'Returns per Bu.'!S104</f>
        <v>6.78451942510367</v>
      </c>
      <c r="BQ97" s="208">
        <f>'Returns per Bu.'!AE104</f>
        <v>0</v>
      </c>
      <c r="BR97" s="214">
        <f>'Returns per Bu.'!AF104</f>
        <v>-0.17723897375650072</v>
      </c>
      <c r="BS97" s="208">
        <f>'Returns per Bu.'!AM104</f>
        <v>0</v>
      </c>
      <c r="BT97" s="207">
        <f>'Returns per Bu.'!AN104</f>
        <v>5.32</v>
      </c>
      <c r="BU97" s="208">
        <f>'Returns per Bu.'!AO104</f>
        <v>0</v>
      </c>
      <c r="BV97" s="15">
        <f t="shared" si="3"/>
        <v>3.4800000000000004</v>
      </c>
      <c r="BW97" s="102">
        <f>'Returns per Bu.'!AJ104</f>
        <v>1.84</v>
      </c>
      <c r="BX97" s="102"/>
      <c r="BY97" s="102">
        <f t="shared" si="8"/>
        <v>1.2428571428571429</v>
      </c>
    </row>
    <row r="98" spans="1:77" x14ac:dyDescent="0.2">
      <c r="A98" s="22">
        <v>41275</v>
      </c>
      <c r="C98" s="60"/>
      <c r="D98" s="102">
        <v>2.1967391304347825</v>
      </c>
      <c r="E98" s="103"/>
      <c r="F98" s="104">
        <v>257.64285714285717</v>
      </c>
      <c r="G98" s="103"/>
      <c r="H98" s="102">
        <v>7.2666666666666702</v>
      </c>
      <c r="I98" s="103"/>
      <c r="J98" s="351">
        <v>5.62</v>
      </c>
      <c r="K98" s="237"/>
      <c r="L98" s="12"/>
      <c r="M98" s="102">
        <f>'Returns per Gal.'!M105</f>
        <v>2.1967391304347825</v>
      </c>
      <c r="N98" s="117">
        <f>'Returns per Gal.'!N105</f>
        <v>0</v>
      </c>
      <c r="O98" s="102">
        <f>'Returns per Gal.'!O105</f>
        <v>0.78213010204081646</v>
      </c>
      <c r="P98" s="102">
        <f>'Returns per Gal.'!P105</f>
        <v>0</v>
      </c>
      <c r="Q98" s="102">
        <f>'Returns per Gal.'!Q105</f>
        <v>2.9788692324755992</v>
      </c>
      <c r="R98" s="119">
        <f>'Returns per Gal.'!R105</f>
        <v>0</v>
      </c>
      <c r="S98" s="117">
        <f>'Returns per Gal.'!S105</f>
        <v>0</v>
      </c>
      <c r="T98" s="102">
        <f>'Returns per Gal.'!T105</f>
        <v>2.5952380952380967</v>
      </c>
      <c r="U98" s="117">
        <f>'Returns per Gal.'!U105</f>
        <v>0</v>
      </c>
      <c r="V98" s="102">
        <f>'Returns per Gal.'!V105</f>
        <v>0.1686</v>
      </c>
      <c r="W98" s="117">
        <f>'Returns per Gal.'!W105</f>
        <v>0</v>
      </c>
      <c r="X98" s="102">
        <f>'Returns per Gal.'!X105</f>
        <v>0.21914999999999998</v>
      </c>
      <c r="Y98" s="117">
        <f>'Returns per Gal.'!Y105</f>
        <v>0</v>
      </c>
      <c r="Z98" s="102">
        <f>'Returns per Gal.'!Z105</f>
        <v>2.9829880952380967</v>
      </c>
      <c r="AA98" s="117">
        <f>'Returns per Gal.'!AA105</f>
        <v>0</v>
      </c>
      <c r="AB98" s="102">
        <f>'Returns per Gal.'!AB105</f>
        <v>0.2135298575757576</v>
      </c>
      <c r="AC98" s="117">
        <f>'Returns per Gal.'!AC105</f>
        <v>0</v>
      </c>
      <c r="AD98" s="102">
        <f>'Returns per Gal.'!AD105</f>
        <v>3.1965179528138545</v>
      </c>
      <c r="AE98" s="117">
        <f>'Returns per Gal.'!AE105</f>
        <v>0</v>
      </c>
      <c r="AF98" s="102">
        <f>'Returns per Gal.'!AF105</f>
        <v>2.4143878507730383</v>
      </c>
      <c r="AG98" s="114"/>
      <c r="AH98" s="102">
        <f>'Returns per Gal.'!AF105</f>
        <v>2.4143878507730383</v>
      </c>
      <c r="AI98" s="102">
        <f>'Returns per Gal.'!AI105</f>
        <v>0.17653113723750252</v>
      </c>
      <c r="AJ98" s="102">
        <f>'Returns per Gal.'!AH105</f>
        <v>0</v>
      </c>
      <c r="AK98" s="102">
        <f>'Returns per Gal.'!AK105</f>
        <v>-4.1188627624975105E-3</v>
      </c>
      <c r="AL98" s="102">
        <f>'Returns per Gal.'!AL105</f>
        <v>0</v>
      </c>
      <c r="AM98" s="102">
        <f>'Returns per Gal.'!AM105</f>
        <v>-0.21764872033825533</v>
      </c>
      <c r="AN98" s="89">
        <f>'Returns per Gal.'!AN105</f>
        <v>0</v>
      </c>
      <c r="AO98" s="15">
        <f>'Returns per Gal.'!AO105</f>
        <v>0</v>
      </c>
      <c r="AP98" s="90">
        <f>'Returns per Gal.'!AP105</f>
        <v>0</v>
      </c>
      <c r="AQ98" s="102">
        <f>'Returns per Gal.'!AQ105</f>
        <v>0.65714285714285725</v>
      </c>
      <c r="AR98" s="102">
        <f>'Returns per Gal.'!AR105</f>
        <v>0</v>
      </c>
      <c r="AS98" s="102">
        <f>'Returns per Gal.'!AS105</f>
        <v>1.2464285714285714</v>
      </c>
      <c r="AT98" s="102">
        <f>'Returns per Gal.'!AT105</f>
        <v>0</v>
      </c>
      <c r="AU98" s="102">
        <f>'Returns per Gal.'!AU105</f>
        <v>1.9035714285714287</v>
      </c>
      <c r="AV98" s="114">
        <f>'Returns per Gal.'!AV105</f>
        <v>0</v>
      </c>
      <c r="AW98" s="113">
        <f>'Returns per Gal.'!AW105</f>
        <v>0</v>
      </c>
      <c r="AX98" s="102">
        <f>'Returns per Gal.'!AX105</f>
        <v>2.2913214285714285</v>
      </c>
      <c r="AY98" s="102">
        <f>'Returns per Gal.'!AY105</f>
        <v>0</v>
      </c>
      <c r="AZ98" s="102">
        <f>'Returns per Gal.'!AZ105</f>
        <v>2.5048512861471863</v>
      </c>
      <c r="BA98" s="114">
        <f>'Returns per Gal.'!BA105</f>
        <v>0</v>
      </c>
      <c r="BB98" s="113"/>
      <c r="BC98" s="102">
        <f>'Returns per Gal.'!BD105</f>
        <v>0.6875478039041707</v>
      </c>
      <c r="BD98" s="102">
        <f>'Returns per Gal.'!BE105</f>
        <v>0</v>
      </c>
      <c r="BE98" s="102">
        <f>'Returns per Gal.'!BF105</f>
        <v>0.47401794632841288</v>
      </c>
      <c r="BF98" s="102">
        <f>'Returns per Gal.'!BG105</f>
        <v>0</v>
      </c>
      <c r="BG98" s="102">
        <f>'Returns per Gal.'!BH105</f>
        <v>-0.21764872033825511</v>
      </c>
      <c r="BH98" s="102">
        <f>'Returns per Gal.'!BI105</f>
        <v>0</v>
      </c>
      <c r="BI98" s="102">
        <f>'Returns per Gal.'!BJ105</f>
        <v>0.69166666666666798</v>
      </c>
      <c r="BJ98" s="59"/>
      <c r="BL98" s="228">
        <f>'Returns per Bu.'!H105</f>
        <v>7.2666666666666702</v>
      </c>
      <c r="BM98" s="216">
        <f>'Returns per Bu.'!I105</f>
        <v>0</v>
      </c>
      <c r="BN98" s="210">
        <f>'Returns per Bu.'!Q105</f>
        <v>8.3408338509316771</v>
      </c>
      <c r="BO98" s="210">
        <f>'Returns per Bu.'!R105</f>
        <v>0</v>
      </c>
      <c r="BP98" s="210">
        <f>'Returns per Bu.'!S105</f>
        <v>6.6572502497195556</v>
      </c>
      <c r="BQ98" s="209">
        <f>'Returns per Bu.'!AE105</f>
        <v>0</v>
      </c>
      <c r="BR98" s="213">
        <f>'Returns per Bu.'!AF105</f>
        <v>-0.18888914585933431</v>
      </c>
      <c r="BS98" s="209">
        <f>'Returns per Bu.'!AM105</f>
        <v>0</v>
      </c>
      <c r="BT98" s="206">
        <f>'Returns per Bu.'!AN105</f>
        <v>5.33</v>
      </c>
      <c r="BU98" s="209">
        <f>'Returns per Bu.'!AO105</f>
        <v>0</v>
      </c>
      <c r="BV98" s="15">
        <f t="shared" si="3"/>
        <v>3.49</v>
      </c>
      <c r="BW98" s="102">
        <f>'Returns per Bu.'!AJ105</f>
        <v>1.84</v>
      </c>
      <c r="BX98" s="102"/>
      <c r="BY98" s="102">
        <f t="shared" si="8"/>
        <v>1.2464285714285714</v>
      </c>
    </row>
    <row r="99" spans="1:77" x14ac:dyDescent="0.2">
      <c r="A99" s="8">
        <v>41306</v>
      </c>
      <c r="C99" s="60"/>
      <c r="D99" s="102">
        <v>2.3287499999999985</v>
      </c>
      <c r="E99" s="103"/>
      <c r="F99" s="104">
        <v>265.57894736842104</v>
      </c>
      <c r="G99" s="103"/>
      <c r="H99" s="102">
        <v>7.2592105263157913</v>
      </c>
      <c r="I99" s="103"/>
      <c r="J99" s="351">
        <v>5.56</v>
      </c>
      <c r="K99" s="237"/>
      <c r="M99" s="102">
        <f>'Returns per Gal.'!M106</f>
        <v>2.3287499999999985</v>
      </c>
      <c r="N99" s="117">
        <f>'Returns per Gal.'!N106</f>
        <v>0</v>
      </c>
      <c r="O99" s="102">
        <f>'Returns per Gal.'!O106</f>
        <v>0.80622180451127812</v>
      </c>
      <c r="P99" s="102">
        <f>'Returns per Gal.'!P106</f>
        <v>0</v>
      </c>
      <c r="Q99" s="102">
        <f>'Returns per Gal.'!Q106</f>
        <v>3.1349718045112764</v>
      </c>
      <c r="R99" s="119">
        <f>'Returns per Gal.'!R106</f>
        <v>0</v>
      </c>
      <c r="S99" s="117">
        <f>'Returns per Gal.'!S106</f>
        <v>0</v>
      </c>
      <c r="T99" s="102">
        <f>'Returns per Gal.'!T106</f>
        <v>2.5925751879699255</v>
      </c>
      <c r="U99" s="117">
        <f>'Returns per Gal.'!U106</f>
        <v>0</v>
      </c>
      <c r="V99" s="102">
        <f>'Returns per Gal.'!V106</f>
        <v>0.1668</v>
      </c>
      <c r="W99" s="117">
        <f>'Returns per Gal.'!W106</f>
        <v>0</v>
      </c>
      <c r="X99" s="102">
        <f>'Returns per Gal.'!X106</f>
        <v>0.21914999999999998</v>
      </c>
      <c r="Y99" s="117">
        <f>'Returns per Gal.'!Y106</f>
        <v>0</v>
      </c>
      <c r="Z99" s="102">
        <f>'Returns per Gal.'!Z106</f>
        <v>2.9785251879699253</v>
      </c>
      <c r="AA99" s="117">
        <f>'Returns per Gal.'!AA106</f>
        <v>0</v>
      </c>
      <c r="AB99" s="102">
        <f>'Returns per Gal.'!AB106</f>
        <v>0.2135298575757576</v>
      </c>
      <c r="AC99" s="117">
        <f>'Returns per Gal.'!AC106</f>
        <v>0</v>
      </c>
      <c r="AD99" s="102">
        <f>'Returns per Gal.'!AD106</f>
        <v>3.1920550455456826</v>
      </c>
      <c r="AE99" s="117">
        <f>'Returns per Gal.'!AE106</f>
        <v>0</v>
      </c>
      <c r="AF99" s="102">
        <f>'Returns per Gal.'!AF106</f>
        <v>2.3858332410344048</v>
      </c>
      <c r="AG99" s="114"/>
      <c r="AH99" s="102">
        <f>'Returns per Gal.'!AF106</f>
        <v>2.3858332410344048</v>
      </c>
      <c r="AI99" s="102">
        <f>'Returns per Gal.'!AI106</f>
        <v>0.33709661654135098</v>
      </c>
      <c r="AJ99" s="102">
        <f>'Returns per Gal.'!AH106</f>
        <v>0</v>
      </c>
      <c r="AK99" s="102">
        <f>'Returns per Gal.'!AK106</f>
        <v>0.15644661654135117</v>
      </c>
      <c r="AL99" s="102">
        <f>'Returns per Gal.'!AL106</f>
        <v>0</v>
      </c>
      <c r="AM99" s="102">
        <f>'Returns per Gal.'!AM106</f>
        <v>-5.7083241034406207E-2</v>
      </c>
      <c r="AN99" s="89">
        <f>'Returns per Gal.'!AN106</f>
        <v>0</v>
      </c>
      <c r="AO99" s="15">
        <f>'Returns per Gal.'!AO106</f>
        <v>0</v>
      </c>
      <c r="AP99" s="90">
        <f>'Returns per Gal.'!AP106</f>
        <v>0</v>
      </c>
      <c r="AQ99" s="102">
        <f>'Returns per Gal.'!AQ106</f>
        <v>0.65714285714285725</v>
      </c>
      <c r="AR99" s="102">
        <f>'Returns per Gal.'!AR106</f>
        <v>0</v>
      </c>
      <c r="AS99" s="102">
        <f>'Returns per Gal.'!AS106</f>
        <v>1.2535714285714286</v>
      </c>
      <c r="AT99" s="102">
        <f>'Returns per Gal.'!AT106</f>
        <v>0</v>
      </c>
      <c r="AU99" s="102">
        <f>'Returns per Gal.'!AU106</f>
        <v>1.9107142857142858</v>
      </c>
      <c r="AV99" s="114">
        <f>'Returns per Gal.'!AV106</f>
        <v>0</v>
      </c>
      <c r="AW99" s="113">
        <f>'Returns per Gal.'!AW106</f>
        <v>0</v>
      </c>
      <c r="AX99" s="102">
        <f>'Returns per Gal.'!AX106</f>
        <v>2.2966642857142858</v>
      </c>
      <c r="AY99" s="102">
        <f>'Returns per Gal.'!AY106</f>
        <v>0</v>
      </c>
      <c r="AZ99" s="102">
        <f>'Returns per Gal.'!AZ106</f>
        <v>2.5101941432900432</v>
      </c>
      <c r="BA99" s="114">
        <f>'Returns per Gal.'!BA106</f>
        <v>0</v>
      </c>
      <c r="BB99" s="113"/>
      <c r="BC99" s="102">
        <f>'Returns per Gal.'!BD106</f>
        <v>0.83830751879699061</v>
      </c>
      <c r="BD99" s="102">
        <f>'Returns per Gal.'!BE106</f>
        <v>0</v>
      </c>
      <c r="BE99" s="102">
        <f>'Returns per Gal.'!BF106</f>
        <v>0.62477766122123324</v>
      </c>
      <c r="BF99" s="102">
        <f>'Returns per Gal.'!BG106</f>
        <v>0</v>
      </c>
      <c r="BG99" s="102">
        <f>'Returns per Gal.'!BH106</f>
        <v>-5.7083241034406429E-2</v>
      </c>
      <c r="BH99" s="102">
        <f>'Returns per Gal.'!BI106</f>
        <v>0</v>
      </c>
      <c r="BI99" s="102">
        <f>'Returns per Gal.'!BJ106</f>
        <v>0.68186090225563967</v>
      </c>
      <c r="BJ99" s="59"/>
      <c r="BL99" s="228">
        <f>'Returns per Bu.'!H106</f>
        <v>7.2592105263157913</v>
      </c>
      <c r="BM99" s="216">
        <f>'Returns per Bu.'!I106</f>
        <v>0</v>
      </c>
      <c r="BN99" s="210">
        <f>'Returns per Bu.'!Q106</f>
        <v>8.7779210526315747</v>
      </c>
      <c r="BO99" s="210">
        <f>'Returns per Bu.'!R106</f>
        <v>0</v>
      </c>
      <c r="BP99" s="210">
        <f>'Returns per Bu.'!S106</f>
        <v>7.0993774514194543</v>
      </c>
      <c r="BQ99" s="209">
        <f>'Returns per Bu.'!AE106</f>
        <v>0</v>
      </c>
      <c r="BR99" s="213">
        <f>'Returns per Bu.'!AF106</f>
        <v>-4.9540399893526453E-2</v>
      </c>
      <c r="BS99" s="209">
        <f>'Returns per Bu.'!AM106</f>
        <v>0</v>
      </c>
      <c r="BT99" s="206">
        <f>'Returns per Bu.'!AN106</f>
        <v>5.35</v>
      </c>
      <c r="BU99" s="209">
        <f>'Returns per Bu.'!AO106</f>
        <v>0</v>
      </c>
      <c r="BV99" s="15">
        <f t="shared" si="3"/>
        <v>3.51</v>
      </c>
      <c r="BW99" s="102">
        <f>'Returns per Bu.'!AJ106</f>
        <v>1.84</v>
      </c>
      <c r="BX99" s="102"/>
      <c r="BY99" s="102">
        <f t="shared" ref="BY99" si="9">AS99</f>
        <v>1.2535714285714286</v>
      </c>
    </row>
    <row r="100" spans="1:77" x14ac:dyDescent="0.2">
      <c r="A100" s="8">
        <v>41334</v>
      </c>
      <c r="C100" s="60"/>
      <c r="D100" s="102">
        <v>2.5190624999999995</v>
      </c>
      <c r="E100" s="103"/>
      <c r="F100" s="104">
        <v>263.27976190476193</v>
      </c>
      <c r="G100" s="103"/>
      <c r="H100" s="102">
        <v>7.4420089285714308</v>
      </c>
      <c r="I100" s="103"/>
      <c r="J100" s="351">
        <v>5.81</v>
      </c>
      <c r="K100" s="237"/>
      <c r="M100" s="102">
        <f>'Returns per Gal.'!M107</f>
        <v>2.5190624999999995</v>
      </c>
      <c r="N100" s="117">
        <f>'Returns per Gal.'!N107</f>
        <v>0</v>
      </c>
      <c r="O100" s="102">
        <f>'Returns per Gal.'!O107</f>
        <v>0.7992421343537417</v>
      </c>
      <c r="P100" s="102">
        <f>'Returns per Gal.'!P107</f>
        <v>0</v>
      </c>
      <c r="Q100" s="102">
        <f>'Returns per Gal.'!Q107</f>
        <v>3.3183046343537415</v>
      </c>
      <c r="R100" s="119">
        <f>'Returns per Gal.'!R107</f>
        <v>0</v>
      </c>
      <c r="S100" s="117">
        <f>'Returns per Gal.'!S107</f>
        <v>0</v>
      </c>
      <c r="T100" s="102">
        <f>'Returns per Gal.'!T107</f>
        <v>2.6578603316326541</v>
      </c>
      <c r="U100" s="117">
        <f>'Returns per Gal.'!U107</f>
        <v>0</v>
      </c>
      <c r="V100" s="102">
        <f>'Returns per Gal.'!V107</f>
        <v>0.17429999999999998</v>
      </c>
      <c r="W100" s="117">
        <f>'Returns per Gal.'!W107</f>
        <v>0</v>
      </c>
      <c r="X100" s="102">
        <f>'Returns per Gal.'!X107</f>
        <v>0.21914999999999998</v>
      </c>
      <c r="Y100" s="117">
        <f>'Returns per Gal.'!Y107</f>
        <v>0</v>
      </c>
      <c r="Z100" s="102">
        <f>'Returns per Gal.'!Z107</f>
        <v>3.0513103316326542</v>
      </c>
      <c r="AA100" s="117">
        <f>'Returns per Gal.'!AA107</f>
        <v>0</v>
      </c>
      <c r="AB100" s="102">
        <f>'Returns per Gal.'!AB107</f>
        <v>0.2135298575757576</v>
      </c>
      <c r="AC100" s="117">
        <f>'Returns per Gal.'!AC107</f>
        <v>0</v>
      </c>
      <c r="AD100" s="102">
        <f>'Returns per Gal.'!AD107</f>
        <v>3.264840189208412</v>
      </c>
      <c r="AE100" s="117">
        <f>'Returns per Gal.'!AE107</f>
        <v>0</v>
      </c>
      <c r="AF100" s="102">
        <f>'Returns per Gal.'!AF107</f>
        <v>2.4655980548546701</v>
      </c>
      <c r="AG100" s="114"/>
      <c r="AH100" s="102">
        <f>'Returns per Gal.'!AF107</f>
        <v>2.4655980548546701</v>
      </c>
      <c r="AI100" s="102">
        <f>'Returns per Gal.'!AI107</f>
        <v>0.44764430272108735</v>
      </c>
      <c r="AJ100" s="102">
        <f>'Returns per Gal.'!AH107</f>
        <v>0</v>
      </c>
      <c r="AK100" s="102">
        <f>'Returns per Gal.'!AK107</f>
        <v>0.26699430272108726</v>
      </c>
      <c r="AL100" s="102">
        <f>'Returns per Gal.'!AL107</f>
        <v>0</v>
      </c>
      <c r="AM100" s="102">
        <f>'Returns per Gal.'!AM107</f>
        <v>5.3464445145329442E-2</v>
      </c>
      <c r="AN100" s="89">
        <f>'Returns per Gal.'!AN107</f>
        <v>0</v>
      </c>
      <c r="AO100" s="15">
        <f>'Returns per Gal.'!AO107</f>
        <v>0</v>
      </c>
      <c r="AP100" s="90">
        <f>'Returns per Gal.'!AP107</f>
        <v>0</v>
      </c>
      <c r="AQ100" s="102">
        <f>'Returns per Gal.'!AQ107</f>
        <v>0.65714285714285725</v>
      </c>
      <c r="AR100" s="102">
        <f>'Returns per Gal.'!AR107</f>
        <v>0</v>
      </c>
      <c r="AS100" s="102">
        <f>'Returns per Gal.'!AS107</f>
        <v>1.2571428571428573</v>
      </c>
      <c r="AT100" s="102">
        <f>'Returns per Gal.'!AT107</f>
        <v>0</v>
      </c>
      <c r="AU100" s="102">
        <f>'Returns per Gal.'!AU107</f>
        <v>1.9142857142857146</v>
      </c>
      <c r="AV100" s="114">
        <f>'Returns per Gal.'!AV107</f>
        <v>0</v>
      </c>
      <c r="AW100" s="113">
        <f>'Returns per Gal.'!AW107</f>
        <v>0</v>
      </c>
      <c r="AX100" s="102">
        <f>'Returns per Gal.'!AX107</f>
        <v>2.3077357142857147</v>
      </c>
      <c r="AY100" s="102">
        <f>'Returns per Gal.'!AY107</f>
        <v>0</v>
      </c>
      <c r="AZ100" s="102">
        <f>'Returns per Gal.'!AZ107</f>
        <v>2.5212655718614725</v>
      </c>
      <c r="BA100" s="114">
        <f>'Returns per Gal.'!BA107</f>
        <v>0</v>
      </c>
      <c r="BB100" s="113"/>
      <c r="BC100" s="102">
        <f>'Returns per Gal.'!BD107</f>
        <v>1.0105689200680268</v>
      </c>
      <c r="BD100" s="102">
        <f>'Returns per Gal.'!BE107</f>
        <v>0</v>
      </c>
      <c r="BE100" s="102">
        <f>'Returns per Gal.'!BF107</f>
        <v>0.79703906249226897</v>
      </c>
      <c r="BF100" s="102">
        <f>'Returns per Gal.'!BG107</f>
        <v>0</v>
      </c>
      <c r="BG100" s="102">
        <f>'Returns per Gal.'!BH107</f>
        <v>5.3464445145329442E-2</v>
      </c>
      <c r="BH100" s="102">
        <f>'Returns per Gal.'!BI107</f>
        <v>0</v>
      </c>
      <c r="BI100" s="102">
        <f>'Returns per Gal.'!BJ107</f>
        <v>0.74357461734693953</v>
      </c>
      <c r="BJ100" s="59"/>
      <c r="BL100" s="228">
        <f>'Returns per Bu.'!H107</f>
        <v>7.4420089285714308</v>
      </c>
      <c r="BM100" s="216">
        <f>'Returns per Bu.'!I107</f>
        <v>0</v>
      </c>
      <c r="BN100" s="210">
        <f>'Returns per Bu.'!Q107</f>
        <v>9.2912529761904743</v>
      </c>
      <c r="BO100" s="210">
        <f>'Returns per Bu.'!R107</f>
        <v>0</v>
      </c>
      <c r="BP100" s="210">
        <f>'Returns per Bu.'!S107</f>
        <v>7.591709374978354</v>
      </c>
      <c r="BQ100" s="209">
        <f>'Returns per Bu.'!AE107</f>
        <v>0</v>
      </c>
      <c r="BR100" s="213">
        <f>'Returns per Bu.'!AF107</f>
        <v>4.6399782923830617E-2</v>
      </c>
      <c r="BS100" s="209">
        <f>'Returns per Bu.'!AM107</f>
        <v>0</v>
      </c>
      <c r="BT100" s="206">
        <f>'Returns per Bu.'!AN107</f>
        <v>5.36</v>
      </c>
      <c r="BU100" s="209">
        <f>'Returns per Bu.'!AO107</f>
        <v>0</v>
      </c>
      <c r="BV100" s="15">
        <f t="shared" si="3"/>
        <v>3.5200000000000005</v>
      </c>
      <c r="BW100" s="102">
        <f>'Returns per Bu.'!AJ107</f>
        <v>1.84</v>
      </c>
      <c r="BX100" s="102"/>
      <c r="BY100" s="102">
        <f t="shared" ref="BY100" si="10">AS100</f>
        <v>1.2571428571428573</v>
      </c>
    </row>
    <row r="101" spans="1:77" x14ac:dyDescent="0.2">
      <c r="A101" s="8">
        <v>41365</v>
      </c>
      <c r="C101" s="60"/>
      <c r="D101" s="326">
        <v>2.478409090909091</v>
      </c>
      <c r="F101" s="327">
        <v>239.83333333333334</v>
      </c>
      <c r="H101" s="15">
        <v>6.7354761904761915</v>
      </c>
      <c r="J101" s="328">
        <v>5.21</v>
      </c>
      <c r="K101" s="237"/>
      <c r="M101" s="102">
        <f>'Returns per Gal.'!M108</f>
        <v>2.478409090909091</v>
      </c>
      <c r="N101" s="117">
        <f>'Returns per Gal.'!N108</f>
        <v>0</v>
      </c>
      <c r="O101" s="102">
        <f>'Returns per Gal.'!O108</f>
        <v>0.72806547619047624</v>
      </c>
      <c r="P101" s="102">
        <f>'Returns per Gal.'!P108</f>
        <v>0</v>
      </c>
      <c r="Q101" s="102">
        <f>'Returns per Gal.'!Q108</f>
        <v>3.2064745670995674</v>
      </c>
      <c r="R101" s="119">
        <f>'Returns per Gal.'!R108</f>
        <v>0</v>
      </c>
      <c r="S101" s="117">
        <f>'Returns per Gal.'!S108</f>
        <v>0</v>
      </c>
      <c r="T101" s="102">
        <f>'Returns per Gal.'!T108</f>
        <v>2.4055272108843542</v>
      </c>
      <c r="U101" s="117">
        <f>'Returns per Gal.'!U108</f>
        <v>0</v>
      </c>
      <c r="V101" s="102">
        <f>'Returns per Gal.'!V108</f>
        <v>0.15629999999999999</v>
      </c>
      <c r="W101" s="117">
        <f>'Returns per Gal.'!W108</f>
        <v>0</v>
      </c>
      <c r="X101" s="102">
        <f>'Returns per Gal.'!X108</f>
        <v>0.21914999999999998</v>
      </c>
      <c r="Y101" s="117">
        <f>'Returns per Gal.'!Y108</f>
        <v>0</v>
      </c>
      <c r="Z101" s="102">
        <f>'Returns per Gal.'!Z108</f>
        <v>2.780977210884354</v>
      </c>
      <c r="AA101" s="117">
        <f>'Returns per Gal.'!AA108</f>
        <v>0</v>
      </c>
      <c r="AB101" s="102">
        <f>'Returns per Gal.'!AB108</f>
        <v>0.2135298575757576</v>
      </c>
      <c r="AC101" s="117">
        <f>'Returns per Gal.'!AC108</f>
        <v>0</v>
      </c>
      <c r="AD101" s="102">
        <f>'Returns per Gal.'!AD108</f>
        <v>2.9945070684601118</v>
      </c>
      <c r="AE101" s="117">
        <f>'Returns per Gal.'!AE108</f>
        <v>0</v>
      </c>
      <c r="AF101" s="102">
        <f>'Returns per Gal.'!AF108</f>
        <v>2.2664415922696355</v>
      </c>
      <c r="AG101" s="114"/>
      <c r="AH101" s="102">
        <f>'Returns per Gal.'!AF108</f>
        <v>2.2664415922696355</v>
      </c>
      <c r="AI101" s="102">
        <f>'Returns per Gal.'!AI108</f>
        <v>0.60614735621521321</v>
      </c>
      <c r="AJ101" s="102">
        <f>'Returns per Gal.'!AH108</f>
        <v>0</v>
      </c>
      <c r="AK101" s="102">
        <f>'Returns per Gal.'!AK108</f>
        <v>0.42549735621521334</v>
      </c>
      <c r="AL101" s="102">
        <f>'Returns per Gal.'!AL108</f>
        <v>0</v>
      </c>
      <c r="AM101" s="102">
        <f>'Returns per Gal.'!AM108</f>
        <v>0.21196749863945552</v>
      </c>
      <c r="AN101" s="89">
        <f>'Returns per Gal.'!AN108</f>
        <v>0</v>
      </c>
      <c r="AO101" s="15">
        <f>'Returns per Gal.'!AO108</f>
        <v>0</v>
      </c>
      <c r="AP101" s="90">
        <f>'Returns per Gal.'!AP108</f>
        <v>0</v>
      </c>
      <c r="AQ101" s="102">
        <f>'Returns per Gal.'!AQ108</f>
        <v>0.65714285714285725</v>
      </c>
      <c r="AR101" s="102">
        <f>'Returns per Gal.'!AR108</f>
        <v>0</v>
      </c>
      <c r="AS101" s="102">
        <f>'Returns per Gal.'!AS108</f>
        <v>1.2607142857142857</v>
      </c>
      <c r="AT101" s="102">
        <f>'Returns per Gal.'!AT108</f>
        <v>0</v>
      </c>
      <c r="AU101" s="102">
        <f>'Returns per Gal.'!AU108</f>
        <v>1.9178571428571429</v>
      </c>
      <c r="AV101" s="114">
        <f>'Returns per Gal.'!AV108</f>
        <v>0</v>
      </c>
      <c r="AW101" s="113">
        <f>'Returns per Gal.'!AW108</f>
        <v>0</v>
      </c>
      <c r="AX101" s="102">
        <f>'Returns per Gal.'!AX108</f>
        <v>2.293307142857143</v>
      </c>
      <c r="AY101" s="102">
        <f>'Returns per Gal.'!AY108</f>
        <v>0</v>
      </c>
      <c r="AZ101" s="102">
        <f>'Returns per Gal.'!AZ108</f>
        <v>2.5068370004329008</v>
      </c>
      <c r="BA101" s="114">
        <f>'Returns per Gal.'!BA108</f>
        <v>0</v>
      </c>
      <c r="BB101" s="113"/>
      <c r="BC101" s="102">
        <f>'Returns per Gal.'!BD108</f>
        <v>0.91316742424242436</v>
      </c>
      <c r="BD101" s="102">
        <f>'Returns per Gal.'!BE108</f>
        <v>0</v>
      </c>
      <c r="BE101" s="102">
        <f>'Returns per Gal.'!BF108</f>
        <v>0.69963756666666654</v>
      </c>
      <c r="BF101" s="102">
        <f>'Returns per Gal.'!BG108</f>
        <v>0</v>
      </c>
      <c r="BG101" s="102">
        <f>'Returns per Gal.'!BH108</f>
        <v>0.2119674986394553</v>
      </c>
      <c r="BH101" s="102">
        <f>'Returns per Gal.'!BI108</f>
        <v>0</v>
      </c>
      <c r="BI101" s="102">
        <f>'Returns per Gal.'!BJ108</f>
        <v>0.48767006802721125</v>
      </c>
      <c r="BJ101" s="59"/>
      <c r="BL101" s="228">
        <f>'Returns per Bu.'!H108</f>
        <v>6.7354761904761915</v>
      </c>
      <c r="BM101" s="216">
        <f>'Returns per Bu.'!I108</f>
        <v>0</v>
      </c>
      <c r="BN101" s="210">
        <f>'Returns per Bu.'!Q108</f>
        <v>8.9781287878787879</v>
      </c>
      <c r="BO101" s="210">
        <f>'Returns per Bu.'!R108</f>
        <v>0</v>
      </c>
      <c r="BP101" s="210">
        <f>'Returns per Bu.'!S108</f>
        <v>7.3289851866666673</v>
      </c>
      <c r="BQ101" s="209">
        <f>'Returns per Bu.'!AE108</f>
        <v>0</v>
      </c>
      <c r="BR101" s="213">
        <f>'Returns per Bu.'!AF108</f>
        <v>0.18395862702855051</v>
      </c>
      <c r="BS101" s="209">
        <f>'Returns per Bu.'!AM108</f>
        <v>0</v>
      </c>
      <c r="BT101" s="206">
        <f>'Returns per Bu.'!AN108</f>
        <v>5.37</v>
      </c>
      <c r="BU101" s="209">
        <f>'Returns per Bu.'!AO108</f>
        <v>0</v>
      </c>
      <c r="BV101" s="15">
        <f t="shared" si="3"/>
        <v>3.5300000000000002</v>
      </c>
      <c r="BW101" s="102">
        <f>'Returns per Bu.'!AJ108</f>
        <v>1.84</v>
      </c>
      <c r="BX101" s="102"/>
      <c r="BY101" s="102">
        <f t="shared" ref="BY101" si="11">AS101</f>
        <v>1.2607142857142857</v>
      </c>
    </row>
    <row r="102" spans="1:77" x14ac:dyDescent="0.2">
      <c r="A102" s="8">
        <v>41395</v>
      </c>
      <c r="C102" s="60"/>
      <c r="D102" s="326">
        <v>2.5499999999999998</v>
      </c>
      <c r="F102" s="327">
        <v>223.10227272727272</v>
      </c>
      <c r="H102" s="15">
        <v>7.03</v>
      </c>
      <c r="J102" s="328">
        <v>5.35</v>
      </c>
      <c r="K102" s="237"/>
      <c r="L102" s="12"/>
      <c r="M102" s="102">
        <f>'Returns per Gal.'!M109</f>
        <v>2.5499999999999998</v>
      </c>
      <c r="N102" s="117">
        <f>'Returns per Gal.'!N109</f>
        <v>0</v>
      </c>
      <c r="O102" s="102">
        <f>'Returns per Gal.'!O109</f>
        <v>0.67727475649350655</v>
      </c>
      <c r="P102" s="102">
        <f>'Returns per Gal.'!P109</f>
        <v>0</v>
      </c>
      <c r="Q102" s="102">
        <f>'Returns per Gal.'!Q109</f>
        <v>3.2272747564935065</v>
      </c>
      <c r="R102" s="119">
        <f>'Returns per Gal.'!R109</f>
        <v>0</v>
      </c>
      <c r="S102" s="117">
        <f>'Returns per Gal.'!S109</f>
        <v>0</v>
      </c>
      <c r="T102" s="102">
        <f>'Returns per Gal.'!T109</f>
        <v>2.5107142857142861</v>
      </c>
      <c r="U102" s="117">
        <f>'Returns per Gal.'!U109</f>
        <v>0</v>
      </c>
      <c r="V102" s="102">
        <f>'Returns per Gal.'!V109</f>
        <v>0.1605</v>
      </c>
      <c r="W102" s="117">
        <f>'Returns per Gal.'!W109</f>
        <v>0</v>
      </c>
      <c r="X102" s="102">
        <f>'Returns per Gal.'!X109</f>
        <v>0.21914999999999998</v>
      </c>
      <c r="Y102" s="117">
        <f>'Returns per Gal.'!Y109</f>
        <v>0</v>
      </c>
      <c r="Z102" s="102">
        <f>'Returns per Gal.'!Z109</f>
        <v>2.8903642857142859</v>
      </c>
      <c r="AA102" s="117">
        <f>'Returns per Gal.'!AA109</f>
        <v>0</v>
      </c>
      <c r="AB102" s="102">
        <f>'Returns per Gal.'!AB109</f>
        <v>0.2135298575757576</v>
      </c>
      <c r="AC102" s="117">
        <f>'Returns per Gal.'!AC109</f>
        <v>0</v>
      </c>
      <c r="AD102" s="102">
        <f>'Returns per Gal.'!AD109</f>
        <v>3.1038941432900433</v>
      </c>
      <c r="AE102" s="117">
        <f>'Returns per Gal.'!AE109</f>
        <v>0</v>
      </c>
      <c r="AF102" s="102">
        <f>'Returns per Gal.'!AF109</f>
        <v>2.4266193867965367</v>
      </c>
      <c r="AG102" s="114"/>
      <c r="AH102" s="102">
        <f>'Returns per Gal.'!AF109</f>
        <v>2.4266193867965367</v>
      </c>
      <c r="AI102" s="102">
        <f>'Returns per Gal.'!AI109</f>
        <v>0.51756047077922041</v>
      </c>
      <c r="AJ102" s="102">
        <f>'Returns per Gal.'!AH109</f>
        <v>0</v>
      </c>
      <c r="AK102" s="102">
        <f>'Returns per Gal.'!AK109</f>
        <v>0.33691047077922054</v>
      </c>
      <c r="AL102" s="102">
        <f>'Returns per Gal.'!AL109</f>
        <v>0</v>
      </c>
      <c r="AM102" s="102">
        <f>'Returns per Gal.'!AM109</f>
        <v>0.12338061320346316</v>
      </c>
      <c r="AN102" s="89">
        <f>'Returns per Gal.'!AN109</f>
        <v>0</v>
      </c>
      <c r="AO102" s="15">
        <f>'Returns per Gal.'!AO109</f>
        <v>0</v>
      </c>
      <c r="AP102" s="90">
        <f>'Returns per Gal.'!AP109</f>
        <v>0</v>
      </c>
      <c r="AQ102" s="102">
        <f>'Returns per Gal.'!AQ109</f>
        <v>0.65714285714285725</v>
      </c>
      <c r="AR102" s="102">
        <f>'Returns per Gal.'!AR109</f>
        <v>0</v>
      </c>
      <c r="AS102" s="102">
        <f>'Returns per Gal.'!AS109</f>
        <v>1.2678571428571428</v>
      </c>
      <c r="AT102" s="102">
        <f>'Returns per Gal.'!AT109</f>
        <v>0</v>
      </c>
      <c r="AU102" s="102">
        <f>'Returns per Gal.'!AU109</f>
        <v>1.925</v>
      </c>
      <c r="AV102" s="114">
        <f>'Returns per Gal.'!AV109</f>
        <v>0</v>
      </c>
      <c r="AW102" s="113">
        <f>'Returns per Gal.'!AW109</f>
        <v>0</v>
      </c>
      <c r="AX102" s="102">
        <f>'Returns per Gal.'!AX109</f>
        <v>2.3046500000000001</v>
      </c>
      <c r="AY102" s="102">
        <f>'Returns per Gal.'!AY109</f>
        <v>0</v>
      </c>
      <c r="AZ102" s="102">
        <f>'Returns per Gal.'!AZ109</f>
        <v>2.5181798575757579</v>
      </c>
      <c r="BA102" s="114">
        <f>'Returns per Gal.'!BA109</f>
        <v>0</v>
      </c>
      <c r="BB102" s="113"/>
      <c r="BC102" s="102">
        <f>'Returns per Gal.'!BD109</f>
        <v>0.92262475649350639</v>
      </c>
      <c r="BD102" s="102">
        <f>'Returns per Gal.'!BE109</f>
        <v>0</v>
      </c>
      <c r="BE102" s="102">
        <f>'Returns per Gal.'!BF109</f>
        <v>0.70909489891774857</v>
      </c>
      <c r="BF102" s="102">
        <f>'Returns per Gal.'!BG109</f>
        <v>0</v>
      </c>
      <c r="BG102" s="102">
        <f>'Returns per Gal.'!BH109</f>
        <v>0.1233806132034625</v>
      </c>
      <c r="BH102" s="102">
        <f>'Returns per Gal.'!BI109</f>
        <v>0</v>
      </c>
      <c r="BI102" s="102">
        <f>'Returns per Gal.'!BJ109</f>
        <v>0.58571428571428608</v>
      </c>
      <c r="BJ102" s="59"/>
      <c r="BL102" s="228">
        <f>'Returns per Bu.'!H109</f>
        <v>7.03</v>
      </c>
      <c r="BM102" s="216">
        <f>'Returns per Bu.'!I109</f>
        <v>0</v>
      </c>
      <c r="BN102" s="210">
        <f>'Returns per Bu.'!Q109</f>
        <v>9.0363693181818174</v>
      </c>
      <c r="BO102" s="210">
        <f>'Returns per Bu.'!R109</f>
        <v>0</v>
      </c>
      <c r="BP102" s="210">
        <f>'Returns per Bu.'!S109</f>
        <v>7.3754657169696971</v>
      </c>
      <c r="BQ102" s="209">
        <f>'Returns per Bu.'!AE109</f>
        <v>0</v>
      </c>
      <c r="BR102" s="213">
        <f>'Returns per Bu.'!AF109</f>
        <v>0.10707739796210873</v>
      </c>
      <c r="BS102" s="209">
        <f>'Returns per Bu.'!AM109</f>
        <v>0</v>
      </c>
      <c r="BT102" s="206">
        <f>'Returns per Bu.'!AN109</f>
        <v>5.39</v>
      </c>
      <c r="BU102" s="209">
        <f>'Returns per Bu.'!AO109</f>
        <v>0</v>
      </c>
      <c r="BV102" s="15">
        <f t="shared" si="3"/>
        <v>3.55</v>
      </c>
      <c r="BW102" s="102">
        <f>'Returns per Bu.'!AJ109</f>
        <v>1.84</v>
      </c>
      <c r="BX102" s="102"/>
      <c r="BY102" s="102">
        <f t="shared" ref="BY102:BY103" si="12">AS102</f>
        <v>1.2678571428571428</v>
      </c>
    </row>
    <row r="103" spans="1:77" x14ac:dyDescent="0.2">
      <c r="A103" s="8">
        <v>41426</v>
      </c>
      <c r="C103" s="60"/>
      <c r="D103" s="326">
        <v>2.57</v>
      </c>
      <c r="F103" s="327">
        <v>229.875</v>
      </c>
      <c r="H103" s="15">
        <v>7.17</v>
      </c>
      <c r="J103" s="328">
        <v>5.39</v>
      </c>
      <c r="K103" s="237"/>
      <c r="L103" s="12"/>
      <c r="M103" s="102">
        <f>'Returns per Gal.'!M110</f>
        <v>2.57</v>
      </c>
      <c r="N103" s="117">
        <f>'Returns per Gal.'!N110</f>
        <v>0</v>
      </c>
      <c r="O103" s="102">
        <f>'Returns per Gal.'!O110</f>
        <v>0.69783482142857145</v>
      </c>
      <c r="P103" s="102">
        <f>'Returns per Gal.'!P110</f>
        <v>0</v>
      </c>
      <c r="Q103" s="102">
        <f>'Returns per Gal.'!Q110</f>
        <v>3.2678348214285711</v>
      </c>
      <c r="R103" s="119">
        <f>'Returns per Gal.'!R110</f>
        <v>0</v>
      </c>
      <c r="S103" s="117">
        <f>'Returns per Gal.'!S110</f>
        <v>0</v>
      </c>
      <c r="T103" s="102">
        <f>'Returns per Gal.'!T110</f>
        <v>2.5607142857142859</v>
      </c>
      <c r="U103" s="117">
        <f>'Returns per Gal.'!U110</f>
        <v>0</v>
      </c>
      <c r="V103" s="102">
        <f>'Returns per Gal.'!V110</f>
        <v>0.16169999999999998</v>
      </c>
      <c r="W103" s="117">
        <f>'Returns per Gal.'!W110</f>
        <v>0</v>
      </c>
      <c r="X103" s="102">
        <f>'Returns per Gal.'!X110</f>
        <v>0.21914999999999998</v>
      </c>
      <c r="Y103" s="117">
        <f>'Returns per Gal.'!Y110</f>
        <v>0</v>
      </c>
      <c r="Z103" s="102">
        <f>'Returns per Gal.'!Z110</f>
        <v>2.9415642857142861</v>
      </c>
      <c r="AA103" s="117">
        <f>'Returns per Gal.'!AA110</f>
        <v>0</v>
      </c>
      <c r="AB103" s="102">
        <f>'Returns per Gal.'!AB110</f>
        <v>0.2135298575757576</v>
      </c>
      <c r="AC103" s="117">
        <f>'Returns per Gal.'!AC110</f>
        <v>0</v>
      </c>
      <c r="AD103" s="102">
        <f>'Returns per Gal.'!AD110</f>
        <v>3.1550941432900439</v>
      </c>
      <c r="AE103" s="117">
        <f>'Returns per Gal.'!AE110</f>
        <v>0</v>
      </c>
      <c r="AF103" s="102">
        <f>'Returns per Gal.'!AF110</f>
        <v>2.4572593218614722</v>
      </c>
      <c r="AG103" s="114"/>
      <c r="AH103" s="102">
        <f>'Returns per Gal.'!AF110</f>
        <v>2.4572593218614722</v>
      </c>
      <c r="AI103" s="102">
        <f>'Returns per Gal.'!AI110</f>
        <v>0.50692053571428519</v>
      </c>
      <c r="AJ103" s="102">
        <f>'Returns per Gal.'!AH110</f>
        <v>0</v>
      </c>
      <c r="AK103" s="102">
        <f>'Returns per Gal.'!AK110</f>
        <v>0.32627053571428499</v>
      </c>
      <c r="AL103" s="102">
        <f>'Returns per Gal.'!AL110</f>
        <v>0</v>
      </c>
      <c r="AM103" s="102">
        <f>'Returns per Gal.'!AM110</f>
        <v>0.11274067813852717</v>
      </c>
      <c r="AN103" s="89">
        <f>'Returns per Gal.'!AN110</f>
        <v>0</v>
      </c>
      <c r="AO103" s="15">
        <f>'Returns per Gal.'!AO110</f>
        <v>0</v>
      </c>
      <c r="AP103" s="90">
        <f>'Returns per Gal.'!AP110</f>
        <v>0</v>
      </c>
      <c r="AQ103" s="102">
        <f>'Returns per Gal.'!AQ110</f>
        <v>0.65714285714285725</v>
      </c>
      <c r="AR103" s="102">
        <f>'Returns per Gal.'!AR110</f>
        <v>0</v>
      </c>
      <c r="AS103" s="102">
        <f>'Returns per Gal.'!AS110</f>
        <v>1.2714285714285716</v>
      </c>
      <c r="AT103" s="102">
        <f>'Returns per Gal.'!AT110</f>
        <v>0</v>
      </c>
      <c r="AU103" s="102">
        <f>'Returns per Gal.'!AU110</f>
        <v>1.9285714285714288</v>
      </c>
      <c r="AV103" s="114">
        <f>'Returns per Gal.'!AV110</f>
        <v>0</v>
      </c>
      <c r="AW103" s="113">
        <f>'Returns per Gal.'!AW110</f>
        <v>0</v>
      </c>
      <c r="AX103" s="102">
        <f>'Returns per Gal.'!AX110</f>
        <v>2.309421428571429</v>
      </c>
      <c r="AY103" s="102">
        <f>'Returns per Gal.'!AY110</f>
        <v>0</v>
      </c>
      <c r="AZ103" s="102">
        <f>'Returns per Gal.'!AZ110</f>
        <v>2.5229512861471868</v>
      </c>
      <c r="BA103" s="114">
        <f>'Returns per Gal.'!BA110</f>
        <v>0</v>
      </c>
      <c r="BB103" s="113"/>
      <c r="BC103" s="102">
        <f>'Returns per Gal.'!BD110</f>
        <v>0.95841339285714211</v>
      </c>
      <c r="BD103" s="102">
        <f>'Returns per Gal.'!BE110</f>
        <v>0</v>
      </c>
      <c r="BE103" s="102">
        <f>'Returns per Gal.'!BF110</f>
        <v>0.74488353528138429</v>
      </c>
      <c r="BF103" s="102">
        <f>'Returns per Gal.'!BG110</f>
        <v>0</v>
      </c>
      <c r="BG103" s="102">
        <f>'Returns per Gal.'!BH110</f>
        <v>0.11274067813852717</v>
      </c>
      <c r="BH103" s="102">
        <f>'Returns per Gal.'!BI110</f>
        <v>0</v>
      </c>
      <c r="BI103" s="102">
        <f>'Returns per Gal.'!BJ110</f>
        <v>0.63214285714285712</v>
      </c>
      <c r="BJ103" s="59"/>
      <c r="BL103" s="228">
        <f>'Returns per Bu.'!H110</f>
        <v>7.17</v>
      </c>
      <c r="BM103" s="216">
        <f>'Returns per Bu.'!I110</f>
        <v>0</v>
      </c>
      <c r="BN103" s="210">
        <f>'Returns per Bu.'!Q110</f>
        <v>9.1499374999999983</v>
      </c>
      <c r="BO103" s="210">
        <f>'Returns per Bu.'!R110</f>
        <v>0</v>
      </c>
      <c r="BP103" s="210">
        <f>'Returns per Bu.'!S110</f>
        <v>7.4856738987878781</v>
      </c>
      <c r="BQ103" s="209">
        <f>'Returns per Bu.'!AE110</f>
        <v>0</v>
      </c>
      <c r="BR103" s="213">
        <f>'Returns per Bu.'!AF110</f>
        <v>9.7843398132976045E-2</v>
      </c>
      <c r="BS103" s="209">
        <f>'Returns per Bu.'!AM110</f>
        <v>0</v>
      </c>
      <c r="BT103" s="206">
        <f>'Returns per Bu.'!AN110</f>
        <v>5.4</v>
      </c>
      <c r="BU103" s="209">
        <f>'Returns per Bu.'!AO110</f>
        <v>0</v>
      </c>
      <c r="BV103" s="15">
        <f t="shared" si="3"/>
        <v>3.5600000000000005</v>
      </c>
      <c r="BW103" s="102">
        <f>'Returns per Bu.'!AJ110</f>
        <v>1.84</v>
      </c>
      <c r="BX103" s="102"/>
      <c r="BY103" s="102">
        <f t="shared" si="12"/>
        <v>1.2714285714285716</v>
      </c>
    </row>
    <row r="104" spans="1:77" x14ac:dyDescent="0.2">
      <c r="A104" s="8">
        <v>41456</v>
      </c>
      <c r="C104" s="60"/>
      <c r="D104" s="326">
        <v>2.4321739130434779</v>
      </c>
      <c r="F104" s="327">
        <v>233.36363636363637</v>
      </c>
      <c r="H104" s="15">
        <v>6.7066761363636367</v>
      </c>
      <c r="J104" s="328">
        <v>4.8499999999999996</v>
      </c>
      <c r="K104" s="237"/>
      <c r="L104" s="12"/>
      <c r="M104" s="102">
        <f>'Returns per Gal.'!M111</f>
        <v>2.4321739130434779</v>
      </c>
      <c r="N104" s="117">
        <f>'Returns per Gal.'!N111</f>
        <v>0</v>
      </c>
      <c r="O104" s="102">
        <f>'Returns per Gal.'!O111</f>
        <v>0.70842532467532471</v>
      </c>
      <c r="P104" s="102">
        <f>'Returns per Gal.'!P111</f>
        <v>0</v>
      </c>
      <c r="Q104" s="102">
        <f>'Returns per Gal.'!Q111</f>
        <v>3.1405992377188028</v>
      </c>
      <c r="R104" s="119">
        <f>'Returns per Gal.'!R111</f>
        <v>0</v>
      </c>
      <c r="S104" s="117">
        <f>'Returns per Gal.'!S111</f>
        <v>0</v>
      </c>
      <c r="T104" s="102">
        <f>'Returns per Gal.'!T111</f>
        <v>2.3952414772727275</v>
      </c>
      <c r="U104" s="117">
        <f>'Returns per Gal.'!U111</f>
        <v>0</v>
      </c>
      <c r="V104" s="102">
        <f>'Returns per Gal.'!V111</f>
        <v>0.14549999999999999</v>
      </c>
      <c r="W104" s="117">
        <f>'Returns per Gal.'!W111</f>
        <v>0</v>
      </c>
      <c r="X104" s="102">
        <f>'Returns per Gal.'!X111</f>
        <v>0.21914999999999998</v>
      </c>
      <c r="Y104" s="117">
        <f>'Returns per Gal.'!Y111</f>
        <v>0</v>
      </c>
      <c r="Z104" s="102">
        <f>'Returns per Gal.'!Z111</f>
        <v>2.7598914772727277</v>
      </c>
      <c r="AA104" s="117">
        <f>'Returns per Gal.'!AA111</f>
        <v>0</v>
      </c>
      <c r="AB104" s="102">
        <f>'Returns per Gal.'!AB111</f>
        <v>0.2135298575757576</v>
      </c>
      <c r="AC104" s="117">
        <f>'Returns per Gal.'!AC111</f>
        <v>0</v>
      </c>
      <c r="AD104" s="102">
        <f>'Returns per Gal.'!AD111</f>
        <v>2.973421334848485</v>
      </c>
      <c r="AE104" s="117">
        <f>'Returns per Gal.'!AE111</f>
        <v>0</v>
      </c>
      <c r="AF104" s="102">
        <f>'Returns per Gal.'!AF111</f>
        <v>2.2649960101731601</v>
      </c>
      <c r="AG104" s="114"/>
      <c r="AH104" s="102">
        <f>'Returns per Gal.'!AF111</f>
        <v>2.2649960101731601</v>
      </c>
      <c r="AI104" s="102">
        <f>'Returns per Gal.'!AI111</f>
        <v>0.56135776044607533</v>
      </c>
      <c r="AJ104" s="102">
        <f>'Returns per Gal.'!AH111</f>
        <v>0</v>
      </c>
      <c r="AK104" s="102">
        <f>'Returns per Gal.'!AK111</f>
        <v>0.38070776044607513</v>
      </c>
      <c r="AL104" s="102">
        <f>'Returns per Gal.'!AL111</f>
        <v>0</v>
      </c>
      <c r="AM104" s="102">
        <f>'Returns per Gal.'!AM111</f>
        <v>0.16717790287031775</v>
      </c>
      <c r="AN104" s="89">
        <f>'Returns per Gal.'!AN111</f>
        <v>0</v>
      </c>
      <c r="AO104" s="15">
        <f>'Returns per Gal.'!AO111</f>
        <v>0</v>
      </c>
      <c r="AP104" s="90">
        <f>'Returns per Gal.'!AP111</f>
        <v>0</v>
      </c>
      <c r="AQ104" s="102">
        <f>'Returns per Gal.'!AQ111</f>
        <v>0.65714285714285725</v>
      </c>
      <c r="AR104" s="102">
        <f>'Returns per Gal.'!AR111</f>
        <v>0</v>
      </c>
      <c r="AS104" s="102">
        <f>'Returns per Gal.'!AS111</f>
        <v>1.2750000000000001</v>
      </c>
      <c r="AT104" s="102">
        <f>'Returns per Gal.'!AT111</f>
        <v>0</v>
      </c>
      <c r="AU104" s="102">
        <f>'Returns per Gal.'!AU111</f>
        <v>1.9321428571428574</v>
      </c>
      <c r="AV104" s="114">
        <f>'Returns per Gal.'!AV111</f>
        <v>0</v>
      </c>
      <c r="AW104" s="113">
        <f>'Returns per Gal.'!AW111</f>
        <v>0</v>
      </c>
      <c r="AX104" s="102">
        <f>'Returns per Gal.'!AX111</f>
        <v>2.2967928571428575</v>
      </c>
      <c r="AY104" s="102">
        <f>'Returns per Gal.'!AY111</f>
        <v>0</v>
      </c>
      <c r="AZ104" s="102">
        <f>'Returns per Gal.'!AZ111</f>
        <v>2.5103227147186153</v>
      </c>
      <c r="BA104" s="114">
        <f>'Returns per Gal.'!BA111</f>
        <v>0</v>
      </c>
      <c r="BB104" s="113"/>
      <c r="BC104" s="102">
        <f>'Returns per Gal.'!BD111</f>
        <v>0.84380638057594526</v>
      </c>
      <c r="BD104" s="102">
        <f>'Returns per Gal.'!BE111</f>
        <v>0</v>
      </c>
      <c r="BE104" s="102">
        <f>'Returns per Gal.'!BF111</f>
        <v>0.63027652300018744</v>
      </c>
      <c r="BF104" s="102">
        <f>'Returns per Gal.'!BG111</f>
        <v>0</v>
      </c>
      <c r="BG104" s="102">
        <f>'Returns per Gal.'!BH111</f>
        <v>0.16717790287031731</v>
      </c>
      <c r="BH104" s="102">
        <f>'Returns per Gal.'!BI111</f>
        <v>0</v>
      </c>
      <c r="BI104" s="102">
        <f>'Returns per Gal.'!BJ111</f>
        <v>0.46309862012987013</v>
      </c>
      <c r="BJ104" s="59"/>
      <c r="BL104" s="228">
        <f>'Returns per Bu.'!H111</f>
        <v>6.7066761363636367</v>
      </c>
      <c r="BM104" s="216">
        <f>'Returns per Bu.'!I111</f>
        <v>0</v>
      </c>
      <c r="BN104" s="210">
        <f>'Returns per Bu.'!Q111</f>
        <v>8.7936778656126471</v>
      </c>
      <c r="BO104" s="210">
        <f>'Returns per Bu.'!R111</f>
        <v>0</v>
      </c>
      <c r="BP104" s="210">
        <f>'Returns per Bu.'!S111</f>
        <v>7.1747742644005257</v>
      </c>
      <c r="BQ104" s="209">
        <f>'Returns per Bu.'!AE111</f>
        <v>0</v>
      </c>
      <c r="BR104" s="213">
        <f>'Returns per Bu.'!AF111</f>
        <v>0.14508741990604149</v>
      </c>
      <c r="BS104" s="209">
        <f>'Returns per Bu.'!AM111</f>
        <v>0</v>
      </c>
      <c r="BT104" s="206">
        <f>'Returns per Bu.'!AN111</f>
        <v>5.41</v>
      </c>
      <c r="BU104" s="209">
        <f>'Returns per Bu.'!AO111</f>
        <v>0</v>
      </c>
      <c r="BV104" s="15">
        <f t="shared" si="3"/>
        <v>3.5700000000000003</v>
      </c>
      <c r="BW104" s="102">
        <f>'Returns per Bu.'!AJ111</f>
        <v>1.84</v>
      </c>
      <c r="BX104" s="102"/>
      <c r="BY104" s="102">
        <f t="shared" ref="BY104" si="13">AS104</f>
        <v>1.2750000000000001</v>
      </c>
    </row>
    <row r="105" spans="1:77" x14ac:dyDescent="0.2">
      <c r="A105" s="8">
        <v>41487</v>
      </c>
      <c r="C105" s="60"/>
      <c r="D105" s="326">
        <v>2.2865909090909091</v>
      </c>
      <c r="F105" s="327">
        <v>224.73863636363637</v>
      </c>
      <c r="H105" s="15">
        <v>6.0741761363636382</v>
      </c>
      <c r="J105" s="328">
        <v>4.84</v>
      </c>
      <c r="K105" s="237"/>
      <c r="M105" s="102">
        <f>'Returns per Gal.'!M112</f>
        <v>2.2865909090909091</v>
      </c>
      <c r="N105" s="117">
        <f>'Returns per Gal.'!N112</f>
        <v>0</v>
      </c>
      <c r="O105" s="102">
        <f>'Returns per Gal.'!O112</f>
        <v>0.682242288961039</v>
      </c>
      <c r="P105" s="102">
        <f>'Returns per Gal.'!P112</f>
        <v>0</v>
      </c>
      <c r="Q105" s="102">
        <f>'Returns per Gal.'!Q112</f>
        <v>2.9688331980519482</v>
      </c>
      <c r="R105" s="119">
        <f>'Returns per Gal.'!R112</f>
        <v>0</v>
      </c>
      <c r="S105" s="117">
        <f>'Returns per Gal.'!S112</f>
        <v>0</v>
      </c>
      <c r="T105" s="102">
        <f>'Returns per Gal.'!T112</f>
        <v>2.1693486201298708</v>
      </c>
      <c r="U105" s="117">
        <f>'Returns per Gal.'!U112</f>
        <v>0</v>
      </c>
      <c r="V105" s="102">
        <f>'Returns per Gal.'!V112</f>
        <v>0.1452</v>
      </c>
      <c r="W105" s="117">
        <f>'Returns per Gal.'!W112</f>
        <v>0</v>
      </c>
      <c r="X105" s="102">
        <f>'Returns per Gal.'!X112</f>
        <v>0.21914999999999998</v>
      </c>
      <c r="Y105" s="117">
        <f>'Returns per Gal.'!Y112</f>
        <v>0</v>
      </c>
      <c r="Z105" s="102">
        <f>'Returns per Gal.'!Z112</f>
        <v>2.5336986201298708</v>
      </c>
      <c r="AA105" s="117">
        <f>'Returns per Gal.'!AA112</f>
        <v>0</v>
      </c>
      <c r="AB105" s="102">
        <f>'Returns per Gal.'!AB112</f>
        <v>0.2135298575757576</v>
      </c>
      <c r="AC105" s="117">
        <f>'Returns per Gal.'!AC112</f>
        <v>0</v>
      </c>
      <c r="AD105" s="102">
        <f>'Returns per Gal.'!AD112</f>
        <v>2.7472284777056286</v>
      </c>
      <c r="AE105" s="117">
        <f>'Returns per Gal.'!AE112</f>
        <v>0</v>
      </c>
      <c r="AF105" s="102">
        <f>'Returns per Gal.'!AF112</f>
        <v>2.0649861887445895</v>
      </c>
      <c r="AG105" s="114"/>
      <c r="AH105" s="102">
        <f>'Returns per Gal.'!AF112</f>
        <v>2.0649861887445895</v>
      </c>
      <c r="AI105" s="102">
        <f>'Returns per Gal.'!AI112</f>
        <v>0.61578457792207741</v>
      </c>
      <c r="AJ105" s="102">
        <f>'Returns per Gal.'!AH112</f>
        <v>0</v>
      </c>
      <c r="AK105" s="102">
        <f>'Returns per Gal.'!AK112</f>
        <v>0.43513457792207744</v>
      </c>
      <c r="AL105" s="102">
        <f>'Returns per Gal.'!AL112</f>
        <v>0</v>
      </c>
      <c r="AM105" s="102">
        <f>'Returns per Gal.'!AM112</f>
        <v>0.22160472034631962</v>
      </c>
      <c r="AN105" s="89">
        <f>'Returns per Gal.'!AN112</f>
        <v>0</v>
      </c>
      <c r="AO105" s="15">
        <f>'Returns per Gal.'!AO112</f>
        <v>0</v>
      </c>
      <c r="AP105" s="90">
        <f>'Returns per Gal.'!AP112</f>
        <v>0</v>
      </c>
      <c r="AQ105" s="102">
        <f>'Returns per Gal.'!AQ112</f>
        <v>0.65714285714285725</v>
      </c>
      <c r="AR105" s="102">
        <f>'Returns per Gal.'!AR112</f>
        <v>0</v>
      </c>
      <c r="AS105" s="102">
        <f>'Returns per Gal.'!AS112</f>
        <v>1.2785714285714285</v>
      </c>
      <c r="AT105" s="102">
        <f>'Returns per Gal.'!AT112</f>
        <v>0</v>
      </c>
      <c r="AU105" s="102">
        <f>'Returns per Gal.'!AU112</f>
        <v>1.9357142857142857</v>
      </c>
      <c r="AV105" s="114">
        <f>'Returns per Gal.'!AV112</f>
        <v>0</v>
      </c>
      <c r="AW105" s="113">
        <f>'Returns per Gal.'!AW112</f>
        <v>0</v>
      </c>
      <c r="AX105" s="102">
        <f>'Returns per Gal.'!AX112</f>
        <v>2.3000642857142859</v>
      </c>
      <c r="AY105" s="102">
        <f>'Returns per Gal.'!AY112</f>
        <v>0</v>
      </c>
      <c r="AZ105" s="102">
        <f>'Returns per Gal.'!AZ112</f>
        <v>2.5135941432900433</v>
      </c>
      <c r="BA105" s="114">
        <f>'Returns per Gal.'!BA112</f>
        <v>0</v>
      </c>
      <c r="BB105" s="113"/>
      <c r="BC105" s="102">
        <f>'Returns per Gal.'!BD112</f>
        <v>0.66876891233766234</v>
      </c>
      <c r="BD105" s="102">
        <f>'Returns per Gal.'!BE112</f>
        <v>0</v>
      </c>
      <c r="BE105" s="102">
        <f>'Returns per Gal.'!BF112</f>
        <v>0.45523905476190496</v>
      </c>
      <c r="BF105" s="102">
        <f>'Returns per Gal.'!BG112</f>
        <v>0</v>
      </c>
      <c r="BG105" s="102">
        <f>'Returns per Gal.'!BH112</f>
        <v>0.22160472034631984</v>
      </c>
      <c r="BH105" s="102">
        <f>'Returns per Gal.'!BI112</f>
        <v>0</v>
      </c>
      <c r="BI105" s="102">
        <f>'Returns per Gal.'!BJ112</f>
        <v>0.23363433441558512</v>
      </c>
      <c r="BJ105" s="59"/>
      <c r="BL105" s="228">
        <f>'Returns per Bu.'!H112</f>
        <v>6.0741761363636382</v>
      </c>
      <c r="BM105" s="216">
        <f>'Returns per Bu.'!I112</f>
        <v>0</v>
      </c>
      <c r="BN105" s="210">
        <f>'Returns per Bu.'!Q112</f>
        <v>8.3127329545454547</v>
      </c>
      <c r="BO105" s="210">
        <f>'Returns per Bu.'!R112</f>
        <v>0</v>
      </c>
      <c r="BP105" s="210">
        <f>'Returns per Bu.'!S112</f>
        <v>6.6946693533333335</v>
      </c>
      <c r="BQ105" s="209">
        <f>'Returns per Bu.'!AE112</f>
        <v>0</v>
      </c>
      <c r="BR105" s="213">
        <f>'Returns per Bu.'!AF112</f>
        <v>0.19232240961287952</v>
      </c>
      <c r="BS105" s="209">
        <f>'Returns per Bu.'!AM112</f>
        <v>0</v>
      </c>
      <c r="BT105" s="206">
        <f>'Returns per Bu.'!AN112</f>
        <v>5.42</v>
      </c>
      <c r="BU105" s="209">
        <f>'Returns per Bu.'!AO112</f>
        <v>0</v>
      </c>
      <c r="BV105" s="15">
        <f t="shared" si="3"/>
        <v>3.58</v>
      </c>
      <c r="BW105" s="102">
        <f>'Returns per Bu.'!AJ112</f>
        <v>1.84</v>
      </c>
      <c r="BX105" s="102"/>
      <c r="BY105" s="102">
        <f t="shared" ref="BY105" si="14">AS105</f>
        <v>1.2785714285714285</v>
      </c>
    </row>
    <row r="106" spans="1:77" x14ac:dyDescent="0.2">
      <c r="A106" s="8">
        <v>41518</v>
      </c>
      <c r="C106" s="60"/>
      <c r="D106" s="326">
        <v>2.3583333333333334</v>
      </c>
      <c r="F106" s="327">
        <v>218.7</v>
      </c>
      <c r="H106" s="15">
        <v>5.1482374999999996</v>
      </c>
      <c r="J106" s="328">
        <v>4.99</v>
      </c>
      <c r="K106" s="237"/>
      <c r="M106" s="102">
        <f>'Returns per Gal.'!M113</f>
        <v>2.3583333333333334</v>
      </c>
      <c r="N106" s="117">
        <f>'Returns per Gal.'!N113</f>
        <v>0</v>
      </c>
      <c r="O106" s="102">
        <f>'Returns per Gal.'!O113</f>
        <v>0.66391071428571424</v>
      </c>
      <c r="P106" s="102">
        <f>'Returns per Gal.'!P113</f>
        <v>0</v>
      </c>
      <c r="Q106" s="102">
        <f>'Returns per Gal.'!Q113</f>
        <v>3.0222440476190475</v>
      </c>
      <c r="R106" s="119">
        <f>'Returns per Gal.'!R113</f>
        <v>0</v>
      </c>
      <c r="S106" s="117">
        <f>'Returns per Gal.'!S113</f>
        <v>0</v>
      </c>
      <c r="T106" s="102">
        <f>'Returns per Gal.'!T113</f>
        <v>1.8386562499999999</v>
      </c>
      <c r="U106" s="117">
        <f>'Returns per Gal.'!U113</f>
        <v>0</v>
      </c>
      <c r="V106" s="102">
        <f>'Returns per Gal.'!V113</f>
        <v>0.14970000000000003</v>
      </c>
      <c r="W106" s="117">
        <f>'Returns per Gal.'!W113</f>
        <v>0</v>
      </c>
      <c r="X106" s="102">
        <f>'Returns per Gal.'!X113</f>
        <v>0.21914999999999998</v>
      </c>
      <c r="Y106" s="117">
        <f>'Returns per Gal.'!Y113</f>
        <v>0</v>
      </c>
      <c r="Z106" s="102">
        <f>'Returns per Gal.'!Z113</f>
        <v>2.2075062499999998</v>
      </c>
      <c r="AA106" s="117">
        <f>'Returns per Gal.'!AA113</f>
        <v>0</v>
      </c>
      <c r="AB106" s="102">
        <f>'Returns per Gal.'!AB113</f>
        <v>0.2135298575757576</v>
      </c>
      <c r="AC106" s="117">
        <f>'Returns per Gal.'!AC113</f>
        <v>0</v>
      </c>
      <c r="AD106" s="102">
        <f>'Returns per Gal.'!AD113</f>
        <v>2.4210361075757572</v>
      </c>
      <c r="AE106" s="117">
        <f>'Returns per Gal.'!AE113</f>
        <v>0</v>
      </c>
      <c r="AF106" s="102">
        <f>'Returns per Gal.'!AF113</f>
        <v>1.757125393290043</v>
      </c>
      <c r="AG106" s="114"/>
      <c r="AH106" s="102">
        <f>'Returns per Gal.'!AF113</f>
        <v>1.757125393290043</v>
      </c>
      <c r="AI106" s="102">
        <f>'Returns per Gal.'!AI113</f>
        <v>0.99538779761904772</v>
      </c>
      <c r="AJ106" s="102">
        <f>'Returns per Gal.'!AH113</f>
        <v>0</v>
      </c>
      <c r="AK106" s="102">
        <f>'Returns per Gal.'!AK113</f>
        <v>0.81473779761904774</v>
      </c>
      <c r="AL106" s="102">
        <f>'Returns per Gal.'!AL113</f>
        <v>0</v>
      </c>
      <c r="AM106" s="102">
        <f>'Returns per Gal.'!AM113</f>
        <v>0.60120794004329037</v>
      </c>
      <c r="AN106" s="89">
        <f>'Returns per Gal.'!AN113</f>
        <v>0</v>
      </c>
      <c r="AO106" s="15">
        <f>'Returns per Gal.'!AO113</f>
        <v>0</v>
      </c>
      <c r="AP106" s="90">
        <f>'Returns per Gal.'!AP113</f>
        <v>0</v>
      </c>
      <c r="AQ106" s="102">
        <f>'Returns per Gal.'!AQ113</f>
        <v>0.58797909407665505</v>
      </c>
      <c r="AR106" s="102">
        <f>'Returns per Gal.'!AR113</f>
        <v>0</v>
      </c>
      <c r="AS106" s="102">
        <f>'Returns per Gal.'!AS113</f>
        <v>1.0489486367539107</v>
      </c>
      <c r="AT106" s="102">
        <f>'Returns per Gal.'!AT113</f>
        <v>0</v>
      </c>
      <c r="AU106" s="102">
        <f>'Returns per Gal.'!AU113</f>
        <v>1.6369277308305659</v>
      </c>
      <c r="AV106" s="114">
        <f>'Returns per Gal.'!AV113</f>
        <v>0</v>
      </c>
      <c r="AW106" s="113">
        <f>'Returns per Gal.'!AW113</f>
        <v>0</v>
      </c>
      <c r="AX106" s="102">
        <f>'Returns per Gal.'!AX113</f>
        <v>2.005777730830566</v>
      </c>
      <c r="AY106" s="102">
        <f>'Returns per Gal.'!AY113</f>
        <v>0</v>
      </c>
      <c r="AZ106" s="102">
        <f>'Returns per Gal.'!AZ113</f>
        <v>2.2193075884063234</v>
      </c>
      <c r="BA106" s="114">
        <f>'Returns per Gal.'!BA113</f>
        <v>0</v>
      </c>
      <c r="BB106" s="113"/>
      <c r="BC106" s="102">
        <f>'Returns per Gal.'!BD113</f>
        <v>1.0164663167884815</v>
      </c>
      <c r="BD106" s="102">
        <f>'Returns per Gal.'!BE113</f>
        <v>0</v>
      </c>
      <c r="BE106" s="102">
        <f>'Returns per Gal.'!BF113</f>
        <v>0.80293645921272416</v>
      </c>
      <c r="BF106" s="102">
        <f>'Returns per Gal.'!BG113</f>
        <v>0</v>
      </c>
      <c r="BG106" s="102">
        <f>'Returns per Gal.'!BH113</f>
        <v>0.60120794004329015</v>
      </c>
      <c r="BH106" s="102">
        <f>'Returns per Gal.'!BI113</f>
        <v>0</v>
      </c>
      <c r="BI106" s="102">
        <f>'Returns per Gal.'!BJ113</f>
        <v>0.20172851916943402</v>
      </c>
      <c r="BJ106" s="59"/>
      <c r="BL106" s="228">
        <f>'Returns per Bu.'!H113</f>
        <v>5.1482374999999996</v>
      </c>
      <c r="BM106" s="216">
        <f>'Returns per Bu.'!I113</f>
        <v>0</v>
      </c>
      <c r="BN106" s="210">
        <f>'Returns per Bu.'!Q113</f>
        <v>8.4622833333333336</v>
      </c>
      <c r="BO106" s="210">
        <f>'Returns per Bu.'!R113</f>
        <v>0</v>
      </c>
      <c r="BP106" s="210">
        <f>'Returns per Bu.'!S113</f>
        <v>6.8316197321212124</v>
      </c>
      <c r="BQ106" s="209">
        <f>'Returns per Bu.'!AE113</f>
        <v>0</v>
      </c>
      <c r="BR106" s="213">
        <f>'Returns per Bu.'!AF113</f>
        <v>0.5217657797488402</v>
      </c>
      <c r="BS106" s="209">
        <f>'Returns per Bu.'!AM113</f>
        <v>0</v>
      </c>
      <c r="BT106" s="206">
        <f>'Returns per Bu.'!AN113</f>
        <v>4.5833976463255839</v>
      </c>
      <c r="BU106" s="209">
        <f>'Returns per Bu.'!AO113</f>
        <v>0</v>
      </c>
      <c r="BV106" s="15">
        <f t="shared" si="3"/>
        <v>2.9370561829109496</v>
      </c>
      <c r="BW106" s="102">
        <f>'Returns per Bu.'!AJ113</f>
        <v>1.6463414634146341</v>
      </c>
      <c r="BX106" s="102"/>
      <c r="BY106" s="102">
        <f t="shared" ref="BY106" si="15">AS106</f>
        <v>1.0489486367539107</v>
      </c>
    </row>
    <row r="107" spans="1:77" x14ac:dyDescent="0.2">
      <c r="A107" s="8">
        <v>41548</v>
      </c>
      <c r="C107" s="60"/>
      <c r="D107" s="326">
        <v>2.0538461538461541</v>
      </c>
      <c r="F107" s="327">
        <v>202</v>
      </c>
      <c r="H107" s="15">
        <v>4.4284999999999997</v>
      </c>
      <c r="J107" s="328">
        <v>5.05</v>
      </c>
      <c r="K107" s="237"/>
      <c r="M107" s="102">
        <f>'Returns per Gal.'!M114</f>
        <v>2.0538461538461541</v>
      </c>
      <c r="N107" s="117">
        <f>'Returns per Gal.'!N114</f>
        <v>0</v>
      </c>
      <c r="O107" s="102">
        <f>'Returns per Gal.'!O114</f>
        <v>0.61321428571428582</v>
      </c>
      <c r="P107" s="102">
        <f>'Returns per Gal.'!P114</f>
        <v>0</v>
      </c>
      <c r="Q107" s="102">
        <f>'Returns per Gal.'!Q114</f>
        <v>2.6670604395604398</v>
      </c>
      <c r="R107" s="119">
        <f>'Returns per Gal.'!R114</f>
        <v>0</v>
      </c>
      <c r="S107" s="117">
        <f>'Returns per Gal.'!S114</f>
        <v>0</v>
      </c>
      <c r="T107" s="102">
        <f>'Returns per Gal.'!T114</f>
        <v>1.5816071428571428</v>
      </c>
      <c r="U107" s="117">
        <f>'Returns per Gal.'!U114</f>
        <v>0</v>
      </c>
      <c r="V107" s="102">
        <f>'Returns per Gal.'!V114</f>
        <v>0.1515</v>
      </c>
      <c r="W107" s="117">
        <f>'Returns per Gal.'!W114</f>
        <v>0</v>
      </c>
      <c r="X107" s="102">
        <f>'Returns per Gal.'!X114</f>
        <v>0.21914999999999998</v>
      </c>
      <c r="Y107" s="117">
        <f>'Returns per Gal.'!Y114</f>
        <v>0</v>
      </c>
      <c r="Z107" s="102">
        <f>'Returns per Gal.'!Z114</f>
        <v>1.9522571428571427</v>
      </c>
      <c r="AA107" s="117">
        <f>'Returns per Gal.'!AA114</f>
        <v>0</v>
      </c>
      <c r="AB107" s="102">
        <f>'Returns per Gal.'!AB114</f>
        <v>0.2135298575757576</v>
      </c>
      <c r="AC107" s="117">
        <f>'Returns per Gal.'!AC114</f>
        <v>0</v>
      </c>
      <c r="AD107" s="102">
        <f>'Returns per Gal.'!AD114</f>
        <v>2.1657870004329003</v>
      </c>
      <c r="AE107" s="117">
        <f>'Returns per Gal.'!AE114</f>
        <v>0</v>
      </c>
      <c r="AF107" s="102">
        <f>'Returns per Gal.'!AF114</f>
        <v>1.5525727147186146</v>
      </c>
      <c r="AG107" s="114"/>
      <c r="AH107" s="102">
        <f>'Returns per Gal.'!AF114</f>
        <v>1.5525727147186146</v>
      </c>
      <c r="AI107" s="102">
        <f>'Returns per Gal.'!AI114</f>
        <v>0.8954532967032971</v>
      </c>
      <c r="AJ107" s="102">
        <f>'Returns per Gal.'!AH114</f>
        <v>0</v>
      </c>
      <c r="AK107" s="102">
        <f>'Returns per Gal.'!AK114</f>
        <v>0.71480329670329712</v>
      </c>
      <c r="AL107" s="102">
        <f>'Returns per Gal.'!AL114</f>
        <v>0</v>
      </c>
      <c r="AM107" s="102">
        <f>'Returns per Gal.'!AM114</f>
        <v>0.50127343912753952</v>
      </c>
      <c r="AN107" s="89">
        <f>'Returns per Gal.'!AN114</f>
        <v>0</v>
      </c>
      <c r="AO107" s="15">
        <f>'Returns per Gal.'!AO114</f>
        <v>0</v>
      </c>
      <c r="AP107" s="90">
        <f>'Returns per Gal.'!AP114</f>
        <v>0</v>
      </c>
      <c r="AQ107" s="102">
        <f>'Returns per Gal.'!AQ114</f>
        <v>0.58797909407665505</v>
      </c>
      <c r="AR107" s="102">
        <f>'Returns per Gal.'!AR114</f>
        <v>0</v>
      </c>
      <c r="AS107" s="102">
        <f>'Returns per Gal.'!AS114</f>
        <v>1.0528610692395288</v>
      </c>
      <c r="AT107" s="102">
        <f>'Returns per Gal.'!AT114</f>
        <v>0</v>
      </c>
      <c r="AU107" s="102">
        <f>'Returns per Gal.'!AU114</f>
        <v>1.640840163316184</v>
      </c>
      <c r="AV107" s="114">
        <f>'Returns per Gal.'!AV114</f>
        <v>0</v>
      </c>
      <c r="AW107" s="113">
        <f>'Returns per Gal.'!AW114</f>
        <v>0</v>
      </c>
      <c r="AX107" s="102">
        <f>'Returns per Gal.'!AX114</f>
        <v>2.0114901633161839</v>
      </c>
      <c r="AY107" s="102">
        <f>'Returns per Gal.'!AY114</f>
        <v>0</v>
      </c>
      <c r="AZ107" s="102">
        <f>'Returns per Gal.'!AZ114</f>
        <v>2.2250200208919413</v>
      </c>
      <c r="BA107" s="114">
        <f>'Returns per Gal.'!BA114</f>
        <v>0</v>
      </c>
      <c r="BB107" s="113"/>
      <c r="BC107" s="102">
        <f>'Returns per Gal.'!BD114</f>
        <v>0.6555702762442559</v>
      </c>
      <c r="BD107" s="102">
        <f>'Returns per Gal.'!BE114</f>
        <v>0</v>
      </c>
      <c r="BE107" s="102">
        <f>'Returns per Gal.'!BF114</f>
        <v>0.44204041866849852</v>
      </c>
      <c r="BF107" s="102">
        <f>'Returns per Gal.'!BG114</f>
        <v>0</v>
      </c>
      <c r="BG107" s="102">
        <f>'Returns per Gal.'!BH114</f>
        <v>0.50127343912753974</v>
      </c>
      <c r="BH107" s="102">
        <f>'Returns per Gal.'!BI114</f>
        <v>0</v>
      </c>
      <c r="BI107" s="102">
        <f>'Returns per Gal.'!BJ114</f>
        <v>-5.9233020459041219E-2</v>
      </c>
      <c r="BJ107" s="59"/>
      <c r="BL107" s="228">
        <f>'Returns per Bu.'!H114</f>
        <v>4.4284999999999997</v>
      </c>
      <c r="BM107" s="216">
        <f>'Returns per Bu.'!I114</f>
        <v>0</v>
      </c>
      <c r="BN107" s="210">
        <f>'Returns per Bu.'!Q114</f>
        <v>7.4677692307692318</v>
      </c>
      <c r="BO107" s="210">
        <f>'Returns per Bu.'!R114</f>
        <v>0</v>
      </c>
      <c r="BP107" s="210">
        <f>'Returns per Bu.'!S114</f>
        <v>5.8320656295571105</v>
      </c>
      <c r="BQ107" s="209">
        <f>'Returns per Bu.'!AE114</f>
        <v>0</v>
      </c>
      <c r="BR107" s="213">
        <f>'Returns per Bu.'!AF114</f>
        <v>0.43503638161354058</v>
      </c>
      <c r="BS107" s="209">
        <f>'Returns per Bu.'!AM114</f>
        <v>0</v>
      </c>
      <c r="BT107" s="206">
        <f>'Returns per Bu.'!AN114</f>
        <v>4.5943524572853152</v>
      </c>
      <c r="BU107" s="209">
        <f>'Returns per Bu.'!AO114</f>
        <v>0</v>
      </c>
      <c r="BV107" s="15">
        <f t="shared" si="3"/>
        <v>2.9480109938706809</v>
      </c>
      <c r="BW107" s="102">
        <f>'Returns per Bu.'!AJ114</f>
        <v>1.6463414634146341</v>
      </c>
      <c r="BX107" s="102"/>
      <c r="BY107" s="102">
        <f t="shared" ref="BY107" si="16">AS107</f>
        <v>1.0528610692395288</v>
      </c>
    </row>
    <row r="108" spans="1:77" x14ac:dyDescent="0.2">
      <c r="A108" s="8">
        <v>41579</v>
      </c>
      <c r="C108" s="60"/>
      <c r="D108" s="326">
        <v>1.9611904761904764</v>
      </c>
      <c r="F108" s="327">
        <v>206.44736842105263</v>
      </c>
      <c r="H108" s="15">
        <v>4.3354605263157904</v>
      </c>
      <c r="J108" s="328">
        <v>5.58</v>
      </c>
      <c r="K108" s="237"/>
      <c r="L108" s="12"/>
      <c r="M108" s="102">
        <f>'Returns per Gal.'!M115</f>
        <v>1.9611904761904764</v>
      </c>
      <c r="N108" s="117">
        <f>'Returns per Gal.'!N115</f>
        <v>0</v>
      </c>
      <c r="O108" s="102">
        <f>'Returns per Gal.'!O115</f>
        <v>0.62671522556390979</v>
      </c>
      <c r="P108" s="102">
        <f>'Returns per Gal.'!P115</f>
        <v>0</v>
      </c>
      <c r="Q108" s="102">
        <f>'Returns per Gal.'!Q115</f>
        <v>2.5879057017543863</v>
      </c>
      <c r="R108" s="119">
        <f>'Returns per Gal.'!R115</f>
        <v>0</v>
      </c>
      <c r="S108" s="117">
        <f>'Returns per Gal.'!S115</f>
        <v>0</v>
      </c>
      <c r="T108" s="102">
        <f>'Returns per Gal.'!T115</f>
        <v>1.5483787593984966</v>
      </c>
      <c r="U108" s="117">
        <f>'Returns per Gal.'!U115</f>
        <v>0</v>
      </c>
      <c r="V108" s="102">
        <f>'Returns per Gal.'!V115</f>
        <v>0.16739999999999999</v>
      </c>
      <c r="W108" s="117">
        <f>'Returns per Gal.'!W115</f>
        <v>0</v>
      </c>
      <c r="X108" s="102">
        <f>'Returns per Gal.'!X115</f>
        <v>0.21914999999999998</v>
      </c>
      <c r="Y108" s="117">
        <f>'Returns per Gal.'!Y115</f>
        <v>0</v>
      </c>
      <c r="Z108" s="102">
        <f>'Returns per Gal.'!Z115</f>
        <v>1.9349287593984965</v>
      </c>
      <c r="AA108" s="117">
        <f>'Returns per Gal.'!AA115</f>
        <v>0</v>
      </c>
      <c r="AB108" s="102">
        <f>'Returns per Gal.'!AB115</f>
        <v>0.2135298575757576</v>
      </c>
      <c r="AC108" s="117">
        <f>'Returns per Gal.'!AC115</f>
        <v>0</v>
      </c>
      <c r="AD108" s="102">
        <f>'Returns per Gal.'!AD115</f>
        <v>2.1484586169742541</v>
      </c>
      <c r="AE108" s="117">
        <f>'Returns per Gal.'!AE115</f>
        <v>0</v>
      </c>
      <c r="AF108" s="102">
        <f>'Returns per Gal.'!AF115</f>
        <v>1.5217433914103444</v>
      </c>
      <c r="AG108" s="114"/>
      <c r="AH108" s="102">
        <f>'Returns per Gal.'!AF115</f>
        <v>1.5217433914103444</v>
      </c>
      <c r="AI108" s="102">
        <f>'Returns per Gal.'!AI115</f>
        <v>0.83362694235588974</v>
      </c>
      <c r="AJ108" s="102">
        <f>'Returns per Gal.'!AH115</f>
        <v>0</v>
      </c>
      <c r="AK108" s="102">
        <f>'Returns per Gal.'!AK115</f>
        <v>0.65297694235588977</v>
      </c>
      <c r="AL108" s="102">
        <f>'Returns per Gal.'!AL115</f>
        <v>0</v>
      </c>
      <c r="AM108" s="102">
        <f>'Returns per Gal.'!AM115</f>
        <v>0.43944708478013217</v>
      </c>
      <c r="AN108" s="89">
        <f>'Returns per Gal.'!AN115</f>
        <v>0</v>
      </c>
      <c r="AO108" s="15">
        <f>'Returns per Gal.'!AO115</f>
        <v>0</v>
      </c>
      <c r="AP108" s="90">
        <f>'Returns per Gal.'!AP115</f>
        <v>0</v>
      </c>
      <c r="AQ108" s="102">
        <f>'Returns per Gal.'!AQ115</f>
        <v>0.58797909407665505</v>
      </c>
      <c r="AR108" s="102">
        <f>'Returns per Gal.'!AR115</f>
        <v>0</v>
      </c>
      <c r="AS108" s="102">
        <f>'Returns per Gal.'!AS115</f>
        <v>1.0567735017251469</v>
      </c>
      <c r="AT108" s="102">
        <f>'Returns per Gal.'!AT115</f>
        <v>0</v>
      </c>
      <c r="AU108" s="102">
        <f>'Returns per Gal.'!AU115</f>
        <v>1.6447525958018021</v>
      </c>
      <c r="AV108" s="114">
        <f>'Returns per Gal.'!AV115</f>
        <v>0</v>
      </c>
      <c r="AW108" s="113">
        <f>'Returns per Gal.'!AW115</f>
        <v>0</v>
      </c>
      <c r="AX108" s="102">
        <f>'Returns per Gal.'!AX115</f>
        <v>2.0313025958018023</v>
      </c>
      <c r="AY108" s="102">
        <f>'Returns per Gal.'!AY115</f>
        <v>0</v>
      </c>
      <c r="AZ108" s="102">
        <f>'Returns per Gal.'!AZ115</f>
        <v>2.2448324533775601</v>
      </c>
      <c r="BA108" s="114">
        <f>'Returns per Gal.'!BA115</f>
        <v>0</v>
      </c>
      <c r="BB108" s="113"/>
      <c r="BC108" s="102">
        <f>'Returns per Gal.'!BD115</f>
        <v>0.556603105952584</v>
      </c>
      <c r="BD108" s="102">
        <f>'Returns per Gal.'!BE115</f>
        <v>0</v>
      </c>
      <c r="BE108" s="102">
        <f>'Returns per Gal.'!BF115</f>
        <v>0.34307324837682618</v>
      </c>
      <c r="BF108" s="102">
        <f>'Returns per Gal.'!BG115</f>
        <v>0</v>
      </c>
      <c r="BG108" s="102">
        <f>'Returns per Gal.'!BH115</f>
        <v>0.43944708478013172</v>
      </c>
      <c r="BH108" s="102">
        <f>'Returns per Gal.'!BI115</f>
        <v>0</v>
      </c>
      <c r="BI108" s="102">
        <f>'Returns per Gal.'!BJ115</f>
        <v>-9.6373836403305546E-2</v>
      </c>
      <c r="BJ108" s="59"/>
      <c r="BL108" s="228">
        <f>'Returns per Bu.'!H115</f>
        <v>4.3354605263157904</v>
      </c>
      <c r="BM108" s="216">
        <f>'Returns per Bu.'!I115</f>
        <v>0</v>
      </c>
      <c r="BN108" s="210">
        <f>'Returns per Bu.'!Q115</f>
        <v>7.2461359649122805</v>
      </c>
      <c r="BO108" s="210">
        <f>'Returns per Bu.'!R115</f>
        <v>0</v>
      </c>
      <c r="BP108" s="210">
        <f>'Returns per Bu.'!S115</f>
        <v>5.5659123637001588</v>
      </c>
      <c r="BQ108" s="209">
        <f>'Returns per Bu.'!AE115</f>
        <v>0</v>
      </c>
      <c r="BR108" s="213">
        <f>'Returns per Bu.'!AF115</f>
        <v>0.38137961190623992</v>
      </c>
      <c r="BS108" s="209">
        <f>'Returns per Bu.'!AM115</f>
        <v>0</v>
      </c>
      <c r="BT108" s="206">
        <f>'Returns per Bu.'!AN115</f>
        <v>4.6053072682450455</v>
      </c>
      <c r="BU108" s="209">
        <f>'Returns per Bu.'!AO115</f>
        <v>0</v>
      </c>
      <c r="BV108" s="15">
        <f t="shared" si="3"/>
        <v>2.9589658048304113</v>
      </c>
      <c r="BW108" s="102">
        <f>'Returns per Bu.'!AJ115</f>
        <v>1.6463414634146341</v>
      </c>
      <c r="BX108" s="102"/>
      <c r="BY108" s="102">
        <f t="shared" ref="BY108" si="17">AS108</f>
        <v>1.0567735017251469</v>
      </c>
    </row>
    <row r="109" spans="1:77" x14ac:dyDescent="0.2">
      <c r="A109" s="77">
        <v>41609</v>
      </c>
      <c r="B109" s="30"/>
      <c r="C109" s="65"/>
      <c r="D109" s="106">
        <v>2.3029545454545461</v>
      </c>
      <c r="E109" s="30"/>
      <c r="F109" s="331">
        <v>212.1904761904762</v>
      </c>
      <c r="G109" s="30"/>
      <c r="H109" s="74">
        <v>4.34547619047619</v>
      </c>
      <c r="I109" s="30"/>
      <c r="J109" s="332">
        <v>5.98</v>
      </c>
      <c r="K109" s="241"/>
      <c r="L109" s="242"/>
      <c r="M109" s="106">
        <f>'Returns per Gal.'!M116</f>
        <v>2.3029545454545461</v>
      </c>
      <c r="N109" s="120">
        <f>'Returns per Gal.'!N116</f>
        <v>0</v>
      </c>
      <c r="O109" s="106">
        <f>'Returns per Gal.'!O116</f>
        <v>0.64414965986394568</v>
      </c>
      <c r="P109" s="106">
        <f>'Returns per Gal.'!P116</f>
        <v>0</v>
      </c>
      <c r="Q109" s="106">
        <f>'Returns per Gal.'!Q116</f>
        <v>2.9471042053184919</v>
      </c>
      <c r="R109" s="122">
        <f>'Returns per Gal.'!R116</f>
        <v>0</v>
      </c>
      <c r="S109" s="120">
        <f>'Returns per Gal.'!S116</f>
        <v>0</v>
      </c>
      <c r="T109" s="106">
        <f>'Returns per Gal.'!T116</f>
        <v>1.5519557823129251</v>
      </c>
      <c r="U109" s="120">
        <f>'Returns per Gal.'!U116</f>
        <v>0</v>
      </c>
      <c r="V109" s="106">
        <f>'Returns per Gal.'!V116</f>
        <v>0.1794</v>
      </c>
      <c r="W109" s="120">
        <f>'Returns per Gal.'!W116</f>
        <v>0</v>
      </c>
      <c r="X109" s="106">
        <f>'Returns per Gal.'!X116</f>
        <v>0.21914999999999998</v>
      </c>
      <c r="Y109" s="120">
        <f>'Returns per Gal.'!Y116</f>
        <v>0</v>
      </c>
      <c r="Z109" s="106">
        <f>'Returns per Gal.'!Z116</f>
        <v>1.950505782312925</v>
      </c>
      <c r="AA109" s="120">
        <f>'Returns per Gal.'!AA116</f>
        <v>0</v>
      </c>
      <c r="AB109" s="106">
        <f>'Returns per Gal.'!AB116</f>
        <v>0.2135298575757576</v>
      </c>
      <c r="AC109" s="120">
        <f>'Returns per Gal.'!AC116</f>
        <v>0</v>
      </c>
      <c r="AD109" s="106">
        <f>'Returns per Gal.'!AD116</f>
        <v>2.1640356398886826</v>
      </c>
      <c r="AE109" s="120">
        <f>'Returns per Gal.'!AE116</f>
        <v>0</v>
      </c>
      <c r="AF109" s="106">
        <f>'Returns per Gal.'!AF116</f>
        <v>1.5198859800247368</v>
      </c>
      <c r="AG109" s="116"/>
      <c r="AH109" s="106">
        <f>'Returns per Gal.'!AF116</f>
        <v>1.5198859800247368</v>
      </c>
      <c r="AI109" s="106">
        <f>'Returns per Gal.'!AI116</f>
        <v>1.1772484230055669</v>
      </c>
      <c r="AJ109" s="106">
        <f>'Returns per Gal.'!AH116</f>
        <v>0</v>
      </c>
      <c r="AK109" s="106">
        <f>'Returns per Gal.'!AK116</f>
        <v>0.99659842300556689</v>
      </c>
      <c r="AL109" s="106">
        <f>'Returns per Gal.'!AL116</f>
        <v>0</v>
      </c>
      <c r="AM109" s="106">
        <f>'Returns per Gal.'!AM116</f>
        <v>0.78306856542980929</v>
      </c>
      <c r="AN109" s="91">
        <f>'Returns per Gal.'!AN116</f>
        <v>0</v>
      </c>
      <c r="AO109" s="74">
        <f>'Returns per Gal.'!AO116</f>
        <v>0</v>
      </c>
      <c r="AP109" s="92">
        <f>'Returns per Gal.'!AP116</f>
        <v>0</v>
      </c>
      <c r="AQ109" s="106">
        <f>'Returns per Gal.'!AQ116</f>
        <v>0.58797909407665505</v>
      </c>
      <c r="AR109" s="106">
        <f>'Returns per Gal.'!AR116</f>
        <v>0</v>
      </c>
      <c r="AS109" s="106">
        <f>'Returns per Gal.'!AS116</f>
        <v>1.0606859342107651</v>
      </c>
      <c r="AT109" s="106">
        <f>'Returns per Gal.'!AT116</f>
        <v>0</v>
      </c>
      <c r="AU109" s="106">
        <f>'Returns per Gal.'!AU116</f>
        <v>1.64866502828742</v>
      </c>
      <c r="AV109" s="116">
        <f>'Returns per Gal.'!AV116</f>
        <v>0</v>
      </c>
      <c r="AW109" s="115">
        <f>'Returns per Gal.'!AW116</f>
        <v>0</v>
      </c>
      <c r="AX109" s="106">
        <f>'Returns per Gal.'!AX116</f>
        <v>2.04721502828742</v>
      </c>
      <c r="AY109" s="106">
        <f>'Returns per Gal.'!AY116</f>
        <v>0</v>
      </c>
      <c r="AZ109" s="106">
        <f>'Returns per Gal.'!AZ116</f>
        <v>2.2607448858631773</v>
      </c>
      <c r="BA109" s="116">
        <f>'Returns per Gal.'!BA116</f>
        <v>0</v>
      </c>
      <c r="BB109" s="115"/>
      <c r="BC109" s="106">
        <f>'Returns per Gal.'!BD116</f>
        <v>0.89988917703107196</v>
      </c>
      <c r="BD109" s="106">
        <f>'Returns per Gal.'!BE116</f>
        <v>0</v>
      </c>
      <c r="BE109" s="106">
        <f>'Returns per Gal.'!BF116</f>
        <v>0.68635931945531459</v>
      </c>
      <c r="BF109" s="106">
        <f>'Returns per Gal.'!BG116</f>
        <v>0</v>
      </c>
      <c r="BG109" s="106">
        <f>'Returns per Gal.'!BH116</f>
        <v>0.78306856542980952</v>
      </c>
      <c r="BH109" s="106">
        <f>'Returns per Gal.'!BI116</f>
        <v>0</v>
      </c>
      <c r="BI109" s="106">
        <f>'Returns per Gal.'!BJ116</f>
        <v>-9.6709245974494928E-2</v>
      </c>
      <c r="BJ109" s="73"/>
      <c r="BK109" s="30"/>
      <c r="BL109" s="229">
        <f>'Returns per Bu.'!H116</f>
        <v>4.34547619047619</v>
      </c>
      <c r="BM109" s="218">
        <f>'Returns per Bu.'!I116</f>
        <v>0</v>
      </c>
      <c r="BN109" s="211">
        <f>'Returns per Bu.'!Q116</f>
        <v>8.2518917748917762</v>
      </c>
      <c r="BO109" s="211">
        <f>'Returns per Bu.'!R116</f>
        <v>0</v>
      </c>
      <c r="BP109" s="211">
        <f>'Returns per Bu.'!S116</f>
        <v>6.5380681736796546</v>
      </c>
      <c r="BQ109" s="208">
        <f>'Returns per Bu.'!AE116</f>
        <v>0</v>
      </c>
      <c r="BR109" s="214">
        <f>'Returns per Bu.'!AF116</f>
        <v>0.67959578279832755</v>
      </c>
      <c r="BS109" s="208">
        <f>'Returns per Bu.'!AM116</f>
        <v>0</v>
      </c>
      <c r="BT109" s="207">
        <f>'Returns per Bu.'!AN116</f>
        <v>4.6162620792047759</v>
      </c>
      <c r="BU109" s="208">
        <f>'Returns per Bu.'!AO116</f>
        <v>0</v>
      </c>
      <c r="BV109" s="15">
        <f t="shared" si="3"/>
        <v>2.9699206157901417</v>
      </c>
      <c r="BW109" s="102">
        <f>'Returns per Bu.'!AJ116</f>
        <v>1.6463414634146341</v>
      </c>
      <c r="BX109" s="102"/>
      <c r="BY109" s="102">
        <f t="shared" ref="BY109" si="18">AS109</f>
        <v>1.0606859342107651</v>
      </c>
    </row>
    <row r="110" spans="1:77" x14ac:dyDescent="0.2">
      <c r="A110" s="22">
        <v>41640</v>
      </c>
      <c r="C110" s="60"/>
      <c r="D110" s="102">
        <v>2.0704545454545444</v>
      </c>
      <c r="E110" s="103"/>
      <c r="F110" s="104">
        <v>168.16666666666666</v>
      </c>
      <c r="G110" s="103"/>
      <c r="H110" s="102">
        <v>4.2671422619047616</v>
      </c>
      <c r="I110" s="103"/>
      <c r="J110" s="351">
        <f>J109</f>
        <v>5.98</v>
      </c>
      <c r="K110" s="237"/>
      <c r="L110" s="12"/>
      <c r="M110" s="102">
        <f>'Returns per Gal.'!M117</f>
        <v>2.0704545454545444</v>
      </c>
      <c r="N110" s="117">
        <f>'Returns per Gal.'!N117</f>
        <v>0</v>
      </c>
      <c r="O110" s="102">
        <f>'Returns per Gal.'!O117</f>
        <v>0.51050595238095242</v>
      </c>
      <c r="P110" s="102">
        <f>'Returns per Gal.'!P117</f>
        <v>0</v>
      </c>
      <c r="Q110" s="102">
        <f>'Returns per Gal.'!Q117</f>
        <v>2.580960497835497</v>
      </c>
      <c r="R110" s="119">
        <f>'Returns per Gal.'!R117</f>
        <v>0</v>
      </c>
      <c r="S110" s="117">
        <f>'Returns per Gal.'!S117</f>
        <v>0</v>
      </c>
      <c r="T110" s="102">
        <f>'Returns per Gal.'!T117</f>
        <v>1.5239793792517007</v>
      </c>
      <c r="U110" s="117">
        <f>'Returns per Gal.'!U117</f>
        <v>0</v>
      </c>
      <c r="V110" s="102">
        <f>'Returns per Gal.'!V117</f>
        <v>0.1794</v>
      </c>
      <c r="W110" s="117">
        <f>'Returns per Gal.'!W117</f>
        <v>0</v>
      </c>
      <c r="X110" s="102">
        <f>'Returns per Gal.'!X117</f>
        <v>0.21914999999999998</v>
      </c>
      <c r="Y110" s="117">
        <f>'Returns per Gal.'!Y117</f>
        <v>0</v>
      </c>
      <c r="Z110" s="102">
        <f>'Returns per Gal.'!Z117</f>
        <v>1.9225293792517006</v>
      </c>
      <c r="AA110" s="117">
        <f>'Returns per Gal.'!AA117</f>
        <v>0</v>
      </c>
      <c r="AB110" s="102">
        <f>'Returns per Gal.'!AB117</f>
        <v>0.2135298575757576</v>
      </c>
      <c r="AC110" s="117">
        <f>'Returns per Gal.'!AC117</f>
        <v>0</v>
      </c>
      <c r="AD110" s="102">
        <f>'Returns per Gal.'!AD117</f>
        <v>2.1360592368274585</v>
      </c>
      <c r="AE110" s="117">
        <f>'Returns per Gal.'!AE117</f>
        <v>0</v>
      </c>
      <c r="AF110" s="102">
        <f>'Returns per Gal.'!AF117</f>
        <v>1.6255532844465059</v>
      </c>
      <c r="AG110" s="114"/>
      <c r="AH110" s="102">
        <f>'Returns per Gal.'!AF117</f>
        <v>1.6255532844465059</v>
      </c>
      <c r="AI110" s="102">
        <f>'Returns per Gal.'!AI117</f>
        <v>0.8390811185837963</v>
      </c>
      <c r="AJ110" s="102">
        <f>'Returns per Gal.'!AH117</f>
        <v>0</v>
      </c>
      <c r="AK110" s="102">
        <f>'Returns per Gal.'!AK117</f>
        <v>0.65843111858379633</v>
      </c>
      <c r="AL110" s="102">
        <f>'Returns per Gal.'!AL117</f>
        <v>0</v>
      </c>
      <c r="AM110" s="102">
        <f>'Returns per Gal.'!AM117</f>
        <v>0.44490126100803851</v>
      </c>
      <c r="AN110" s="89">
        <f>'Returns per Gal.'!AN117</f>
        <v>0</v>
      </c>
      <c r="AO110" s="15">
        <f>'Returns per Gal.'!AO117</f>
        <v>0</v>
      </c>
      <c r="AP110" s="90">
        <f>'Returns per Gal.'!AP117</f>
        <v>0</v>
      </c>
      <c r="AQ110" s="102">
        <f>'Returns per Gal.'!AQ117</f>
        <v>0.58797909407665505</v>
      </c>
      <c r="AR110" s="102">
        <f>'Returns per Gal.'!AR117</f>
        <v>0</v>
      </c>
      <c r="AS110" s="102">
        <f>'Returns per Gal.'!AS117</f>
        <v>1.0645983666963832</v>
      </c>
      <c r="AT110" s="102">
        <f>'Returns per Gal.'!AT117</f>
        <v>0</v>
      </c>
      <c r="AU110" s="102">
        <f>'Returns per Gal.'!AU117</f>
        <v>1.6525774607730384</v>
      </c>
      <c r="AV110" s="114">
        <f>'Returns per Gal.'!AV117</f>
        <v>0</v>
      </c>
      <c r="AW110" s="113">
        <f>'Returns per Gal.'!AW117</f>
        <v>0</v>
      </c>
      <c r="AX110" s="102">
        <f>'Returns per Gal.'!AX117</f>
        <v>2.0511274607730385</v>
      </c>
      <c r="AY110" s="102">
        <f>'Returns per Gal.'!AY117</f>
        <v>0</v>
      </c>
      <c r="AZ110" s="102">
        <f>'Returns per Gal.'!AZ117</f>
        <v>2.2646573183487959</v>
      </c>
      <c r="BA110" s="114">
        <f>'Returns per Gal.'!BA117</f>
        <v>0</v>
      </c>
      <c r="BB110" s="113"/>
      <c r="BC110" s="102">
        <f>'Returns per Gal.'!BD117</f>
        <v>0.52983303706245843</v>
      </c>
      <c r="BD110" s="102">
        <f>'Returns per Gal.'!BE117</f>
        <v>0</v>
      </c>
      <c r="BE110" s="102">
        <f>'Returns per Gal.'!BF117</f>
        <v>0.31630317948670106</v>
      </c>
      <c r="BF110" s="102">
        <f>'Returns per Gal.'!BG117</f>
        <v>0</v>
      </c>
      <c r="BG110" s="102">
        <f>'Returns per Gal.'!BH117</f>
        <v>0.44490126100803873</v>
      </c>
      <c r="BH110" s="102">
        <f>'Returns per Gal.'!BI117</f>
        <v>0</v>
      </c>
      <c r="BI110" s="102">
        <f>'Returns per Gal.'!BJ117</f>
        <v>-0.12859808152133767</v>
      </c>
      <c r="BJ110" s="59"/>
      <c r="BL110" s="228">
        <f>'Returns per Bu.'!H117</f>
        <v>4.2671422619047616</v>
      </c>
      <c r="BM110" s="216">
        <f>'Returns per Bu.'!I117</f>
        <v>0</v>
      </c>
      <c r="BN110" s="210">
        <f>'Returns per Bu.'!Q117</f>
        <v>7.2266893939393908</v>
      </c>
      <c r="BO110" s="210">
        <f>'Returns per Bu.'!R117</f>
        <v>0</v>
      </c>
      <c r="BP110" s="210">
        <f>'Returns per Bu.'!S117</f>
        <v>5.5128657927272693</v>
      </c>
      <c r="BQ110" s="209">
        <f>'Returns per Bu.'!AE117</f>
        <v>0</v>
      </c>
      <c r="BR110" s="213">
        <f>'Returns per Bu.'!AF117</f>
        <v>0.38611308650445714</v>
      </c>
      <c r="BS110" s="209">
        <f>'Returns per Bu.'!AM117</f>
        <v>0</v>
      </c>
      <c r="BT110" s="206">
        <f>'Returns per Bu.'!AN117</f>
        <v>4.6272168901645072</v>
      </c>
      <c r="BU110" s="209">
        <f>'Returns per Bu.'!AO117</f>
        <v>0</v>
      </c>
      <c r="BV110" s="15">
        <f t="shared" si="3"/>
        <v>2.9808754267498729</v>
      </c>
      <c r="BW110" s="102">
        <f>'Returns per Bu.'!AJ117</f>
        <v>1.6463414634146341</v>
      </c>
      <c r="BX110" s="102"/>
      <c r="BY110" s="102">
        <f t="shared" ref="BY110" si="19">AS110</f>
        <v>1.0645983666963832</v>
      </c>
    </row>
    <row r="111" spans="1:77" x14ac:dyDescent="0.2">
      <c r="A111" s="8">
        <v>41671</v>
      </c>
      <c r="C111" s="60"/>
      <c r="D111" s="102">
        <v>1.9445000000000001</v>
      </c>
      <c r="E111" s="103"/>
      <c r="F111" s="104">
        <v>202.13157894736841</v>
      </c>
      <c r="G111" s="103"/>
      <c r="H111" s="102">
        <v>4.4448355263157904</v>
      </c>
      <c r="I111" s="103"/>
      <c r="J111" s="351">
        <v>9.16</v>
      </c>
      <c r="K111" s="237"/>
      <c r="M111" s="102">
        <f>'Returns per Gal.'!M118</f>
        <v>1.9445000000000001</v>
      </c>
      <c r="N111" s="117">
        <f>'Returns per Gal.'!N118</f>
        <v>0</v>
      </c>
      <c r="O111" s="102">
        <f>'Returns per Gal.'!O118</f>
        <v>0.61361372180451124</v>
      </c>
      <c r="P111" s="102">
        <f>'Returns per Gal.'!P118</f>
        <v>0</v>
      </c>
      <c r="Q111" s="102">
        <f>'Returns per Gal.'!Q118</f>
        <v>2.5581137218045114</v>
      </c>
      <c r="R111" s="119">
        <f>'Returns per Gal.'!R118</f>
        <v>0</v>
      </c>
      <c r="S111" s="117">
        <f>'Returns per Gal.'!S118</f>
        <v>0</v>
      </c>
      <c r="T111" s="102">
        <f>'Returns per Gal.'!T118</f>
        <v>1.5874412593984966</v>
      </c>
      <c r="U111" s="117">
        <f>'Returns per Gal.'!U118</f>
        <v>0</v>
      </c>
      <c r="V111" s="102">
        <f>'Returns per Gal.'!V118</f>
        <v>0.27479999999999999</v>
      </c>
      <c r="W111" s="117">
        <f>'Returns per Gal.'!W118</f>
        <v>0</v>
      </c>
      <c r="X111" s="102">
        <f>'Returns per Gal.'!X118</f>
        <v>0.21914999999999998</v>
      </c>
      <c r="Y111" s="117">
        <f>'Returns per Gal.'!Y118</f>
        <v>0</v>
      </c>
      <c r="Z111" s="102">
        <f>'Returns per Gal.'!Z118</f>
        <v>2.0813912593984965</v>
      </c>
      <c r="AA111" s="117">
        <f>'Returns per Gal.'!AA118</f>
        <v>0</v>
      </c>
      <c r="AB111" s="102">
        <f>'Returns per Gal.'!AB118</f>
        <v>0.2135298575757576</v>
      </c>
      <c r="AC111" s="117">
        <f>'Returns per Gal.'!AC118</f>
        <v>0</v>
      </c>
      <c r="AD111" s="102">
        <f>'Returns per Gal.'!AD118</f>
        <v>2.2949211169742538</v>
      </c>
      <c r="AE111" s="117">
        <f>'Returns per Gal.'!AE118</f>
        <v>0</v>
      </c>
      <c r="AF111" s="102">
        <f>'Returns per Gal.'!AF118</f>
        <v>1.6813073951697426</v>
      </c>
      <c r="AG111" s="114"/>
      <c r="AH111" s="102">
        <f>'Returns per Gal.'!AF118</f>
        <v>1.6813073951697426</v>
      </c>
      <c r="AI111" s="102">
        <f>'Returns per Gal.'!AI118</f>
        <v>0.65737246240601488</v>
      </c>
      <c r="AJ111" s="102">
        <f>'Returns per Gal.'!AH118</f>
        <v>0</v>
      </c>
      <c r="AK111" s="102">
        <f>'Returns per Gal.'!AK118</f>
        <v>0.4767224624060149</v>
      </c>
      <c r="AL111" s="102">
        <f>'Returns per Gal.'!AL118</f>
        <v>0</v>
      </c>
      <c r="AM111" s="102">
        <f>'Returns per Gal.'!AM118</f>
        <v>0.26319260483025753</v>
      </c>
      <c r="AN111" s="89">
        <f>'Returns per Gal.'!AN118</f>
        <v>0</v>
      </c>
      <c r="AO111" s="15">
        <f>'Returns per Gal.'!AO118</f>
        <v>0</v>
      </c>
      <c r="AP111" s="90">
        <f>'Returns per Gal.'!AP118</f>
        <v>0</v>
      </c>
      <c r="AQ111" s="102">
        <f>'Returns per Gal.'!AQ118</f>
        <v>0.58797909407665505</v>
      </c>
      <c r="AR111" s="102">
        <f>'Returns per Gal.'!AR118</f>
        <v>0</v>
      </c>
      <c r="AS111" s="102">
        <f>'Returns per Gal.'!AS118</f>
        <v>1.0685107991820013</v>
      </c>
      <c r="AT111" s="102">
        <f>'Returns per Gal.'!AT118</f>
        <v>0</v>
      </c>
      <c r="AU111" s="102">
        <f>'Returns per Gal.'!AU118</f>
        <v>1.6564898932586565</v>
      </c>
      <c r="AV111" s="114">
        <f>'Returns per Gal.'!AV118</f>
        <v>0</v>
      </c>
      <c r="AW111" s="113">
        <f>'Returns per Gal.'!AW118</f>
        <v>0</v>
      </c>
      <c r="AX111" s="102">
        <f>'Returns per Gal.'!AX118</f>
        <v>2.1504398932586564</v>
      </c>
      <c r="AY111" s="102">
        <f>'Returns per Gal.'!AY118</f>
        <v>0</v>
      </c>
      <c r="AZ111" s="102">
        <f>'Returns per Gal.'!AZ118</f>
        <v>2.3639697508344142</v>
      </c>
      <c r="BA111" s="114">
        <f>'Returns per Gal.'!BA118</f>
        <v>0</v>
      </c>
      <c r="BB111" s="113"/>
      <c r="BC111" s="102">
        <f>'Returns per Gal.'!BD118</f>
        <v>0.40767382854585499</v>
      </c>
      <c r="BD111" s="102">
        <f>'Returns per Gal.'!BE118</f>
        <v>0</v>
      </c>
      <c r="BE111" s="102">
        <f>'Returns per Gal.'!BF118</f>
        <v>0.19414397097009717</v>
      </c>
      <c r="BF111" s="102">
        <f>'Returns per Gal.'!BG118</f>
        <v>0</v>
      </c>
      <c r="BG111" s="102">
        <f>'Returns per Gal.'!BH118</f>
        <v>0.26319260483025708</v>
      </c>
      <c r="BH111" s="102">
        <f>'Returns per Gal.'!BI118</f>
        <v>0</v>
      </c>
      <c r="BI111" s="102">
        <f>'Returns per Gal.'!BJ118</f>
        <v>-6.9048633860159914E-2</v>
      </c>
      <c r="BJ111" s="59"/>
      <c r="BL111" s="228">
        <f>'Returns per Bu.'!H118</f>
        <v>4.4448355263157904</v>
      </c>
      <c r="BM111" s="216">
        <f>'Returns per Bu.'!I118</f>
        <v>0</v>
      </c>
      <c r="BN111" s="210">
        <f>'Returns per Bu.'!Q118</f>
        <v>7.1627184210526318</v>
      </c>
      <c r="BO111" s="210">
        <f>'Returns per Bu.'!R118</f>
        <v>0</v>
      </c>
      <c r="BP111" s="210">
        <f>'Returns per Bu.'!S118</f>
        <v>5.1817748198405109</v>
      </c>
      <c r="BQ111" s="209">
        <f>'Returns per Bu.'!AE118</f>
        <v>0</v>
      </c>
      <c r="BR111" s="213">
        <f>'Returns per Bu.'!AF118</f>
        <v>0.22841497182073048</v>
      </c>
      <c r="BS111" s="209">
        <f>'Returns per Bu.'!AM118</f>
        <v>0</v>
      </c>
      <c r="BT111" s="206">
        <f>'Returns per Bu.'!AN118</f>
        <v>4.6381717011242376</v>
      </c>
      <c r="BU111" s="209">
        <f>'Returns per Bu.'!AO118</f>
        <v>0</v>
      </c>
      <c r="BV111" s="15">
        <f t="shared" si="3"/>
        <v>2.9918302377096033</v>
      </c>
      <c r="BW111" s="102">
        <f>'Returns per Bu.'!AJ118</f>
        <v>1.6463414634146341</v>
      </c>
      <c r="BX111" s="102"/>
      <c r="BY111" s="102">
        <f t="shared" ref="BY111" si="20">AS111</f>
        <v>1.0685107991820013</v>
      </c>
    </row>
    <row r="112" spans="1:77" x14ac:dyDescent="0.2">
      <c r="A112" s="8">
        <v>41699</v>
      </c>
      <c r="C112" s="60"/>
      <c r="D112" s="102">
        <v>2.4778571428571428</v>
      </c>
      <c r="E112" s="103"/>
      <c r="F112" s="104">
        <v>236.13095238095238</v>
      </c>
      <c r="G112" s="103"/>
      <c r="H112" s="102">
        <v>4.6688095238095242</v>
      </c>
      <c r="I112" s="103"/>
      <c r="J112" s="351">
        <v>9.27</v>
      </c>
      <c r="K112" s="237"/>
      <c r="M112" s="102">
        <f>'Returns per Gal.'!M119</f>
        <v>2.4778571428571428</v>
      </c>
      <c r="N112" s="117">
        <f>'Returns per Gal.'!N119</f>
        <v>0</v>
      </c>
      <c r="O112" s="102">
        <f>'Returns per Gal.'!O119</f>
        <v>0.71682610544217684</v>
      </c>
      <c r="P112" s="102">
        <f>'Returns per Gal.'!P119</f>
        <v>0</v>
      </c>
      <c r="Q112" s="102">
        <f>'Returns per Gal.'!Q119</f>
        <v>3.1946832482993197</v>
      </c>
      <c r="R112" s="119">
        <f>'Returns per Gal.'!R119</f>
        <v>0</v>
      </c>
      <c r="S112" s="117">
        <f>'Returns per Gal.'!S119</f>
        <v>0</v>
      </c>
      <c r="T112" s="102">
        <f>'Returns per Gal.'!T119</f>
        <v>1.6674319727891158</v>
      </c>
      <c r="U112" s="117">
        <f>'Returns per Gal.'!U119</f>
        <v>0</v>
      </c>
      <c r="V112" s="102">
        <f>'Returns per Gal.'!V119</f>
        <v>0.27809999999999996</v>
      </c>
      <c r="W112" s="117">
        <f>'Returns per Gal.'!W119</f>
        <v>0</v>
      </c>
      <c r="X112" s="102">
        <f>'Returns per Gal.'!X119</f>
        <v>0.21914999999999998</v>
      </c>
      <c r="Y112" s="117">
        <f>'Returns per Gal.'!Y119</f>
        <v>0</v>
      </c>
      <c r="Z112" s="102">
        <f>'Returns per Gal.'!Z119</f>
        <v>2.1646819727891158</v>
      </c>
      <c r="AA112" s="117">
        <f>'Returns per Gal.'!AA119</f>
        <v>0</v>
      </c>
      <c r="AB112" s="102">
        <f>'Returns per Gal.'!AB119</f>
        <v>0.2135298575757576</v>
      </c>
      <c r="AC112" s="117">
        <f>'Returns per Gal.'!AC119</f>
        <v>0</v>
      </c>
      <c r="AD112" s="102">
        <f>'Returns per Gal.'!AD119</f>
        <v>2.3782118303648732</v>
      </c>
      <c r="AE112" s="117">
        <f>'Returns per Gal.'!AE119</f>
        <v>0</v>
      </c>
      <c r="AF112" s="102">
        <f>'Returns per Gal.'!AF119</f>
        <v>1.6613857249226962</v>
      </c>
      <c r="AG112" s="114"/>
      <c r="AH112" s="102">
        <f>'Returns per Gal.'!AF119</f>
        <v>1.6613857249226962</v>
      </c>
      <c r="AI112" s="102">
        <f>'Returns per Gal.'!AI119</f>
        <v>1.2106512755102039</v>
      </c>
      <c r="AJ112" s="102">
        <f>'Returns per Gal.'!AH119</f>
        <v>0</v>
      </c>
      <c r="AK112" s="102">
        <f>'Returns per Gal.'!AK119</f>
        <v>1.0300012755102039</v>
      </c>
      <c r="AL112" s="102">
        <f>'Returns per Gal.'!AL119</f>
        <v>0</v>
      </c>
      <c r="AM112" s="102">
        <f>'Returns per Gal.'!AM119</f>
        <v>0.81647141793444655</v>
      </c>
      <c r="AN112" s="89">
        <f>'Returns per Gal.'!AN119</f>
        <v>0</v>
      </c>
      <c r="AO112" s="15">
        <f>'Returns per Gal.'!AO119</f>
        <v>0</v>
      </c>
      <c r="AP112" s="90">
        <f>'Returns per Gal.'!AP119</f>
        <v>0</v>
      </c>
      <c r="AQ112" s="102">
        <f>'Returns per Gal.'!AQ119</f>
        <v>0.58797909407665505</v>
      </c>
      <c r="AR112" s="102">
        <f>'Returns per Gal.'!AR119</f>
        <v>0</v>
      </c>
      <c r="AS112" s="102">
        <f>'Returns per Gal.'!AS119</f>
        <v>1.0724232316676194</v>
      </c>
      <c r="AT112" s="102">
        <f>'Returns per Gal.'!AT119</f>
        <v>0</v>
      </c>
      <c r="AU112" s="102">
        <f>'Returns per Gal.'!AU119</f>
        <v>1.6604023257442744</v>
      </c>
      <c r="AV112" s="114">
        <f>'Returns per Gal.'!AV119</f>
        <v>0</v>
      </c>
      <c r="AW112" s="113">
        <f>'Returns per Gal.'!AW119</f>
        <v>0</v>
      </c>
      <c r="AX112" s="102">
        <f>'Returns per Gal.'!AX119</f>
        <v>2.1576523257442743</v>
      </c>
      <c r="AY112" s="102">
        <f>'Returns per Gal.'!AY119</f>
        <v>0</v>
      </c>
      <c r="AZ112" s="102">
        <f>'Returns per Gal.'!AZ119</f>
        <v>2.3711821833200322</v>
      </c>
      <c r="BA112" s="114">
        <f>'Returns per Gal.'!BA119</f>
        <v>0</v>
      </c>
      <c r="BB112" s="113"/>
      <c r="BC112" s="102">
        <f>'Returns per Gal.'!BD119</f>
        <v>1.0370309225550454</v>
      </c>
      <c r="BD112" s="102">
        <f>'Returns per Gal.'!BE119</f>
        <v>0</v>
      </c>
      <c r="BE112" s="102">
        <f>'Returns per Gal.'!BF119</f>
        <v>0.82350106497928754</v>
      </c>
      <c r="BF112" s="102">
        <f>'Returns per Gal.'!BG119</f>
        <v>0</v>
      </c>
      <c r="BG112" s="102">
        <f>'Returns per Gal.'!BH119</f>
        <v>0.81647141793444611</v>
      </c>
      <c r="BH112" s="102">
        <f>'Returns per Gal.'!BI119</f>
        <v>0</v>
      </c>
      <c r="BI112" s="102">
        <f>'Returns per Gal.'!BJ119</f>
        <v>7.0296470448414361E-3</v>
      </c>
      <c r="BJ112" s="59"/>
      <c r="BL112" s="228">
        <f>'Returns per Bu.'!H119</f>
        <v>4.6688095238095242</v>
      </c>
      <c r="BM112" s="216">
        <f>'Returns per Bu.'!I119</f>
        <v>0</v>
      </c>
      <c r="BN112" s="210">
        <f>'Returns per Bu.'!Q119</f>
        <v>8.9451130952380957</v>
      </c>
      <c r="BO112" s="210">
        <f>'Returns per Bu.'!R119</f>
        <v>0</v>
      </c>
      <c r="BP112" s="210">
        <f>'Returns per Bu.'!S119</f>
        <v>6.9549294940259747</v>
      </c>
      <c r="BQ112" s="209">
        <f>'Returns per Bu.'!AE119</f>
        <v>0</v>
      </c>
      <c r="BR112" s="213">
        <f>'Returns per Bu.'!AF119</f>
        <v>0.70858486331789439</v>
      </c>
      <c r="BS112" s="209">
        <f>'Returns per Bu.'!AM119</f>
        <v>0</v>
      </c>
      <c r="BT112" s="206">
        <f>'Returns per Bu.'!AN119</f>
        <v>4.649126512083968</v>
      </c>
      <c r="BU112" s="209"/>
      <c r="BV112" s="15">
        <f t="shared" si="3"/>
        <v>3.0027850486693337</v>
      </c>
      <c r="BW112" s="102">
        <f>'Returns per Bu.'!AJ119</f>
        <v>1.6463414634146341</v>
      </c>
      <c r="BX112" s="102"/>
      <c r="BY112" s="102">
        <f t="shared" ref="BY112:BY116" si="21">AS112</f>
        <v>1.0724232316676194</v>
      </c>
    </row>
    <row r="113" spans="1:77" x14ac:dyDescent="0.2">
      <c r="A113" s="8">
        <v>41730</v>
      </c>
      <c r="C113" s="60"/>
      <c r="D113" s="102">
        <v>2.7863636363636357</v>
      </c>
      <c r="E113" s="103"/>
      <c r="F113" s="104">
        <v>233.0952380952381</v>
      </c>
      <c r="G113" s="103"/>
      <c r="H113" s="102">
        <v>4.8590119047619051</v>
      </c>
      <c r="I113" s="103"/>
      <c r="J113" s="351">
        <v>8.26</v>
      </c>
      <c r="K113" s="237"/>
      <c r="M113" s="102">
        <f>'Returns per Gal.'!M120</f>
        <v>2.7863636363636357</v>
      </c>
      <c r="N113" s="117">
        <f>'Returns per Gal.'!N120</f>
        <v>0</v>
      </c>
      <c r="O113" s="102">
        <f>'Returns per Gal.'!O120</f>
        <v>0.70761054421768721</v>
      </c>
      <c r="P113" s="102">
        <f>'Returns per Gal.'!P120</f>
        <v>0</v>
      </c>
      <c r="Q113" s="102">
        <f>'Returns per Gal.'!Q120</f>
        <v>3.4939741805813229</v>
      </c>
      <c r="R113" s="119">
        <f>'Returns per Gal.'!R120</f>
        <v>0</v>
      </c>
      <c r="S113" s="117">
        <f>'Returns per Gal.'!S120</f>
        <v>0</v>
      </c>
      <c r="T113" s="102">
        <f>'Returns per Gal.'!T120</f>
        <v>1.7353613945578235</v>
      </c>
      <c r="U113" s="117">
        <f>'Returns per Gal.'!U120</f>
        <v>0</v>
      </c>
      <c r="V113" s="102">
        <f>'Returns per Gal.'!V120</f>
        <v>0.24779999999999999</v>
      </c>
      <c r="W113" s="117">
        <f>'Returns per Gal.'!W120</f>
        <v>0</v>
      </c>
      <c r="X113" s="102">
        <f>'Returns per Gal.'!X120</f>
        <v>0.21914999999999998</v>
      </c>
      <c r="Y113" s="117">
        <f>'Returns per Gal.'!Y120</f>
        <v>0</v>
      </c>
      <c r="Z113" s="102">
        <f>'Returns per Gal.'!Z120</f>
        <v>2.2023113945578237</v>
      </c>
      <c r="AA113" s="117">
        <f>'Returns per Gal.'!AA120</f>
        <v>0</v>
      </c>
      <c r="AB113" s="102">
        <f>'Returns per Gal.'!AB120</f>
        <v>0.2135298575757576</v>
      </c>
      <c r="AC113" s="117">
        <f>'Returns per Gal.'!AC120</f>
        <v>0</v>
      </c>
      <c r="AD113" s="102">
        <f>'Returns per Gal.'!AD120</f>
        <v>2.415841252133581</v>
      </c>
      <c r="AE113" s="117">
        <f>'Returns per Gal.'!AE120</f>
        <v>0</v>
      </c>
      <c r="AF113" s="102">
        <f>'Returns per Gal.'!AF120</f>
        <v>1.7082307079158938</v>
      </c>
      <c r="AG113" s="114"/>
      <c r="AH113" s="102">
        <f>'Returns per Gal.'!AF120</f>
        <v>1.7082307079158938</v>
      </c>
      <c r="AI113" s="102">
        <f>'Returns per Gal.'!AI120</f>
        <v>1.4723127860234995</v>
      </c>
      <c r="AJ113" s="102">
        <f>'Returns per Gal.'!AH120</f>
        <v>0</v>
      </c>
      <c r="AK113" s="102">
        <f>'Returns per Gal.'!AK120</f>
        <v>1.2916627860234993</v>
      </c>
      <c r="AL113" s="102">
        <f>'Returns per Gal.'!AL120</f>
        <v>0</v>
      </c>
      <c r="AM113" s="102">
        <f>'Returns per Gal.'!AM120</f>
        <v>1.0781329284477419</v>
      </c>
      <c r="AN113" s="89">
        <f>'Returns per Gal.'!AN120</f>
        <v>0</v>
      </c>
      <c r="AO113" s="15">
        <f>'Returns per Gal.'!AO120</f>
        <v>0</v>
      </c>
      <c r="AP113" s="90">
        <f>'Returns per Gal.'!AP120</f>
        <v>0</v>
      </c>
      <c r="AQ113" s="102">
        <f>'Returns per Gal.'!AQ120</f>
        <v>0.58797909407665505</v>
      </c>
      <c r="AR113" s="102">
        <f>'Returns per Gal.'!AR120</f>
        <v>0</v>
      </c>
      <c r="AS113" s="102">
        <f>'Returns per Gal.'!AS120</f>
        <v>1.0763356641532376</v>
      </c>
      <c r="AT113" s="102">
        <f>'Returns per Gal.'!AT120</f>
        <v>0</v>
      </c>
      <c r="AU113" s="102">
        <f>'Returns per Gal.'!AU120</f>
        <v>1.6643147582298927</v>
      </c>
      <c r="AV113" s="114">
        <f>'Returns per Gal.'!AV120</f>
        <v>0</v>
      </c>
      <c r="AW113" s="113">
        <f>'Returns per Gal.'!AW120</f>
        <v>0</v>
      </c>
      <c r="AX113" s="102">
        <f>'Returns per Gal.'!AX120</f>
        <v>2.1312647582298929</v>
      </c>
      <c r="AY113" s="102">
        <f>'Returns per Gal.'!AY120</f>
        <v>0</v>
      </c>
      <c r="AZ113" s="102">
        <f>'Returns per Gal.'!AZ120</f>
        <v>2.3447946158056503</v>
      </c>
      <c r="BA113" s="114">
        <f>'Returns per Gal.'!BA120</f>
        <v>0</v>
      </c>
      <c r="BB113" s="113"/>
      <c r="BC113" s="102">
        <f>'Returns per Gal.'!BD120</f>
        <v>1.36270942235143</v>
      </c>
      <c r="BD113" s="102">
        <f>'Returns per Gal.'!BE120</f>
        <v>0</v>
      </c>
      <c r="BE113" s="102">
        <f>'Returns per Gal.'!BF120</f>
        <v>1.1491795647756726</v>
      </c>
      <c r="BF113" s="102">
        <f>'Returns per Gal.'!BG120</f>
        <v>0</v>
      </c>
      <c r="BG113" s="102">
        <f>'Returns per Gal.'!BH120</f>
        <v>1.0781329284477419</v>
      </c>
      <c r="BH113" s="102">
        <f>'Returns per Gal.'!BI120</f>
        <v>0</v>
      </c>
      <c r="BI113" s="102">
        <f>'Returns per Gal.'!BJ120</f>
        <v>7.1046636327930734E-2</v>
      </c>
      <c r="BJ113" s="59"/>
      <c r="BL113" s="228">
        <f>'Returns per Bu.'!H120</f>
        <v>4.8590119047619051</v>
      </c>
      <c r="BM113" s="216">
        <f>'Returns per Bu.'!I120</f>
        <v>0</v>
      </c>
      <c r="BN113" s="210">
        <f>'Returns per Bu.'!Q120</f>
        <v>9.7831277056277024</v>
      </c>
      <c r="BO113" s="210">
        <f>'Returns per Bu.'!R120</f>
        <v>0</v>
      </c>
      <c r="BP113" s="210">
        <f>'Returns per Bu.'!S120</f>
        <v>7.8777841044155812</v>
      </c>
      <c r="BQ113" s="209">
        <f>'Returns per Bu.'!AE120</f>
        <v>0</v>
      </c>
      <c r="BR113" s="213">
        <f>'Returns per Bu.'!AF120</f>
        <v>0.93567105591441591</v>
      </c>
      <c r="BS113" s="209">
        <f>'Returns per Bu.'!AM120</f>
        <v>0</v>
      </c>
      <c r="BT113" s="206">
        <f>'Returns per Bu.'!AN120</f>
        <v>4.6600813230436993</v>
      </c>
      <c r="BU113" s="209"/>
      <c r="BV113" s="15">
        <f t="shared" si="3"/>
        <v>3.013739859629065</v>
      </c>
      <c r="BW113" s="102">
        <f>'Returns per Bu.'!AJ120</f>
        <v>1.6463414634146341</v>
      </c>
      <c r="BX113" s="102"/>
      <c r="BY113" s="102">
        <f t="shared" si="21"/>
        <v>1.0763356641532376</v>
      </c>
    </row>
    <row r="114" spans="1:77" x14ac:dyDescent="0.2">
      <c r="A114" s="8">
        <v>41760</v>
      </c>
      <c r="C114" s="60"/>
      <c r="D114" s="102">
        <v>2.2397727272727264</v>
      </c>
      <c r="E114" s="103"/>
      <c r="F114" s="104">
        <v>213.92857142857142</v>
      </c>
      <c r="G114" s="103"/>
      <c r="H114" s="102">
        <v>4.7784523809523813</v>
      </c>
      <c r="I114" s="103"/>
      <c r="J114" s="351">
        <v>8.1199999999999992</v>
      </c>
      <c r="K114" s="237"/>
      <c r="L114" s="12"/>
      <c r="M114" s="102">
        <f>'Returns per Gal.'!M121</f>
        <v>2.2397727272727264</v>
      </c>
      <c r="N114" s="117">
        <f>'Returns per Gal.'!N121</f>
        <v>0</v>
      </c>
      <c r="O114" s="102">
        <f>'Returns per Gal.'!O121</f>
        <v>0.64942602040816322</v>
      </c>
      <c r="P114" s="102">
        <f>'Returns per Gal.'!P121</f>
        <v>0</v>
      </c>
      <c r="Q114" s="102">
        <f>'Returns per Gal.'!Q121</f>
        <v>2.8891987476808896</v>
      </c>
      <c r="R114" s="119">
        <f>'Returns per Gal.'!R121</f>
        <v>0</v>
      </c>
      <c r="S114" s="117">
        <f>'Returns per Gal.'!S121</f>
        <v>0</v>
      </c>
      <c r="T114" s="102">
        <f>'Returns per Gal.'!T121</f>
        <v>1.706590136054422</v>
      </c>
      <c r="U114" s="117">
        <f>'Returns per Gal.'!U121</f>
        <v>0</v>
      </c>
      <c r="V114" s="102">
        <f>'Returns per Gal.'!V121</f>
        <v>0.24359999999999996</v>
      </c>
      <c r="W114" s="117">
        <f>'Returns per Gal.'!W121</f>
        <v>0</v>
      </c>
      <c r="X114" s="102">
        <f>'Returns per Gal.'!X121</f>
        <v>0.21914999999999998</v>
      </c>
      <c r="Y114" s="117">
        <f>'Returns per Gal.'!Y121</f>
        <v>0</v>
      </c>
      <c r="Z114" s="102">
        <f>'Returns per Gal.'!Z121</f>
        <v>2.169340136054422</v>
      </c>
      <c r="AA114" s="117">
        <f>'Returns per Gal.'!AA121</f>
        <v>0</v>
      </c>
      <c r="AB114" s="102">
        <f>'Returns per Gal.'!AB121</f>
        <v>0.2135298575757576</v>
      </c>
      <c r="AC114" s="117">
        <f>'Returns per Gal.'!AC121</f>
        <v>0</v>
      </c>
      <c r="AD114" s="102">
        <f>'Returns per Gal.'!AD121</f>
        <v>2.3828699936301794</v>
      </c>
      <c r="AE114" s="117">
        <f>'Returns per Gal.'!AE121</f>
        <v>0</v>
      </c>
      <c r="AF114" s="102">
        <f>'Returns per Gal.'!AF121</f>
        <v>1.7334439732220162</v>
      </c>
      <c r="AG114" s="114"/>
      <c r="AH114" s="102">
        <f>'Returns per Gal.'!AF121</f>
        <v>1.7334439732220162</v>
      </c>
      <c r="AI114" s="102">
        <f>'Returns per Gal.'!AI121</f>
        <v>0.90050861162646767</v>
      </c>
      <c r="AJ114" s="102">
        <f>'Returns per Gal.'!AH121</f>
        <v>0</v>
      </c>
      <c r="AK114" s="102">
        <f>'Returns per Gal.'!AK121</f>
        <v>0.71985861162646758</v>
      </c>
      <c r="AL114" s="102">
        <f>'Returns per Gal.'!AL121</f>
        <v>0</v>
      </c>
      <c r="AM114" s="102">
        <f>'Returns per Gal.'!AM121</f>
        <v>0.50632875405071021</v>
      </c>
      <c r="AN114" s="89">
        <f>'Returns per Gal.'!AN121</f>
        <v>0</v>
      </c>
      <c r="AO114" s="15">
        <f>'Returns per Gal.'!AO121</f>
        <v>0</v>
      </c>
      <c r="AP114" s="90">
        <f>'Returns per Gal.'!AP121</f>
        <v>0</v>
      </c>
      <c r="AQ114" s="102">
        <f>'Returns per Gal.'!AQ121</f>
        <v>0.58797909407665505</v>
      </c>
      <c r="AR114" s="102">
        <f>'Returns per Gal.'!AR121</f>
        <v>0</v>
      </c>
      <c r="AS114" s="102">
        <f>'Returns per Gal.'!AS121</f>
        <v>1.0802480966388557</v>
      </c>
      <c r="AT114" s="102">
        <f>'Returns per Gal.'!AT121</f>
        <v>0</v>
      </c>
      <c r="AU114" s="102">
        <f>'Returns per Gal.'!AU121</f>
        <v>1.6682271907155106</v>
      </c>
      <c r="AV114" s="114">
        <f>'Returns per Gal.'!AV121</f>
        <v>0</v>
      </c>
      <c r="AW114" s="113">
        <f>'Returns per Gal.'!AW121</f>
        <v>0</v>
      </c>
      <c r="AX114" s="102">
        <f>'Returns per Gal.'!AX121</f>
        <v>2.1309771907155106</v>
      </c>
      <c r="AY114" s="102">
        <f>'Returns per Gal.'!AY121</f>
        <v>0</v>
      </c>
      <c r="AZ114" s="102">
        <f>'Returns per Gal.'!AZ121</f>
        <v>2.344507048291268</v>
      </c>
      <c r="BA114" s="114">
        <f>'Returns per Gal.'!BA121</f>
        <v>0</v>
      </c>
      <c r="BB114" s="113"/>
      <c r="BC114" s="102">
        <f>'Returns per Gal.'!BD121</f>
        <v>0.75822155696537896</v>
      </c>
      <c r="BD114" s="102">
        <f>'Returns per Gal.'!BE121</f>
        <v>0</v>
      </c>
      <c r="BE114" s="102">
        <f>'Returns per Gal.'!BF121</f>
        <v>0.54469169938962159</v>
      </c>
      <c r="BF114" s="102">
        <f>'Returns per Gal.'!BG121</f>
        <v>0</v>
      </c>
      <c r="BG114" s="102">
        <f>'Returns per Gal.'!BH121</f>
        <v>0.50632875405071021</v>
      </c>
      <c r="BH114" s="102">
        <f>'Returns per Gal.'!BI121</f>
        <v>0</v>
      </c>
      <c r="BI114" s="102">
        <f>'Returns per Gal.'!BJ121</f>
        <v>3.8362945338911381E-2</v>
      </c>
      <c r="BJ114" s="59"/>
      <c r="BL114" s="228">
        <f>'Returns per Bu.'!H121</f>
        <v>4.7784523809523813</v>
      </c>
      <c r="BM114" s="216">
        <f>'Returns per Bu.'!I121</f>
        <v>0</v>
      </c>
      <c r="BN114" s="210">
        <f>'Returns per Bu.'!Q121</f>
        <v>8.0897564935064903</v>
      </c>
      <c r="BO114" s="210">
        <f>'Returns per Bu.'!R121</f>
        <v>0</v>
      </c>
      <c r="BP114" s="210">
        <f>'Returns per Bu.'!S121</f>
        <v>6.1961728922943689</v>
      </c>
      <c r="BQ114" s="209">
        <f>'Returns per Bu.'!AE121</f>
        <v>0</v>
      </c>
      <c r="BR114" s="213">
        <f>'Returns per Bu.'!AF121</f>
        <v>0.43942369947327131</v>
      </c>
      <c r="BS114" s="209">
        <f>'Returns per Bu.'!AM121</f>
        <v>0</v>
      </c>
      <c r="BT114" s="206">
        <f>'Returns per Bu.'!AN121</f>
        <v>4.6710361340034297</v>
      </c>
      <c r="BU114" s="209"/>
      <c r="BV114" s="15">
        <f t="shared" si="3"/>
        <v>3.0246946705887954</v>
      </c>
      <c r="BW114" s="102">
        <f>'Returns per Bu.'!AJ121</f>
        <v>1.6463414634146341</v>
      </c>
      <c r="BX114" s="102"/>
      <c r="BY114" s="102">
        <f t="shared" si="21"/>
        <v>1.0802480966388557</v>
      </c>
    </row>
    <row r="115" spans="1:77" x14ac:dyDescent="0.2">
      <c r="A115" s="8">
        <v>41791</v>
      </c>
      <c r="C115" s="60"/>
      <c r="D115" s="102">
        <v>2.2238095238095239</v>
      </c>
      <c r="E115" s="103"/>
      <c r="F115" s="104">
        <v>167.21428571428572</v>
      </c>
      <c r="G115" s="103"/>
      <c r="H115" s="102">
        <v>4.4533869047619055</v>
      </c>
      <c r="I115" s="103"/>
      <c r="J115" s="351">
        <f>J114</f>
        <v>8.1199999999999992</v>
      </c>
      <c r="K115" s="237"/>
      <c r="L115" s="12"/>
      <c r="M115" s="102">
        <f>'Returns per Gal.'!M122</f>
        <v>2.2238095238095239</v>
      </c>
      <c r="N115" s="117">
        <f>'Returns per Gal.'!N122</f>
        <v>0</v>
      </c>
      <c r="O115" s="102">
        <f>'Returns per Gal.'!O122</f>
        <v>0.50761479591836745</v>
      </c>
      <c r="P115" s="102">
        <f>'Returns per Gal.'!P122</f>
        <v>0</v>
      </c>
      <c r="Q115" s="102">
        <f>'Returns per Gal.'!Q122</f>
        <v>2.7314243197278913</v>
      </c>
      <c r="R115" s="119">
        <f>'Returns per Gal.'!R122</f>
        <v>0</v>
      </c>
      <c r="S115" s="117">
        <f>'Returns per Gal.'!S122</f>
        <v>0</v>
      </c>
      <c r="T115" s="102">
        <f>'Returns per Gal.'!T122</f>
        <v>1.590495323129252</v>
      </c>
      <c r="U115" s="117">
        <f>'Returns per Gal.'!U122</f>
        <v>0</v>
      </c>
      <c r="V115" s="102">
        <f>'Returns per Gal.'!V122</f>
        <v>0.24359999999999996</v>
      </c>
      <c r="W115" s="117">
        <f>'Returns per Gal.'!W122</f>
        <v>0</v>
      </c>
      <c r="X115" s="102">
        <f>'Returns per Gal.'!X122</f>
        <v>0.21914999999999998</v>
      </c>
      <c r="Y115" s="117">
        <f>'Returns per Gal.'!Y122</f>
        <v>0</v>
      </c>
      <c r="Z115" s="102">
        <f>'Returns per Gal.'!Z122</f>
        <v>2.0532453231292522</v>
      </c>
      <c r="AA115" s="117">
        <f>'Returns per Gal.'!AA122</f>
        <v>0</v>
      </c>
      <c r="AB115" s="102">
        <f>'Returns per Gal.'!AB122</f>
        <v>0.2135298575757576</v>
      </c>
      <c r="AC115" s="117">
        <f>'Returns per Gal.'!AC122</f>
        <v>0</v>
      </c>
      <c r="AD115" s="102">
        <f>'Returns per Gal.'!AD122</f>
        <v>2.2667751807050101</v>
      </c>
      <c r="AE115" s="117">
        <f>'Returns per Gal.'!AE122</f>
        <v>0</v>
      </c>
      <c r="AF115" s="102">
        <f>'Returns per Gal.'!AF122</f>
        <v>1.7591603847866426</v>
      </c>
      <c r="AG115" s="114"/>
      <c r="AH115" s="102">
        <f>'Returns per Gal.'!AF122</f>
        <v>1.7591603847866426</v>
      </c>
      <c r="AI115" s="102">
        <f>'Returns per Gal.'!AI122</f>
        <v>0.85882899659863943</v>
      </c>
      <c r="AJ115" s="102">
        <f>'Returns per Gal.'!AH122</f>
        <v>0</v>
      </c>
      <c r="AK115" s="102">
        <f>'Returns per Gal.'!AK122</f>
        <v>0.67817899659863912</v>
      </c>
      <c r="AL115" s="102">
        <f>'Returns per Gal.'!AL122</f>
        <v>0</v>
      </c>
      <c r="AM115" s="102">
        <f>'Returns per Gal.'!AM122</f>
        <v>0.4646491390228813</v>
      </c>
      <c r="AN115" s="89">
        <f>'Returns per Gal.'!AN122</f>
        <v>0</v>
      </c>
      <c r="AO115" s="15">
        <f>'Returns per Gal.'!AO122</f>
        <v>0</v>
      </c>
      <c r="AP115" s="90">
        <f>'Returns per Gal.'!AP122</f>
        <v>0</v>
      </c>
      <c r="AQ115" s="102">
        <f>'Returns per Gal.'!AQ122</f>
        <v>0.58797909407665505</v>
      </c>
      <c r="AR115" s="102">
        <f>'Returns per Gal.'!AR122</f>
        <v>0</v>
      </c>
      <c r="AS115" s="102">
        <f>'Returns per Gal.'!AS122</f>
        <v>1.0841605291244738</v>
      </c>
      <c r="AT115" s="102">
        <f>'Returns per Gal.'!AT122</f>
        <v>0</v>
      </c>
      <c r="AU115" s="102">
        <f>'Returns per Gal.'!AU122</f>
        <v>1.6721396232011287</v>
      </c>
      <c r="AV115" s="114">
        <f>'Returns per Gal.'!AV122</f>
        <v>0</v>
      </c>
      <c r="AW115" s="113">
        <f>'Returns per Gal.'!AW122</f>
        <v>0</v>
      </c>
      <c r="AX115" s="102">
        <f>'Returns per Gal.'!AX122</f>
        <v>2.1348896232011287</v>
      </c>
      <c r="AY115" s="102">
        <f>'Returns per Gal.'!AY122</f>
        <v>0</v>
      </c>
      <c r="AZ115" s="102">
        <f>'Returns per Gal.'!AZ122</f>
        <v>2.3484194807768866</v>
      </c>
      <c r="BA115" s="114">
        <f>'Returns per Gal.'!BA122</f>
        <v>0</v>
      </c>
      <c r="BB115" s="113"/>
      <c r="BC115" s="102">
        <f>'Returns per Gal.'!BD122</f>
        <v>0.59653469652676261</v>
      </c>
      <c r="BD115" s="102">
        <f>'Returns per Gal.'!BE122</f>
        <v>0</v>
      </c>
      <c r="BE115" s="102">
        <f>'Returns per Gal.'!BF122</f>
        <v>0.38300483895100479</v>
      </c>
      <c r="BF115" s="102">
        <f>'Returns per Gal.'!BG122</f>
        <v>0</v>
      </c>
      <c r="BG115" s="102">
        <f>'Returns per Gal.'!BH122</f>
        <v>0.46464913902288152</v>
      </c>
      <c r="BH115" s="102">
        <f>'Returns per Gal.'!BI122</f>
        <v>0</v>
      </c>
      <c r="BI115" s="102">
        <f>'Returns per Gal.'!BJ122</f>
        <v>-8.164430007187673E-2</v>
      </c>
      <c r="BJ115" s="59"/>
      <c r="BL115" s="228">
        <f>'Returns per Bu.'!H122</f>
        <v>4.4533869047619055</v>
      </c>
      <c r="BM115" s="216">
        <f>'Returns per Bu.'!I122</f>
        <v>0</v>
      </c>
      <c r="BN115" s="210">
        <f>'Returns per Bu.'!Q122</f>
        <v>7.6479880952380954</v>
      </c>
      <c r="BO115" s="210">
        <f>'Returns per Bu.'!R122</f>
        <v>0</v>
      </c>
      <c r="BP115" s="210">
        <f>'Returns per Bu.'!S122</f>
        <v>5.754404494025974</v>
      </c>
      <c r="BQ115" s="209">
        <f>'Returns per Bu.'!AE122</f>
        <v>0</v>
      </c>
      <c r="BR115" s="213">
        <f>'Returns per Bu.'!AF122</f>
        <v>0.40325152777330947</v>
      </c>
      <c r="BS115" s="209">
        <f>'Returns per Bu.'!AM122</f>
        <v>0</v>
      </c>
      <c r="BT115" s="206">
        <f>'Returns per Bu.'!AN122</f>
        <v>4.68199094496316</v>
      </c>
      <c r="BU115" s="209"/>
      <c r="BV115" s="15">
        <f t="shared" si="3"/>
        <v>3.0356494815485258</v>
      </c>
      <c r="BW115" s="102">
        <f>'Returns per Bu.'!AJ122</f>
        <v>1.6463414634146341</v>
      </c>
      <c r="BX115" s="102"/>
      <c r="BY115" s="102">
        <f t="shared" si="21"/>
        <v>1.0841605291244738</v>
      </c>
    </row>
    <row r="116" spans="1:77" x14ac:dyDescent="0.2">
      <c r="A116" s="8">
        <v>41821</v>
      </c>
      <c r="C116" s="60"/>
      <c r="D116" s="102">
        <v>2.0961363636363632</v>
      </c>
      <c r="E116" s="103"/>
      <c r="F116" s="104">
        <v>129.56818181818181</v>
      </c>
      <c r="G116" s="103"/>
      <c r="H116" s="102">
        <v>3.7986363636363638</v>
      </c>
      <c r="I116" s="103"/>
      <c r="J116" s="351">
        <v>7.94</v>
      </c>
      <c r="K116" s="237"/>
      <c r="L116" s="12"/>
      <c r="M116" s="102">
        <f>'Returns per Gal.'!M123</f>
        <v>2.0961363636363632</v>
      </c>
      <c r="N116" s="117">
        <f>'Returns per Gal.'!N123</f>
        <v>0</v>
      </c>
      <c r="O116" s="102">
        <f>'Returns per Gal.'!O123</f>
        <v>0.39333198051948048</v>
      </c>
      <c r="P116" s="102">
        <f>'Returns per Gal.'!P123</f>
        <v>0</v>
      </c>
      <c r="Q116" s="102">
        <f>'Returns per Gal.'!Q123</f>
        <v>2.4894683441558438</v>
      </c>
      <c r="R116" s="119">
        <f>'Returns per Gal.'!R123</f>
        <v>0</v>
      </c>
      <c r="S116" s="117">
        <f>'Returns per Gal.'!S123</f>
        <v>0</v>
      </c>
      <c r="T116" s="102">
        <f>'Returns per Gal.'!T123</f>
        <v>1.3566558441558443</v>
      </c>
      <c r="U116" s="117">
        <f>'Returns per Gal.'!U123</f>
        <v>0</v>
      </c>
      <c r="V116" s="102">
        <f>'Returns per Gal.'!V123</f>
        <v>0.23820000000000002</v>
      </c>
      <c r="W116" s="117">
        <f>'Returns per Gal.'!W123</f>
        <v>0</v>
      </c>
      <c r="X116" s="102">
        <f>'Returns per Gal.'!X123</f>
        <v>0.21914999999999998</v>
      </c>
      <c r="Y116" s="117">
        <f>'Returns per Gal.'!Y123</f>
        <v>0</v>
      </c>
      <c r="Z116" s="102">
        <f>'Returns per Gal.'!Z123</f>
        <v>1.8140058441558442</v>
      </c>
      <c r="AA116" s="117">
        <f>'Returns per Gal.'!AA123</f>
        <v>0</v>
      </c>
      <c r="AB116" s="102">
        <f>'Returns per Gal.'!AB123</f>
        <v>0.2135298575757576</v>
      </c>
      <c r="AC116" s="117">
        <f>'Returns per Gal.'!AC123</f>
        <v>0</v>
      </c>
      <c r="AD116" s="102">
        <f>'Returns per Gal.'!AD123</f>
        <v>2.027535701731602</v>
      </c>
      <c r="AE116" s="117">
        <f>'Returns per Gal.'!AE123</f>
        <v>0</v>
      </c>
      <c r="AF116" s="102">
        <f>'Returns per Gal.'!AF123</f>
        <v>1.6342037212121214</v>
      </c>
      <c r="AG116" s="114"/>
      <c r="AH116" s="102">
        <f>'Returns per Gal.'!AF123</f>
        <v>1.6342037212121214</v>
      </c>
      <c r="AI116" s="102">
        <f>'Returns per Gal.'!AI123</f>
        <v>0.85611249999999961</v>
      </c>
      <c r="AJ116" s="102">
        <f>'Returns per Gal.'!AH123</f>
        <v>0</v>
      </c>
      <c r="AK116" s="102">
        <f>'Returns per Gal.'!AK123</f>
        <v>0.67546249999999963</v>
      </c>
      <c r="AL116" s="102">
        <f>'Returns per Gal.'!AL123</f>
        <v>0</v>
      </c>
      <c r="AM116" s="102">
        <f>'Returns per Gal.'!AM123</f>
        <v>0.46193264242424181</v>
      </c>
      <c r="AN116" s="89">
        <f>'Returns per Gal.'!AN123</f>
        <v>0</v>
      </c>
      <c r="AO116" s="15">
        <f>'Returns per Gal.'!AO123</f>
        <v>0</v>
      </c>
      <c r="AP116" s="90">
        <f>'Returns per Gal.'!AP123</f>
        <v>0</v>
      </c>
      <c r="AQ116" s="102">
        <f>'Returns per Gal.'!AQ123</f>
        <v>0.58797909407665505</v>
      </c>
      <c r="AR116" s="102">
        <f>'Returns per Gal.'!AR123</f>
        <v>0</v>
      </c>
      <c r="AS116" s="102">
        <f>'Returns per Gal.'!AS123</f>
        <v>1.0880729616100919</v>
      </c>
      <c r="AT116" s="102">
        <f>'Returns per Gal.'!AT123</f>
        <v>0</v>
      </c>
      <c r="AU116" s="102">
        <f>'Returns per Gal.'!AU123</f>
        <v>1.6760520556867471</v>
      </c>
      <c r="AV116" s="114">
        <f>'Returns per Gal.'!AV123</f>
        <v>0</v>
      </c>
      <c r="AW116" s="113">
        <f>'Returns per Gal.'!AW123</f>
        <v>0</v>
      </c>
      <c r="AX116" s="102">
        <f>'Returns per Gal.'!AX123</f>
        <v>2.133402055686747</v>
      </c>
      <c r="AY116" s="102">
        <f>'Returns per Gal.'!AY123</f>
        <v>0</v>
      </c>
      <c r="AZ116" s="102">
        <f>'Returns per Gal.'!AZ123</f>
        <v>2.3469319132625044</v>
      </c>
      <c r="BA116" s="114">
        <f>'Returns per Gal.'!BA123</f>
        <v>0</v>
      </c>
      <c r="BB116" s="113"/>
      <c r="BC116" s="102">
        <f>'Returns per Gal.'!BD123</f>
        <v>0.35606628846909683</v>
      </c>
      <c r="BD116" s="102">
        <f>'Returns per Gal.'!BE123</f>
        <v>0</v>
      </c>
      <c r="BE116" s="102">
        <f>'Returns per Gal.'!BF123</f>
        <v>0.14253643089333945</v>
      </c>
      <c r="BF116" s="102">
        <f>'Returns per Gal.'!BG123</f>
        <v>0</v>
      </c>
      <c r="BG116" s="102">
        <f>'Returns per Gal.'!BH123</f>
        <v>0.46193264242424226</v>
      </c>
      <c r="BH116" s="102">
        <f>'Returns per Gal.'!BI123</f>
        <v>0</v>
      </c>
      <c r="BI116" s="102">
        <f>'Returns per Gal.'!BJ123</f>
        <v>-0.31939621153090281</v>
      </c>
      <c r="BJ116" s="59"/>
      <c r="BL116" s="228">
        <f>'Returns per Bu.'!H123</f>
        <v>3.7986363636363638</v>
      </c>
      <c r="BM116" s="216">
        <f>'Returns per Bu.'!I123</f>
        <v>0</v>
      </c>
      <c r="BN116" s="210">
        <f>'Returns per Bu.'!Q123</f>
        <v>6.970511363636362</v>
      </c>
      <c r="BO116" s="210">
        <f>'Returns per Bu.'!R123</f>
        <v>0</v>
      </c>
      <c r="BP116" s="210">
        <f>'Returns per Bu.'!S123</f>
        <v>5.0920477624242411</v>
      </c>
      <c r="BQ116" s="209">
        <f>'Returns per Bu.'!AE123</f>
        <v>0</v>
      </c>
      <c r="BR116" s="213">
        <f>'Returns per Bu.'!AF123</f>
        <v>0.40089398245234736</v>
      </c>
      <c r="BS116" s="209">
        <f>'Returns per Bu.'!AM123</f>
        <v>0</v>
      </c>
      <c r="BT116" s="206">
        <f>'Returns per Bu.'!AN123</f>
        <v>4.6929457559228913</v>
      </c>
      <c r="BU116" s="209"/>
      <c r="BV116" s="15">
        <f t="shared" si="3"/>
        <v>3.046604292508257</v>
      </c>
      <c r="BW116" s="102">
        <f>'Returns per Bu.'!AJ123</f>
        <v>1.6463414634146341</v>
      </c>
      <c r="BX116" s="102"/>
      <c r="BY116" s="102">
        <f t="shared" si="21"/>
        <v>1.0880729616100919</v>
      </c>
    </row>
    <row r="117" spans="1:77" x14ac:dyDescent="0.2">
      <c r="A117" s="8">
        <v>41852</v>
      </c>
      <c r="C117" s="60"/>
      <c r="D117" s="326">
        <v>2.0964285714285715</v>
      </c>
      <c r="F117" s="327">
        <v>107.91666666666667</v>
      </c>
      <c r="H117" s="15">
        <v>3.5396428571428582</v>
      </c>
      <c r="J117" s="351">
        <v>7.94</v>
      </c>
      <c r="K117" s="237"/>
      <c r="L117" s="95" t="s">
        <v>169</v>
      </c>
      <c r="M117" s="102">
        <f>'Returns per Gal.'!M124</f>
        <v>2.0964285714285715</v>
      </c>
      <c r="N117" s="117">
        <f>'Returns per Gal.'!N124</f>
        <v>0</v>
      </c>
      <c r="O117" s="102">
        <f>'Returns per Gal.'!O124</f>
        <v>0.3276041666666667</v>
      </c>
      <c r="P117" s="102">
        <f>'Returns per Gal.'!P124</f>
        <v>0</v>
      </c>
      <c r="Q117" s="102">
        <f>'Returns per Gal.'!Q124</f>
        <v>2.4240327380952382</v>
      </c>
      <c r="R117" s="119">
        <f>'Returns per Gal.'!R124</f>
        <v>0</v>
      </c>
      <c r="S117" s="117">
        <f>'Returns per Gal.'!S124</f>
        <v>0</v>
      </c>
      <c r="T117" s="102">
        <f>'Returns per Gal.'!T124</f>
        <v>1.2641581632653065</v>
      </c>
      <c r="U117" s="117">
        <f>'Returns per Gal.'!U124</f>
        <v>0</v>
      </c>
      <c r="V117" s="102">
        <f>'Returns per Gal.'!V124</f>
        <v>0.23820000000000002</v>
      </c>
      <c r="W117" s="117">
        <f>'Returns per Gal.'!W124</f>
        <v>0</v>
      </c>
      <c r="X117" s="102">
        <f>'Returns per Gal.'!X124</f>
        <v>0.21914999999999998</v>
      </c>
      <c r="Y117" s="117">
        <f>'Returns per Gal.'!Y124</f>
        <v>0</v>
      </c>
      <c r="Z117" s="102">
        <f>'Returns per Gal.'!Z124</f>
        <v>1.7215081632653064</v>
      </c>
      <c r="AA117" s="117">
        <f>'Returns per Gal.'!AA124</f>
        <v>0</v>
      </c>
      <c r="AB117" s="102">
        <f>'Returns per Gal.'!AB124</f>
        <v>0.2135298575757576</v>
      </c>
      <c r="AC117" s="117">
        <f>'Returns per Gal.'!AC124</f>
        <v>0</v>
      </c>
      <c r="AD117" s="102">
        <f>'Returns per Gal.'!AD124</f>
        <v>1.935038020841064</v>
      </c>
      <c r="AE117" s="117">
        <f>'Returns per Gal.'!AE124</f>
        <v>0</v>
      </c>
      <c r="AF117" s="102">
        <f>'Returns per Gal.'!AF124</f>
        <v>1.6074338541743973</v>
      </c>
      <c r="AG117" s="114"/>
      <c r="AH117" s="102">
        <f>'Returns per Gal.'!AF124</f>
        <v>1.6074338541743973</v>
      </c>
      <c r="AI117" s="102">
        <f>'Returns per Gal.'!AI124</f>
        <v>0.88317457482993178</v>
      </c>
      <c r="AJ117" s="102">
        <f>'Returns per Gal.'!AH124</f>
        <v>0</v>
      </c>
      <c r="AK117" s="102">
        <f>'Returns per Gal.'!AK124</f>
        <v>0.7025245748299318</v>
      </c>
      <c r="AL117" s="102">
        <f>'Returns per Gal.'!AL124</f>
        <v>0</v>
      </c>
      <c r="AM117" s="102">
        <f>'Returns per Gal.'!AM124</f>
        <v>0.4889947172541742</v>
      </c>
      <c r="AN117" s="89">
        <f>'Returns per Gal.'!AN124</f>
        <v>0</v>
      </c>
      <c r="AO117" s="15">
        <f>'Returns per Gal.'!AO124</f>
        <v>0</v>
      </c>
      <c r="AP117" s="90">
        <f>'Returns per Gal.'!AP124</f>
        <v>0</v>
      </c>
      <c r="AQ117" s="102">
        <f>'Returns per Gal.'!AQ124</f>
        <v>0.58797909407665505</v>
      </c>
      <c r="AR117" s="102">
        <f>'Returns per Gal.'!AR124</f>
        <v>0</v>
      </c>
      <c r="AS117" s="102">
        <f>'Returns per Gal.'!AS124</f>
        <v>1.09198539409571</v>
      </c>
      <c r="AT117" s="102">
        <f>'Returns per Gal.'!AT124</f>
        <v>0</v>
      </c>
      <c r="AU117" s="102">
        <f>'Returns per Gal.'!AU124</f>
        <v>1.679964488172365</v>
      </c>
      <c r="AV117" s="114">
        <f>'Returns per Gal.'!AV124</f>
        <v>0</v>
      </c>
      <c r="AW117" s="113">
        <f>'Returns per Gal.'!AW124</f>
        <v>0</v>
      </c>
      <c r="AX117" s="102">
        <f>'Returns per Gal.'!AX124</f>
        <v>2.1373144881723651</v>
      </c>
      <c r="AY117" s="102">
        <f>'Returns per Gal.'!AY124</f>
        <v>0</v>
      </c>
      <c r="AZ117" s="102">
        <f>'Returns per Gal.'!AZ124</f>
        <v>2.350844345748123</v>
      </c>
      <c r="BA117" s="114">
        <f>'Returns per Gal.'!BA124</f>
        <v>0</v>
      </c>
      <c r="BB117" s="113"/>
      <c r="BC117" s="102">
        <f>'Returns per Gal.'!BD124</f>
        <v>0.28671824992287309</v>
      </c>
      <c r="BD117" s="102">
        <f>'Returns per Gal.'!BE124</f>
        <v>0</v>
      </c>
      <c r="BE117" s="102">
        <f>'Returns per Gal.'!BF124</f>
        <v>7.3188392347115272E-2</v>
      </c>
      <c r="BF117" s="102">
        <f>'Returns per Gal.'!BG124</f>
        <v>0</v>
      </c>
      <c r="BG117" s="102">
        <f>'Returns per Gal.'!BH124</f>
        <v>0.48899471725417376</v>
      </c>
      <c r="BH117" s="102">
        <f>'Returns per Gal.'!BI124</f>
        <v>0</v>
      </c>
      <c r="BI117" s="102">
        <f>'Returns per Gal.'!BJ124</f>
        <v>-0.41580632490705849</v>
      </c>
      <c r="BJ117" s="59"/>
      <c r="BL117" s="228">
        <f>'Returns per Bu.'!H124</f>
        <v>3.5396428571428582</v>
      </c>
      <c r="BM117" s="216">
        <f>'Returns per Bu.'!I124</f>
        <v>0</v>
      </c>
      <c r="BN117" s="210">
        <f>'Returns per Bu.'!Q124</f>
        <v>6.7872916666666665</v>
      </c>
      <c r="BO117" s="210">
        <f>'Returns per Bu.'!R124</f>
        <v>0</v>
      </c>
      <c r="BP117" s="210">
        <f>'Returns per Bu.'!S124</f>
        <v>4.9088280654545446</v>
      </c>
      <c r="BQ117" s="209">
        <f>'Returns per Bu.'!AE124</f>
        <v>0</v>
      </c>
      <c r="BR117" s="213">
        <f>'Returns per Bu.'!AF124</f>
        <v>0.42438014029358312</v>
      </c>
      <c r="BS117" s="209">
        <f>'Returns per Bu.'!AM124</f>
        <v>0</v>
      </c>
      <c r="BT117" s="206">
        <f>'Returns per Bu.'!AN124</f>
        <v>4.7039005668826217</v>
      </c>
      <c r="BU117" s="209"/>
      <c r="BV117" s="15">
        <f t="shared" ref="BV117:BV122" si="22">BT117-BW117</f>
        <v>3.0575591034679874</v>
      </c>
      <c r="BW117" s="102">
        <f>'Returns per Bu.'!AJ124</f>
        <v>1.6463414634146341</v>
      </c>
      <c r="BX117" s="102"/>
      <c r="BY117" s="102">
        <f t="shared" ref="BY117:BY122" si="23">AS117</f>
        <v>1.09198539409571</v>
      </c>
    </row>
    <row r="118" spans="1:77" x14ac:dyDescent="0.2">
      <c r="A118" s="8">
        <v>41883</v>
      </c>
      <c r="C118" s="60"/>
      <c r="D118" s="326">
        <v>1.8397727272727267</v>
      </c>
      <c r="F118" s="327">
        <v>121.72619047619048</v>
      </c>
      <c r="H118" s="15">
        <v>3.3420357142857129</v>
      </c>
      <c r="J118" s="351">
        <v>8.15</v>
      </c>
      <c r="K118" s="237"/>
      <c r="L118" s="236">
        <v>42137</v>
      </c>
      <c r="M118" s="102">
        <f>'Returns per Gal.'!M125</f>
        <v>1.8397727272727267</v>
      </c>
      <c r="N118" s="117">
        <f>'Returns per Gal.'!N125</f>
        <v>0</v>
      </c>
      <c r="O118" s="102">
        <f>'Returns per Gal.'!O125</f>
        <v>0.36952593537414974</v>
      </c>
      <c r="P118" s="102">
        <f>'Returns per Gal.'!P125</f>
        <v>0</v>
      </c>
      <c r="Q118" s="102">
        <f>'Returns per Gal.'!Q125</f>
        <v>2.2092986626468765</v>
      </c>
      <c r="R118" s="119">
        <f>'Returns per Gal.'!R125</f>
        <v>0</v>
      </c>
      <c r="S118" s="117">
        <f>'Returns per Gal.'!S125</f>
        <v>0</v>
      </c>
      <c r="T118" s="102">
        <f>'Returns per Gal.'!T125</f>
        <v>1.1935841836734689</v>
      </c>
      <c r="U118" s="117">
        <f>'Returns per Gal.'!U125</f>
        <v>0</v>
      </c>
      <c r="V118" s="102">
        <f>'Returns per Gal.'!V125</f>
        <v>0.24450000000000002</v>
      </c>
      <c r="W118" s="117">
        <f>'Returns per Gal.'!W125</f>
        <v>0</v>
      </c>
      <c r="X118" s="102">
        <f>'Returns per Gal.'!X125</f>
        <v>0.21914999999999998</v>
      </c>
      <c r="Y118" s="117">
        <f>'Returns per Gal.'!Y125</f>
        <v>0</v>
      </c>
      <c r="Z118" s="102">
        <f>'Returns per Gal.'!Z125</f>
        <v>1.6572341836734688</v>
      </c>
      <c r="AA118" s="117">
        <f>'Returns per Gal.'!AA125</f>
        <v>0</v>
      </c>
      <c r="AB118" s="102">
        <f>'Returns per Gal.'!AB125</f>
        <v>0.2135298575757576</v>
      </c>
      <c r="AC118" s="117">
        <f>'Returns per Gal.'!AC125</f>
        <v>0</v>
      </c>
      <c r="AD118" s="102">
        <f>'Returns per Gal.'!AD125</f>
        <v>1.8707640412492264</v>
      </c>
      <c r="AE118" s="117">
        <f>'Returns per Gal.'!AE125</f>
        <v>0</v>
      </c>
      <c r="AF118" s="102">
        <f>'Returns per Gal.'!AF125</f>
        <v>1.5012381058750766</v>
      </c>
      <c r="AG118" s="114"/>
      <c r="AH118" s="102">
        <f>'Returns per Gal.'!AF125</f>
        <v>1.5012381058750766</v>
      </c>
      <c r="AI118" s="102">
        <f>'Returns per Gal.'!AI125</f>
        <v>0.73271447897340758</v>
      </c>
      <c r="AJ118" s="102">
        <f>'Returns per Gal.'!AH125</f>
        <v>0</v>
      </c>
      <c r="AK118" s="102">
        <f>'Returns per Gal.'!AK125</f>
        <v>0.55206447897340771</v>
      </c>
      <c r="AL118" s="102">
        <f>'Returns per Gal.'!AL125</f>
        <v>0</v>
      </c>
      <c r="AM118" s="102">
        <f>'Returns per Gal.'!AM125</f>
        <v>0.33853462139765012</v>
      </c>
      <c r="AN118" s="89">
        <f>'Returns per Gal.'!AN125</f>
        <v>0</v>
      </c>
      <c r="AO118" s="15">
        <f>'Returns per Gal.'!AO125</f>
        <v>0</v>
      </c>
      <c r="AP118" s="90">
        <f>'Returns per Gal.'!AP125</f>
        <v>0</v>
      </c>
      <c r="AQ118" s="102">
        <f>'Returns per Gal.'!AQ125</f>
        <v>0.521669341894061</v>
      </c>
      <c r="AR118" s="102">
        <f>'Returns per Gal.'!AR125</f>
        <v>0</v>
      </c>
      <c r="AS118" s="102">
        <f>'Returns per Gal.'!AS125</f>
        <v>0.97737526268956532</v>
      </c>
      <c r="AT118" s="102">
        <f>'Returns per Gal.'!AT125</f>
        <v>0</v>
      </c>
      <c r="AU118" s="102">
        <f>'Returns per Gal.'!AU125</f>
        <v>1.4990446045836263</v>
      </c>
      <c r="AV118" s="114">
        <f>'Returns per Gal.'!AV125</f>
        <v>0</v>
      </c>
      <c r="AW118" s="113">
        <f>'Returns per Gal.'!AW125</f>
        <v>0</v>
      </c>
      <c r="AX118" s="102">
        <f>'Returns per Gal.'!AX125</f>
        <v>1.9626946045836262</v>
      </c>
      <c r="AY118" s="102">
        <f>'Returns per Gal.'!AY125</f>
        <v>0</v>
      </c>
      <c r="AZ118" s="102">
        <f>'Returns per Gal.'!AZ125</f>
        <v>2.176224462159384</v>
      </c>
      <c r="BA118" s="114">
        <f>'Returns per Gal.'!BA125</f>
        <v>0</v>
      </c>
      <c r="BB118" s="113"/>
      <c r="BC118" s="102">
        <f>'Returns per Gal.'!BD125</f>
        <v>0.24660405806325025</v>
      </c>
      <c r="BD118" s="102">
        <f>'Returns per Gal.'!BE125</f>
        <v>0</v>
      </c>
      <c r="BE118" s="102">
        <f>'Returns per Gal.'!BF125</f>
        <v>3.3074200487492433E-2</v>
      </c>
      <c r="BF118" s="102">
        <f>'Returns per Gal.'!BG125</f>
        <v>0</v>
      </c>
      <c r="BG118" s="102">
        <f>'Returns per Gal.'!BH125</f>
        <v>0.33853462139764989</v>
      </c>
      <c r="BH118" s="102">
        <f>'Returns per Gal.'!BI125</f>
        <v>0</v>
      </c>
      <c r="BI118" s="102">
        <f>'Returns per Gal.'!BJ125</f>
        <v>-0.30546042091015746</v>
      </c>
      <c r="BJ118" s="59"/>
      <c r="BL118" s="228">
        <f>'Returns per Bu.'!H125</f>
        <v>3.3420357142857129</v>
      </c>
      <c r="BM118" s="216">
        <f>'Returns per Bu.'!I125</f>
        <v>0</v>
      </c>
      <c r="BN118" s="210">
        <f>'Returns per Bu.'!Q125</f>
        <v>6.1860362554112536</v>
      </c>
      <c r="BO118" s="210">
        <f>'Returns per Bu.'!R125</f>
        <v>0</v>
      </c>
      <c r="BP118" s="210">
        <f>'Returns per Bu.'!S125</f>
        <v>4.2899326541991325</v>
      </c>
      <c r="BQ118" s="209">
        <f>'Returns per Bu.'!AE125</f>
        <v>0</v>
      </c>
      <c r="BR118" s="213">
        <f>'Returns per Bu.'!AF125</f>
        <v>0.29380147689467362</v>
      </c>
      <c r="BS118" s="209">
        <f>'Returns per Bu.'!AM125</f>
        <v>0</v>
      </c>
      <c r="BT118" s="206">
        <f>'Returns per Bu.'!AN125</f>
        <v>4.1973248928341533</v>
      </c>
      <c r="BU118" s="209"/>
      <c r="BV118" s="15">
        <f t="shared" si="22"/>
        <v>2.7366507355307825</v>
      </c>
      <c r="BW118" s="102">
        <f>'Returns per Bu.'!AJ125</f>
        <v>1.4606741573033708</v>
      </c>
      <c r="BX118" s="102"/>
      <c r="BY118" s="102">
        <f t="shared" si="23"/>
        <v>0.97737526268956532</v>
      </c>
    </row>
    <row r="119" spans="1:77" x14ac:dyDescent="0.2">
      <c r="A119" s="8">
        <v>41913</v>
      </c>
      <c r="C119" s="60"/>
      <c r="D119" s="326">
        <v>1.5606521739130437</v>
      </c>
      <c r="F119" s="327">
        <v>102.86363636363636</v>
      </c>
      <c r="H119" s="15">
        <v>3.2640909090909087</v>
      </c>
      <c r="J119" s="351">
        <v>6.97</v>
      </c>
      <c r="K119" s="237"/>
      <c r="L119" s="236">
        <v>42170</v>
      </c>
      <c r="M119" s="102">
        <f>'Returns per Gal.'!M126</f>
        <v>1.5606521739130437</v>
      </c>
      <c r="N119" s="117">
        <f>'Returns per Gal.'!N126</f>
        <v>0</v>
      </c>
      <c r="O119" s="102">
        <f>'Returns per Gal.'!O126</f>
        <v>0.3122646103896104</v>
      </c>
      <c r="P119" s="102">
        <f>'Returns per Gal.'!P126</f>
        <v>0</v>
      </c>
      <c r="Q119" s="102">
        <f>'Returns per Gal.'!Q126</f>
        <v>1.872916784302654</v>
      </c>
      <c r="R119" s="119">
        <f>'Returns per Gal.'!R126</f>
        <v>0</v>
      </c>
      <c r="S119" s="117">
        <f>'Returns per Gal.'!S126</f>
        <v>0</v>
      </c>
      <c r="T119" s="102">
        <f>'Returns per Gal.'!T126</f>
        <v>1.1657467532467531</v>
      </c>
      <c r="U119" s="117">
        <f>'Returns per Gal.'!U126</f>
        <v>0</v>
      </c>
      <c r="V119" s="102">
        <f>'Returns per Gal.'!V126</f>
        <v>0.20909999999999998</v>
      </c>
      <c r="W119" s="117">
        <f>'Returns per Gal.'!W126</f>
        <v>0</v>
      </c>
      <c r="X119" s="102">
        <f>'Returns per Gal.'!X126</f>
        <v>0.21914999999999998</v>
      </c>
      <c r="Y119" s="117">
        <f>'Returns per Gal.'!Y126</f>
        <v>0</v>
      </c>
      <c r="Z119" s="102">
        <f>'Returns per Gal.'!Z126</f>
        <v>1.5939967532467532</v>
      </c>
      <c r="AA119" s="117">
        <f>'Returns per Gal.'!AA126</f>
        <v>0</v>
      </c>
      <c r="AB119" s="102">
        <f>'Returns per Gal.'!AB126</f>
        <v>0.2135298575757576</v>
      </c>
      <c r="AC119" s="117">
        <f>'Returns per Gal.'!AC126</f>
        <v>0</v>
      </c>
      <c r="AD119" s="102">
        <f>'Returns per Gal.'!AD126</f>
        <v>1.8075266108225108</v>
      </c>
      <c r="AE119" s="117">
        <f>'Returns per Gal.'!AE126</f>
        <v>0</v>
      </c>
      <c r="AF119" s="102">
        <f>'Returns per Gal.'!AF126</f>
        <v>1.4952620004329003</v>
      </c>
      <c r="AG119" s="114"/>
      <c r="AH119" s="102">
        <f>'Returns per Gal.'!AF126</f>
        <v>1.4952620004329003</v>
      </c>
      <c r="AI119" s="102">
        <f>'Returns per Gal.'!AI126</f>
        <v>0.45957003105590088</v>
      </c>
      <c r="AJ119" s="102">
        <f>'Returns per Gal.'!AH126</f>
        <v>0</v>
      </c>
      <c r="AK119" s="102">
        <f>'Returns per Gal.'!AK126</f>
        <v>0.2789200310559008</v>
      </c>
      <c r="AL119" s="102">
        <f>'Returns per Gal.'!AL126</f>
        <v>0</v>
      </c>
      <c r="AM119" s="102">
        <f>'Returns per Gal.'!AM126</f>
        <v>6.5390173480143199E-2</v>
      </c>
      <c r="AN119" s="89">
        <f>'Returns per Gal.'!AN126</f>
        <v>0</v>
      </c>
      <c r="AO119" s="15">
        <f>'Returns per Gal.'!AO126</f>
        <v>0</v>
      </c>
      <c r="AP119" s="90">
        <f>'Returns per Gal.'!AP126</f>
        <v>0</v>
      </c>
      <c r="AQ119" s="102">
        <f>'Returns per Gal.'!AQ126</f>
        <v>0.521669341894061</v>
      </c>
      <c r="AR119" s="102">
        <f>'Returns per Gal.'!AR126</f>
        <v>0</v>
      </c>
      <c r="AS119" s="102">
        <f>'Returns per Gal.'!AS126</f>
        <v>0.98095813974510127</v>
      </c>
      <c r="AT119" s="102">
        <f>'Returns per Gal.'!AT126</f>
        <v>0</v>
      </c>
      <c r="AU119" s="102">
        <f>'Returns per Gal.'!AU126</f>
        <v>1.5026274816391623</v>
      </c>
      <c r="AV119" s="114">
        <f>'Returns per Gal.'!AV126</f>
        <v>0</v>
      </c>
      <c r="AW119" s="113">
        <f>'Returns per Gal.'!AW126</f>
        <v>0</v>
      </c>
      <c r="AX119" s="102">
        <f>'Returns per Gal.'!AX126</f>
        <v>1.9308774816391623</v>
      </c>
      <c r="AY119" s="102">
        <f>'Returns per Gal.'!AY126</f>
        <v>0</v>
      </c>
      <c r="AZ119" s="102">
        <f>'Returns per Gal.'!AZ126</f>
        <v>2.1444073392149199</v>
      </c>
      <c r="BA119" s="114">
        <f>'Returns per Gal.'!BA126</f>
        <v>0</v>
      </c>
      <c r="BB119" s="113"/>
      <c r="BC119" s="102">
        <f>'Returns per Gal.'!BD126</f>
        <v>-5.7960697336508327E-2</v>
      </c>
      <c r="BD119" s="102">
        <f>'Returns per Gal.'!BE126</f>
        <v>0</v>
      </c>
      <c r="BE119" s="102">
        <f>'Returns per Gal.'!BF126</f>
        <v>-0.27149055491226592</v>
      </c>
      <c r="BF119" s="102">
        <f>'Returns per Gal.'!BG126</f>
        <v>0</v>
      </c>
      <c r="BG119" s="102">
        <f>'Returns per Gal.'!BH126</f>
        <v>6.5390173480143199E-2</v>
      </c>
      <c r="BH119" s="102">
        <f>'Returns per Gal.'!BI126</f>
        <v>0</v>
      </c>
      <c r="BI119" s="102">
        <f>'Returns per Gal.'!BJ126</f>
        <v>-0.33688072839240912</v>
      </c>
      <c r="BJ119" s="59"/>
      <c r="BL119" s="228">
        <f>'Returns per Bu.'!H126</f>
        <v>3.2640909090909087</v>
      </c>
      <c r="BM119" s="216">
        <f>'Returns per Bu.'!I126</f>
        <v>0</v>
      </c>
      <c r="BN119" s="210">
        <f>'Returns per Bu.'!Q126</f>
        <v>5.2441669960474311</v>
      </c>
      <c r="BO119" s="210">
        <f>'Returns per Bu.'!R126</f>
        <v>0</v>
      </c>
      <c r="BP119" s="210">
        <f>'Returns per Bu.'!S126</f>
        <v>3.4471833948353101</v>
      </c>
      <c r="BQ119" s="209">
        <f>'Returns per Bu.'!AE126</f>
        <v>0</v>
      </c>
      <c r="BR119" s="213">
        <f>'Returns per Bu.'!AF126</f>
        <v>5.6749674416013564E-2</v>
      </c>
      <c r="BS119" s="209">
        <f>'Returns per Bu.'!AM126</f>
        <v>0</v>
      </c>
      <c r="BT119" s="206">
        <f>'Returns per Bu.'!AN126</f>
        <v>4.2073569485896538</v>
      </c>
      <c r="BU119" s="209"/>
      <c r="BV119" s="15">
        <f t="shared" si="22"/>
        <v>2.746682791286283</v>
      </c>
      <c r="BW119" s="102">
        <f>'Returns per Bu.'!AJ126</f>
        <v>1.4606741573033708</v>
      </c>
      <c r="BX119" s="102"/>
      <c r="BY119" s="102">
        <f t="shared" si="23"/>
        <v>0.98095813974510127</v>
      </c>
    </row>
    <row r="120" spans="1:77" x14ac:dyDescent="0.2">
      <c r="A120" s="8">
        <v>41944</v>
      </c>
      <c r="C120" s="60"/>
      <c r="D120" s="326">
        <v>2.0038888888888886</v>
      </c>
      <c r="F120" s="327">
        <v>108.33823529411765</v>
      </c>
      <c r="H120" s="15">
        <v>3.5112500000000004</v>
      </c>
      <c r="J120" s="351">
        <v>6.56</v>
      </c>
      <c r="K120" s="237"/>
      <c r="L120" s="12"/>
      <c r="M120" s="102">
        <f>'Returns per Gal.'!M127</f>
        <v>2.0038888888888886</v>
      </c>
      <c r="N120" s="117">
        <f>'Returns per Gal.'!N127</f>
        <v>0</v>
      </c>
      <c r="O120" s="102">
        <f>'Returns per Gal.'!O127</f>
        <v>0.32888392857142862</v>
      </c>
      <c r="P120" s="102">
        <f>'Returns per Gal.'!P127</f>
        <v>0</v>
      </c>
      <c r="Q120" s="102">
        <f>'Returns per Gal.'!Q127</f>
        <v>2.3327728174603171</v>
      </c>
      <c r="R120" s="119">
        <f>'Returns per Gal.'!R127</f>
        <v>0</v>
      </c>
      <c r="S120" s="117">
        <f>'Returns per Gal.'!S127</f>
        <v>0</v>
      </c>
      <c r="T120" s="102">
        <f>'Returns per Gal.'!T127</f>
        <v>1.2540178571428573</v>
      </c>
      <c r="U120" s="117">
        <f>'Returns per Gal.'!U127</f>
        <v>0</v>
      </c>
      <c r="V120" s="102">
        <f>'Returns per Gal.'!V127</f>
        <v>0.1968</v>
      </c>
      <c r="W120" s="117">
        <f>'Returns per Gal.'!W127</f>
        <v>0</v>
      </c>
      <c r="X120" s="102">
        <f>'Returns per Gal.'!X127</f>
        <v>0.21914999999999998</v>
      </c>
      <c r="Y120" s="117">
        <f>'Returns per Gal.'!Y127</f>
        <v>0</v>
      </c>
      <c r="Z120" s="102">
        <f>'Returns per Gal.'!Z127</f>
        <v>1.6699678571428573</v>
      </c>
      <c r="AA120" s="117">
        <f>'Returns per Gal.'!AA127</f>
        <v>0</v>
      </c>
      <c r="AB120" s="102">
        <f>'Returns per Gal.'!AB127</f>
        <v>0.2135298575757576</v>
      </c>
      <c r="AC120" s="117">
        <f>'Returns per Gal.'!AC127</f>
        <v>0</v>
      </c>
      <c r="AD120" s="102">
        <f>'Returns per Gal.'!AD127</f>
        <v>1.8834977147186149</v>
      </c>
      <c r="AE120" s="117">
        <f>'Returns per Gal.'!AE127</f>
        <v>0</v>
      </c>
      <c r="AF120" s="102">
        <f>'Returns per Gal.'!AF127</f>
        <v>1.5546137861471863</v>
      </c>
      <c r="AG120" s="114"/>
      <c r="AH120" s="102">
        <f>'Returns per Gal.'!AF127</f>
        <v>1.5546137861471863</v>
      </c>
      <c r="AI120" s="102">
        <f>'Returns per Gal.'!AI127</f>
        <v>0.84345496031745981</v>
      </c>
      <c r="AJ120" s="102">
        <f>'Returns per Gal.'!AH127</f>
        <v>0</v>
      </c>
      <c r="AK120" s="102">
        <f>'Returns per Gal.'!AK127</f>
        <v>0.66280496031745972</v>
      </c>
      <c r="AL120" s="102">
        <f>'Returns per Gal.'!AL127</f>
        <v>0</v>
      </c>
      <c r="AM120" s="102">
        <f>'Returns per Gal.'!AM127</f>
        <v>0.44927510274170213</v>
      </c>
      <c r="AN120" s="89">
        <f>'Returns per Gal.'!AN127</f>
        <v>0</v>
      </c>
      <c r="AO120" s="15">
        <f>'Returns per Gal.'!AO127</f>
        <v>0</v>
      </c>
      <c r="AP120" s="90">
        <f>'Returns per Gal.'!AP127</f>
        <v>0</v>
      </c>
      <c r="AQ120" s="102">
        <f>'Returns per Gal.'!AQ127</f>
        <v>0.521669341894061</v>
      </c>
      <c r="AR120" s="102">
        <f>'Returns per Gal.'!AR127</f>
        <v>0</v>
      </c>
      <c r="AS120" s="102">
        <f>'Returns per Gal.'!AS127</f>
        <v>0.98454101680063744</v>
      </c>
      <c r="AT120" s="102">
        <f>'Returns per Gal.'!AT127</f>
        <v>0</v>
      </c>
      <c r="AU120" s="102">
        <f>'Returns per Gal.'!AU127</f>
        <v>1.5062103586946984</v>
      </c>
      <c r="AV120" s="114">
        <f>'Returns per Gal.'!AV127</f>
        <v>0</v>
      </c>
      <c r="AW120" s="113">
        <f>'Returns per Gal.'!AW127</f>
        <v>0</v>
      </c>
      <c r="AX120" s="102">
        <f>'Returns per Gal.'!AX127</f>
        <v>1.9221603586946985</v>
      </c>
      <c r="AY120" s="102">
        <f>'Returns per Gal.'!AY127</f>
        <v>0</v>
      </c>
      <c r="AZ120" s="102">
        <f>'Returns per Gal.'!AZ127</f>
        <v>2.1356902162704561</v>
      </c>
      <c r="BA120" s="114">
        <f>'Returns per Gal.'!BA127</f>
        <v>0</v>
      </c>
      <c r="BB120" s="113"/>
      <c r="BC120" s="102">
        <f>'Returns per Gal.'!BD127</f>
        <v>0.41061245876561858</v>
      </c>
      <c r="BD120" s="102">
        <f>'Returns per Gal.'!BE127</f>
        <v>0</v>
      </c>
      <c r="BE120" s="102">
        <f>'Returns per Gal.'!BF127</f>
        <v>0.19708260118986098</v>
      </c>
      <c r="BF120" s="102">
        <f>'Returns per Gal.'!BG127</f>
        <v>0</v>
      </c>
      <c r="BG120" s="102">
        <f>'Returns per Gal.'!BH127</f>
        <v>0.44927510274170213</v>
      </c>
      <c r="BH120" s="102">
        <f>'Returns per Gal.'!BI127</f>
        <v>0</v>
      </c>
      <c r="BI120" s="102">
        <f>'Returns per Gal.'!BJ127</f>
        <v>-0.25219250155184114</v>
      </c>
      <c r="BJ120" s="59"/>
      <c r="BL120" s="228">
        <f>'Returns per Bu.'!H127</f>
        <v>3.5112500000000004</v>
      </c>
      <c r="BM120" s="216">
        <f>'Returns per Bu.'!I127</f>
        <v>0</v>
      </c>
      <c r="BN120" s="210">
        <f>'Returns per Bu.'!Q127</f>
        <v>6.5317638888888876</v>
      </c>
      <c r="BO120" s="210">
        <f>'Returns per Bu.'!R127</f>
        <v>0</v>
      </c>
      <c r="BP120" s="210">
        <f>'Returns per Bu.'!S127</f>
        <v>4.7692202876767658</v>
      </c>
      <c r="BQ120" s="209">
        <f>'Returns per Bu.'!AE127</f>
        <v>0</v>
      </c>
      <c r="BR120" s="213">
        <f>'Returns per Bu.'!AF127</f>
        <v>0.38990897939053348</v>
      </c>
      <c r="BS120" s="209">
        <f>'Returns per Bu.'!AM127</f>
        <v>0</v>
      </c>
      <c r="BT120" s="206">
        <f>'Returns per Bu.'!AN127</f>
        <v>4.2173890043451552</v>
      </c>
      <c r="BU120" s="209"/>
      <c r="BV120" s="15">
        <f t="shared" si="22"/>
        <v>2.7567148470417844</v>
      </c>
      <c r="BW120" s="102">
        <f>'Returns per Bu.'!AJ127</f>
        <v>1.4606741573033708</v>
      </c>
      <c r="BX120" s="102"/>
      <c r="BY120" s="102">
        <f t="shared" si="23"/>
        <v>0.98454101680063744</v>
      </c>
    </row>
    <row r="121" spans="1:77" x14ac:dyDescent="0.2">
      <c r="A121" s="77">
        <v>41974</v>
      </c>
      <c r="B121" s="30"/>
      <c r="C121" s="65"/>
      <c r="D121" s="106">
        <v>2.0152380952380944</v>
      </c>
      <c r="E121" s="30"/>
      <c r="F121" s="331">
        <v>138.26190476190476</v>
      </c>
      <c r="G121" s="30"/>
      <c r="H121" s="74">
        <v>3.774791666666665</v>
      </c>
      <c r="I121" s="30"/>
      <c r="J121" s="332">
        <v>7.21</v>
      </c>
      <c r="K121" s="241"/>
      <c r="L121" s="242"/>
      <c r="M121" s="106">
        <f>'Returns per Gal.'!M128</f>
        <v>2.0152380952380944</v>
      </c>
      <c r="N121" s="120">
        <f>'Returns per Gal.'!N128</f>
        <v>0</v>
      </c>
      <c r="O121" s="106">
        <f>'Returns per Gal.'!O128</f>
        <v>0.41972363945578234</v>
      </c>
      <c r="P121" s="106">
        <f>'Returns per Gal.'!P128</f>
        <v>0</v>
      </c>
      <c r="Q121" s="106">
        <f>'Returns per Gal.'!Q128</f>
        <v>2.4349617346938768</v>
      </c>
      <c r="R121" s="122">
        <f>'Returns per Gal.'!R128</f>
        <v>0</v>
      </c>
      <c r="S121" s="120">
        <f>'Returns per Gal.'!S128</f>
        <v>0</v>
      </c>
      <c r="T121" s="106">
        <f>'Returns per Gal.'!T128</f>
        <v>1.3481398809523804</v>
      </c>
      <c r="U121" s="120">
        <f>'Returns per Gal.'!U128</f>
        <v>0</v>
      </c>
      <c r="V121" s="106">
        <f>'Returns per Gal.'!V128</f>
        <v>0.21630000000000002</v>
      </c>
      <c r="W121" s="120">
        <f>'Returns per Gal.'!W128</f>
        <v>0</v>
      </c>
      <c r="X121" s="106">
        <f>'Returns per Gal.'!X128</f>
        <v>0.21914999999999998</v>
      </c>
      <c r="Y121" s="120">
        <f>'Returns per Gal.'!Y128</f>
        <v>0</v>
      </c>
      <c r="Z121" s="106">
        <f>'Returns per Gal.'!Z128</f>
        <v>1.7835898809523802</v>
      </c>
      <c r="AA121" s="120">
        <f>'Returns per Gal.'!AA128</f>
        <v>0</v>
      </c>
      <c r="AB121" s="106">
        <f>'Returns per Gal.'!AB128</f>
        <v>0.2135298575757576</v>
      </c>
      <c r="AC121" s="120">
        <f>'Returns per Gal.'!AC128</f>
        <v>0</v>
      </c>
      <c r="AD121" s="106">
        <f>'Returns per Gal.'!AD128</f>
        <v>1.9971197385281378</v>
      </c>
      <c r="AE121" s="120">
        <f>'Returns per Gal.'!AE128</f>
        <v>0</v>
      </c>
      <c r="AF121" s="106">
        <f>'Returns per Gal.'!AF128</f>
        <v>1.5773960990723555</v>
      </c>
      <c r="AG121" s="116"/>
      <c r="AH121" s="106">
        <f>'Returns per Gal.'!AF128</f>
        <v>1.5773960990723555</v>
      </c>
      <c r="AI121" s="106">
        <f>'Returns per Gal.'!AI128</f>
        <v>0.8320218537414964</v>
      </c>
      <c r="AJ121" s="106">
        <f>'Returns per Gal.'!AH128</f>
        <v>0</v>
      </c>
      <c r="AK121" s="106">
        <f>'Returns per Gal.'!AK128</f>
        <v>0.65137185374149653</v>
      </c>
      <c r="AL121" s="106">
        <f>'Returns per Gal.'!AL128</f>
        <v>0</v>
      </c>
      <c r="AM121" s="106">
        <f>'Returns per Gal.'!AM128</f>
        <v>0.43784199616573893</v>
      </c>
      <c r="AN121" s="91">
        <f>'Returns per Gal.'!AN128</f>
        <v>0</v>
      </c>
      <c r="AO121" s="74">
        <f>'Returns per Gal.'!AO128</f>
        <v>0</v>
      </c>
      <c r="AP121" s="92">
        <f>'Returns per Gal.'!AP128</f>
        <v>0</v>
      </c>
      <c r="AQ121" s="106">
        <f>'Returns per Gal.'!AQ128</f>
        <v>0.521669341894061</v>
      </c>
      <c r="AR121" s="106">
        <f>'Returns per Gal.'!AR128</f>
        <v>0</v>
      </c>
      <c r="AS121" s="106">
        <f>'Returns per Gal.'!AS128</f>
        <v>0.98812389385617316</v>
      </c>
      <c r="AT121" s="106">
        <f>'Returns per Gal.'!AT128</f>
        <v>0</v>
      </c>
      <c r="AU121" s="106">
        <f>'Returns per Gal.'!AU128</f>
        <v>1.5097932357502342</v>
      </c>
      <c r="AV121" s="116">
        <f>'Returns per Gal.'!AV128</f>
        <v>0</v>
      </c>
      <c r="AW121" s="115">
        <f>'Returns per Gal.'!AW128</f>
        <v>0</v>
      </c>
      <c r="AX121" s="106">
        <f>'Returns per Gal.'!AX128</f>
        <v>1.9452432357502341</v>
      </c>
      <c r="AY121" s="106">
        <f>'Returns per Gal.'!AY128</f>
        <v>0</v>
      </c>
      <c r="AZ121" s="106">
        <f>'Returns per Gal.'!AZ128</f>
        <v>2.1587730933259914</v>
      </c>
      <c r="BA121" s="116">
        <f>'Returns per Gal.'!BA128</f>
        <v>0</v>
      </c>
      <c r="BB121" s="115"/>
      <c r="BC121" s="106">
        <f>'Returns per Gal.'!BD128</f>
        <v>0.48971849894364272</v>
      </c>
      <c r="BD121" s="106">
        <f>'Returns per Gal.'!BE128</f>
        <v>0</v>
      </c>
      <c r="BE121" s="106">
        <f>'Returns per Gal.'!BF128</f>
        <v>0.27618864136788535</v>
      </c>
      <c r="BF121" s="106">
        <f>'Returns per Gal.'!BG128</f>
        <v>0</v>
      </c>
      <c r="BG121" s="106">
        <f>'Returns per Gal.'!BH128</f>
        <v>0.43784199616573916</v>
      </c>
      <c r="BH121" s="106">
        <f>'Returns per Gal.'!BI128</f>
        <v>0</v>
      </c>
      <c r="BI121" s="106">
        <f>'Returns per Gal.'!BJ128</f>
        <v>-0.16165335479785381</v>
      </c>
      <c r="BJ121" s="73"/>
      <c r="BK121" s="30"/>
      <c r="BL121" s="229">
        <f>'Returns per Bu.'!H128</f>
        <v>3.774791666666665</v>
      </c>
      <c r="BM121" s="218">
        <f>'Returns per Bu.'!I128</f>
        <v>0</v>
      </c>
      <c r="BN121" s="211">
        <f>'Returns per Bu.'!Q128</f>
        <v>6.817892857142855</v>
      </c>
      <c r="BO121" s="211">
        <f>'Returns per Bu.'!R128</f>
        <v>0</v>
      </c>
      <c r="BP121" s="211">
        <f>'Returns per Bu.'!S128</f>
        <v>5.0007492559307334</v>
      </c>
      <c r="BQ121" s="208">
        <f>'Returns per Bu.'!AE128</f>
        <v>0</v>
      </c>
      <c r="BR121" s="214">
        <f>'Returns per Bu.'!AF128</f>
        <v>0.37998661581175341</v>
      </c>
      <c r="BS121" s="208">
        <f>'Returns per Bu.'!AM128</f>
        <v>0</v>
      </c>
      <c r="BT121" s="207">
        <f>'Returns per Bu.'!AN128</f>
        <v>4.2274210601006557</v>
      </c>
      <c r="BU121" s="208"/>
      <c r="BV121" s="15">
        <f t="shared" si="22"/>
        <v>2.7667469027972849</v>
      </c>
      <c r="BW121" s="102">
        <f>'Returns per Bu.'!AJ128</f>
        <v>1.4606741573033708</v>
      </c>
      <c r="BX121" s="102"/>
      <c r="BY121" s="102">
        <f t="shared" si="23"/>
        <v>0.98812389385617316</v>
      </c>
    </row>
    <row r="122" spans="1:77" x14ac:dyDescent="0.2">
      <c r="A122" s="22">
        <v>42005</v>
      </c>
      <c r="C122" s="60"/>
      <c r="D122" s="102">
        <v>1.3817500000000009</v>
      </c>
      <c r="E122" s="103"/>
      <c r="F122" s="104">
        <v>172.5625</v>
      </c>
      <c r="G122" s="103"/>
      <c r="H122" s="102">
        <v>3.7328750000000013</v>
      </c>
      <c r="I122" s="103"/>
      <c r="J122" s="351">
        <v>6.82</v>
      </c>
      <c r="K122" s="237"/>
      <c r="L122" s="12"/>
      <c r="M122" s="102">
        <f>'Returns per Gal.'!M129</f>
        <v>1.3817500000000009</v>
      </c>
      <c r="N122" s="117">
        <f>'Returns per Gal.'!N129</f>
        <v>0</v>
      </c>
      <c r="O122" s="102">
        <f>'Returns per Gal.'!O129</f>
        <v>0.52385044642857148</v>
      </c>
      <c r="P122" s="102">
        <f>'Returns per Gal.'!P129</f>
        <v>0</v>
      </c>
      <c r="Q122" s="102">
        <f>'Returns per Gal.'!Q129</f>
        <v>1.9056004464285725</v>
      </c>
      <c r="R122" s="119">
        <f>'Returns per Gal.'!R129</f>
        <v>0</v>
      </c>
      <c r="S122" s="117">
        <f>'Returns per Gal.'!S129</f>
        <v>0</v>
      </c>
      <c r="T122" s="102">
        <f>'Returns per Gal.'!T129</f>
        <v>1.3331696428571433</v>
      </c>
      <c r="U122" s="117">
        <f>'Returns per Gal.'!U129</f>
        <v>0</v>
      </c>
      <c r="V122" s="102">
        <f>'Returns per Gal.'!V129</f>
        <v>0.2046</v>
      </c>
      <c r="W122" s="117">
        <f>'Returns per Gal.'!W129</f>
        <v>0</v>
      </c>
      <c r="X122" s="102">
        <f>'Returns per Gal.'!X129</f>
        <v>0.21914999999999998</v>
      </c>
      <c r="Y122" s="117">
        <f>'Returns per Gal.'!Y129</f>
        <v>0</v>
      </c>
      <c r="Z122" s="102">
        <f>'Returns per Gal.'!Z129</f>
        <v>1.7569196428571434</v>
      </c>
      <c r="AA122" s="117">
        <f>'Returns per Gal.'!AA129</f>
        <v>0</v>
      </c>
      <c r="AB122" s="102">
        <f>'Returns per Gal.'!AB129</f>
        <v>0.2135298575757576</v>
      </c>
      <c r="AC122" s="117">
        <f>'Returns per Gal.'!AC129</f>
        <v>0</v>
      </c>
      <c r="AD122" s="102">
        <f>'Returns per Gal.'!AD129</f>
        <v>1.970449500432901</v>
      </c>
      <c r="AE122" s="117">
        <f>'Returns per Gal.'!AE129</f>
        <v>0</v>
      </c>
      <c r="AF122" s="102">
        <f>'Returns per Gal.'!AF129</f>
        <v>1.4465990540043294</v>
      </c>
      <c r="AG122" s="114"/>
      <c r="AH122" s="102">
        <f>'Returns per Gal.'!AF129</f>
        <v>1.4465990540043294</v>
      </c>
      <c r="AI122" s="102">
        <f>'Returns per Gal.'!AI129</f>
        <v>0.32933080357142919</v>
      </c>
      <c r="AJ122" s="102">
        <f>'Returns per Gal.'!AH129</f>
        <v>0</v>
      </c>
      <c r="AK122" s="102">
        <f>'Returns per Gal.'!AK129</f>
        <v>0.1486808035714291</v>
      </c>
      <c r="AL122" s="102">
        <f>'Returns per Gal.'!AL129</f>
        <v>0</v>
      </c>
      <c r="AM122" s="102">
        <f>'Returns per Gal.'!AM129</f>
        <v>-6.4849054004328499E-2</v>
      </c>
      <c r="AN122" s="89">
        <f>'Returns per Gal.'!AN129</f>
        <v>0</v>
      </c>
      <c r="AO122" s="15">
        <f>'Returns per Gal.'!AO129</f>
        <v>0</v>
      </c>
      <c r="AP122" s="90">
        <f>'Returns per Gal.'!AP129</f>
        <v>0</v>
      </c>
      <c r="AQ122" s="102">
        <f>'Returns per Gal.'!AQ129</f>
        <v>0.521669341894061</v>
      </c>
      <c r="AR122" s="102">
        <f>'Returns per Gal.'!AR129</f>
        <v>0</v>
      </c>
      <c r="AS122" s="102">
        <f>'Returns per Gal.'!AS129</f>
        <v>0.99170677091170956</v>
      </c>
      <c r="AT122" s="102">
        <f>'Returns per Gal.'!AT129</f>
        <v>0</v>
      </c>
      <c r="AU122" s="102">
        <f>'Returns per Gal.'!AU129</f>
        <v>1.5133761128057706</v>
      </c>
      <c r="AV122" s="114">
        <f>'Returns per Gal.'!AV129</f>
        <v>0</v>
      </c>
      <c r="AW122" s="113">
        <f>'Returns per Gal.'!AW129</f>
        <v>0</v>
      </c>
      <c r="AX122" s="102">
        <f>'Returns per Gal.'!AX129</f>
        <v>1.9371261128057706</v>
      </c>
      <c r="AY122" s="102">
        <f>'Returns per Gal.'!AY129</f>
        <v>0</v>
      </c>
      <c r="AZ122" s="102">
        <f>'Returns per Gal.'!AZ129</f>
        <v>2.1506559703815284</v>
      </c>
      <c r="BA122" s="114">
        <f>'Returns per Gal.'!BA129</f>
        <v>0</v>
      </c>
      <c r="BB122" s="113"/>
      <c r="BC122" s="102">
        <f>'Returns per Gal.'!BD129</f>
        <v>-3.1525666377198114E-2</v>
      </c>
      <c r="BD122" s="102">
        <f>'Returns per Gal.'!BE129</f>
        <v>0</v>
      </c>
      <c r="BE122" s="102">
        <f>'Returns per Gal.'!BF129</f>
        <v>-0.24505552395295593</v>
      </c>
      <c r="BF122" s="102">
        <f>'Returns per Gal.'!BG129</f>
        <v>0</v>
      </c>
      <c r="BG122" s="102">
        <f>'Returns per Gal.'!BH129</f>
        <v>-6.4849054004328721E-2</v>
      </c>
      <c r="BH122" s="102">
        <f>'Returns per Gal.'!BI129</f>
        <v>0</v>
      </c>
      <c r="BI122" s="102">
        <f>'Returns per Gal.'!BJ129</f>
        <v>-0.18020646994862721</v>
      </c>
      <c r="BJ122" s="59"/>
      <c r="BL122" s="228">
        <f>'Returns per Bu.'!H129</f>
        <v>3.7328750000000013</v>
      </c>
      <c r="BM122" s="216">
        <f>'Returns per Bu.'!I129</f>
        <v>0</v>
      </c>
      <c r="BN122" s="210">
        <f>'Returns per Bu.'!Q129</f>
        <v>5.3356812500000022</v>
      </c>
      <c r="BO122" s="210">
        <f>'Returns per Bu.'!R129</f>
        <v>0</v>
      </c>
      <c r="BP122" s="210">
        <f>'Returns per Bu.'!S129</f>
        <v>3.5512976487878807</v>
      </c>
      <c r="BQ122" s="209">
        <f>'Returns per Bu.'!AE129</f>
        <v>0</v>
      </c>
      <c r="BR122" s="213">
        <f>'Returns per Bu.'!AF129</f>
        <v>-5.6280057156442201E-2</v>
      </c>
      <c r="BS122" s="209">
        <f>'Returns per Bu.'!AM129</f>
        <v>0</v>
      </c>
      <c r="BT122" s="206">
        <f>'Returns per Bu.'!AN129</f>
        <v>4.237453115856157</v>
      </c>
      <c r="BU122" s="209"/>
      <c r="BV122" s="15">
        <f t="shared" si="22"/>
        <v>2.7767789585527862</v>
      </c>
      <c r="BW122" s="102">
        <f>'Returns per Bu.'!AJ129</f>
        <v>1.4606741573033708</v>
      </c>
      <c r="BX122" s="102"/>
      <c r="BY122" s="102">
        <f t="shared" si="23"/>
        <v>0.99170677091170956</v>
      </c>
    </row>
    <row r="123" spans="1:77" x14ac:dyDescent="0.2">
      <c r="A123" s="8">
        <v>42036</v>
      </c>
      <c r="C123" s="60"/>
      <c r="D123" s="102">
        <v>1.3131578947368425</v>
      </c>
      <c r="E123" s="103"/>
      <c r="F123" s="104">
        <v>170.98684210526315</v>
      </c>
      <c r="G123" s="103"/>
      <c r="H123" s="102">
        <v>3.7432894736842113</v>
      </c>
      <c r="I123" s="103"/>
      <c r="J123" s="351">
        <v>6</v>
      </c>
      <c r="K123" s="237"/>
      <c r="L123" s="12"/>
      <c r="M123" s="102">
        <f>'Returns per Gal.'!M130</f>
        <v>1.3131578947368425</v>
      </c>
      <c r="N123" s="117">
        <f>'Returns per Gal.'!N130</f>
        <v>0</v>
      </c>
      <c r="O123" s="102">
        <f>'Returns per Gal.'!O130</f>
        <v>0.51906719924812028</v>
      </c>
      <c r="P123" s="102">
        <f>'Returns per Gal.'!P130</f>
        <v>0</v>
      </c>
      <c r="Q123" s="102">
        <f>'Returns per Gal.'!Q130</f>
        <v>1.8322250939849627</v>
      </c>
      <c r="R123" s="119">
        <f>'Returns per Gal.'!R130</f>
        <v>0</v>
      </c>
      <c r="S123" s="117">
        <f>'Returns per Gal.'!S130</f>
        <v>0</v>
      </c>
      <c r="T123" s="102">
        <f>'Returns per Gal.'!T130</f>
        <v>1.3368890977443613</v>
      </c>
      <c r="U123" s="117">
        <f>'Returns per Gal.'!U130</f>
        <v>0</v>
      </c>
      <c r="V123" s="102">
        <f>'Returns per Gal.'!V130</f>
        <v>0.18</v>
      </c>
      <c r="W123" s="117">
        <f>'Returns per Gal.'!W130</f>
        <v>0</v>
      </c>
      <c r="X123" s="102">
        <f>'Returns per Gal.'!X130</f>
        <v>0.21914999999999998</v>
      </c>
      <c r="Y123" s="117">
        <f>'Returns per Gal.'!Y130</f>
        <v>0</v>
      </c>
      <c r="Z123" s="102">
        <f>'Returns per Gal.'!Z130</f>
        <v>1.7360390977443612</v>
      </c>
      <c r="AA123" s="117">
        <f>'Returns per Gal.'!AA130</f>
        <v>0</v>
      </c>
      <c r="AB123" s="102">
        <f>'Returns per Gal.'!AB130</f>
        <v>0.2135298575757576</v>
      </c>
      <c r="AC123" s="117">
        <f>'Returns per Gal.'!AC130</f>
        <v>0</v>
      </c>
      <c r="AD123" s="102">
        <f>'Returns per Gal.'!AD130</f>
        <v>1.9495689553201188</v>
      </c>
      <c r="AE123" s="117">
        <f>'Returns per Gal.'!AE130</f>
        <v>0</v>
      </c>
      <c r="AF123" s="102">
        <f>'Returns per Gal.'!AF130</f>
        <v>1.4305017560719984</v>
      </c>
      <c r="AG123" s="114"/>
      <c r="AH123" s="102">
        <f>'Returns per Gal.'!AF130</f>
        <v>1.4305017560719984</v>
      </c>
      <c r="AI123" s="102">
        <f>'Returns per Gal.'!AI130</f>
        <v>0.27683599624060146</v>
      </c>
      <c r="AJ123" s="102">
        <f>'Returns per Gal.'!AH130</f>
        <v>0</v>
      </c>
      <c r="AK123" s="102">
        <f>'Returns per Gal.'!AK130</f>
        <v>9.6185996240601535E-2</v>
      </c>
      <c r="AL123" s="102">
        <f>'Returns per Gal.'!AL130</f>
        <v>0</v>
      </c>
      <c r="AM123" s="102">
        <f>'Returns per Gal.'!AM130</f>
        <v>-0.11734386133515606</v>
      </c>
      <c r="AN123" s="89">
        <f>'Returns per Gal.'!AN130</f>
        <v>0</v>
      </c>
      <c r="AO123" s="15">
        <f>'Returns per Gal.'!AO130</f>
        <v>0</v>
      </c>
      <c r="AP123" s="90">
        <f>'Returns per Gal.'!AP130</f>
        <v>0</v>
      </c>
      <c r="AQ123" s="102">
        <f>'Returns per Gal.'!AQ130</f>
        <v>0.521669341894061</v>
      </c>
      <c r="AR123" s="102">
        <f>'Returns per Gal.'!AR130</f>
        <v>0</v>
      </c>
      <c r="AS123" s="102">
        <f>'Returns per Gal.'!AS130</f>
        <v>0.99528964796724528</v>
      </c>
      <c r="AT123" s="102">
        <f>'Returns per Gal.'!AT130</f>
        <v>0</v>
      </c>
      <c r="AU123" s="102">
        <f>'Returns per Gal.'!AU130</f>
        <v>1.5169589898613063</v>
      </c>
      <c r="AV123" s="114">
        <f>'Returns per Gal.'!AV130</f>
        <v>0</v>
      </c>
      <c r="AW123" s="113">
        <f>'Returns per Gal.'!AW130</f>
        <v>0</v>
      </c>
      <c r="AX123" s="102">
        <f>'Returns per Gal.'!AX130</f>
        <v>1.9161089898613062</v>
      </c>
      <c r="AY123" s="102">
        <f>'Returns per Gal.'!AY130</f>
        <v>0</v>
      </c>
      <c r="AZ123" s="102">
        <f>'Returns per Gal.'!AZ130</f>
        <v>2.1296388474370636</v>
      </c>
      <c r="BA123" s="114">
        <f>'Returns per Gal.'!BA130</f>
        <v>0</v>
      </c>
      <c r="BB123" s="113"/>
      <c r="BC123" s="102">
        <f>'Returns per Gal.'!BD130</f>
        <v>-8.3883895876343484E-2</v>
      </c>
      <c r="BD123" s="102">
        <f>'Returns per Gal.'!BE130</f>
        <v>0</v>
      </c>
      <c r="BE123" s="102">
        <f>'Returns per Gal.'!BF130</f>
        <v>-0.29741375345210086</v>
      </c>
      <c r="BF123" s="102">
        <f>'Returns per Gal.'!BG130</f>
        <v>0</v>
      </c>
      <c r="BG123" s="102">
        <f>'Returns per Gal.'!BH130</f>
        <v>-0.11734386133515584</v>
      </c>
      <c r="BH123" s="102">
        <f>'Returns per Gal.'!BI130</f>
        <v>0</v>
      </c>
      <c r="BI123" s="102">
        <f>'Returns per Gal.'!BJ130</f>
        <v>-0.18006989211694502</v>
      </c>
      <c r="BJ123" s="59"/>
      <c r="BL123" s="228">
        <f>'Returns per Bu.'!H130</f>
        <v>3.7432894736842113</v>
      </c>
      <c r="BM123" s="216">
        <f>'Returns per Bu.'!I130</f>
        <v>0</v>
      </c>
      <c r="BN123" s="210">
        <f>'Returns per Bu.'!Q130</f>
        <v>5.1302302631578955</v>
      </c>
      <c r="BO123" s="210">
        <f>'Returns per Bu.'!R130</f>
        <v>0</v>
      </c>
      <c r="BP123" s="210">
        <f>'Returns per Bu.'!S130</f>
        <v>3.4147266619457741</v>
      </c>
      <c r="BQ123" s="209">
        <f>'Returns per Bu.'!AE130</f>
        <v>0</v>
      </c>
      <c r="BR123" s="213">
        <f>'Returns per Bu.'!AF130</f>
        <v>-0.10183832785686248</v>
      </c>
      <c r="BS123" s="209">
        <f>'Returns per Bu.'!AM130</f>
        <v>0</v>
      </c>
      <c r="BT123" s="206">
        <f>'Returns per Bu.'!AN130</f>
        <v>4.2474851716116575</v>
      </c>
      <c r="BU123" s="209"/>
      <c r="BV123" s="15">
        <f t="shared" ref="BV123" si="24">BT123-BW123</f>
        <v>2.7868110143082867</v>
      </c>
      <c r="BW123" s="102">
        <f>'Returns per Bu.'!AJ130</f>
        <v>1.4606741573033708</v>
      </c>
      <c r="BX123" s="102"/>
      <c r="BY123" s="102">
        <f t="shared" ref="BY123" si="25">AS123</f>
        <v>0.99528964796724528</v>
      </c>
    </row>
    <row r="124" spans="1:77" x14ac:dyDescent="0.2">
      <c r="A124" s="8">
        <v>42064</v>
      </c>
      <c r="C124" s="60"/>
      <c r="D124" s="102">
        <v>1.3863636363636365</v>
      </c>
      <c r="E124" s="103"/>
      <c r="F124" s="104">
        <v>174.5</v>
      </c>
      <c r="G124" s="103"/>
      <c r="H124" s="102">
        <v>3.7748011363636351</v>
      </c>
      <c r="I124" s="103"/>
      <c r="J124" s="351">
        <v>6</v>
      </c>
      <c r="K124" s="237"/>
      <c r="L124" s="12"/>
      <c r="M124" s="102">
        <f>'Returns per Gal.'!M131</f>
        <v>1.3863636363636365</v>
      </c>
      <c r="N124" s="117">
        <f>'Returns per Gal.'!N131</f>
        <v>0</v>
      </c>
      <c r="O124" s="102">
        <f>'Returns per Gal.'!O131</f>
        <v>0.52973214285714287</v>
      </c>
      <c r="P124" s="102">
        <f>'Returns per Gal.'!P131</f>
        <v>0</v>
      </c>
      <c r="Q124" s="102">
        <f>'Returns per Gal.'!Q131</f>
        <v>1.9160957792207793</v>
      </c>
      <c r="R124" s="119">
        <f>'Returns per Gal.'!R131</f>
        <v>0</v>
      </c>
      <c r="S124" s="117">
        <f>'Returns per Gal.'!S131</f>
        <v>0</v>
      </c>
      <c r="T124" s="102">
        <f>'Returns per Gal.'!T131</f>
        <v>1.3481432629870127</v>
      </c>
      <c r="U124" s="117">
        <f>'Returns per Gal.'!U131</f>
        <v>0</v>
      </c>
      <c r="V124" s="102">
        <f>'Returns per Gal.'!V131</f>
        <v>0.18</v>
      </c>
      <c r="W124" s="117">
        <f>'Returns per Gal.'!W131</f>
        <v>0</v>
      </c>
      <c r="X124" s="102">
        <f>'Returns per Gal.'!X131</f>
        <v>0.21914999999999998</v>
      </c>
      <c r="Y124" s="117">
        <f>'Returns per Gal.'!Y131</f>
        <v>0</v>
      </c>
      <c r="Z124" s="102">
        <f>'Returns per Gal.'!Z131</f>
        <v>1.7472932629870126</v>
      </c>
      <c r="AA124" s="117">
        <f>'Returns per Gal.'!AA131</f>
        <v>0</v>
      </c>
      <c r="AB124" s="102">
        <f>'Returns per Gal.'!AB131</f>
        <v>0.2135298575757576</v>
      </c>
      <c r="AC124" s="117">
        <f>'Returns per Gal.'!AC131</f>
        <v>0</v>
      </c>
      <c r="AD124" s="102">
        <f>'Returns per Gal.'!AD131</f>
        <v>1.9608231205627702</v>
      </c>
      <c r="AE124" s="117">
        <f>'Returns per Gal.'!AE131</f>
        <v>0</v>
      </c>
      <c r="AF124" s="102">
        <f>'Returns per Gal.'!AF131</f>
        <v>1.4310909777056273</v>
      </c>
      <c r="AG124" s="114"/>
      <c r="AH124" s="102">
        <f>'Returns per Gal.'!AF131</f>
        <v>1.4310909777056273</v>
      </c>
      <c r="AI124" s="102">
        <f>'Returns per Gal.'!AI131</f>
        <v>0.34945251623376666</v>
      </c>
      <c r="AJ124" s="102">
        <f>'Returns per Gal.'!AH131</f>
        <v>0</v>
      </c>
      <c r="AK124" s="102">
        <f>'Returns per Gal.'!AK131</f>
        <v>0.16880251623376674</v>
      </c>
      <c r="AL124" s="102">
        <f>'Returns per Gal.'!AL131</f>
        <v>0</v>
      </c>
      <c r="AM124" s="102">
        <f>'Returns per Gal.'!AM131</f>
        <v>-4.4727341341990856E-2</v>
      </c>
      <c r="AN124" s="89">
        <f>'Returns per Gal.'!AN131</f>
        <v>0</v>
      </c>
      <c r="AO124" s="15">
        <f>'Returns per Gal.'!AO131</f>
        <v>0</v>
      </c>
      <c r="AP124" s="90">
        <f>'Returns per Gal.'!AP131</f>
        <v>0</v>
      </c>
      <c r="AQ124" s="102">
        <f>'Returns per Gal.'!AQ131</f>
        <v>0.521669341894061</v>
      </c>
      <c r="AR124" s="102">
        <f>'Returns per Gal.'!AR131</f>
        <v>0</v>
      </c>
      <c r="AS124" s="102">
        <f>'Returns per Gal.'!AS131</f>
        <v>0.99887252502278145</v>
      </c>
      <c r="AT124" s="102">
        <f>'Returns per Gal.'!AT131</f>
        <v>0</v>
      </c>
      <c r="AU124" s="102">
        <f>'Returns per Gal.'!AU131</f>
        <v>1.5205418669168425</v>
      </c>
      <c r="AV124" s="114">
        <f>'Returns per Gal.'!AV131</f>
        <v>0</v>
      </c>
      <c r="AW124" s="113">
        <f>'Returns per Gal.'!AW131</f>
        <v>0</v>
      </c>
      <c r="AX124" s="102">
        <f>'Returns per Gal.'!AX131</f>
        <v>1.9196918669168423</v>
      </c>
      <c r="AY124" s="102">
        <f>'Returns per Gal.'!AY131</f>
        <v>0</v>
      </c>
      <c r="AZ124" s="102">
        <f>'Returns per Gal.'!AZ131</f>
        <v>2.1332217244925999</v>
      </c>
      <c r="BA124" s="114">
        <f>'Returns per Gal.'!BA131</f>
        <v>0</v>
      </c>
      <c r="BB124" s="113"/>
      <c r="BC124" s="102">
        <f>'Returns per Gal.'!BD131</f>
        <v>-3.5960876960630106E-3</v>
      </c>
      <c r="BD124" s="102">
        <f>'Returns per Gal.'!BE131</f>
        <v>0</v>
      </c>
      <c r="BE124" s="102">
        <f>'Returns per Gal.'!BF131</f>
        <v>-0.21712594527182061</v>
      </c>
      <c r="BF124" s="102">
        <f>'Returns per Gal.'!BG131</f>
        <v>0</v>
      </c>
      <c r="BG124" s="102">
        <f>'Returns per Gal.'!BH131</f>
        <v>-4.4727341341990856E-2</v>
      </c>
      <c r="BH124" s="102">
        <f>'Returns per Gal.'!BI131</f>
        <v>0</v>
      </c>
      <c r="BI124" s="102">
        <f>'Returns per Gal.'!BJ131</f>
        <v>-0.17239860392982975</v>
      </c>
      <c r="BJ124" s="59"/>
      <c r="BL124" s="228">
        <f>'Returns per Bu.'!H131</f>
        <v>3.7748011363636351</v>
      </c>
      <c r="BM124" s="216">
        <f>'Returns per Bu.'!I131</f>
        <v>0</v>
      </c>
      <c r="BN124" s="210">
        <f>'Returns per Bu.'!Q131</f>
        <v>5.3650681818181818</v>
      </c>
      <c r="BO124" s="210">
        <f>'Returns per Bu.'!R131</f>
        <v>0</v>
      </c>
      <c r="BP124" s="210">
        <f>'Returns per Bu.'!S131</f>
        <v>3.6495645806060608</v>
      </c>
      <c r="BQ124" s="209">
        <f>'Returns per Bu.'!AE131</f>
        <v>0</v>
      </c>
      <c r="BR124" s="213">
        <f>'Returns per Bu.'!AF131</f>
        <v>-3.8817178844504231E-2</v>
      </c>
      <c r="BS124" s="209">
        <f>'Returns per Bu.'!AM131</f>
        <v>0</v>
      </c>
      <c r="BT124" s="206">
        <f>'Returns per Bu.'!AN131</f>
        <v>4.2575172273671589</v>
      </c>
      <c r="BU124" s="209"/>
      <c r="BV124" s="15">
        <f t="shared" ref="BV124" si="26">BT124-BW124</f>
        <v>2.7968430700637881</v>
      </c>
      <c r="BW124" s="102">
        <f>'Returns per Bu.'!AJ131</f>
        <v>1.4606741573033708</v>
      </c>
      <c r="BX124" s="102"/>
      <c r="BY124" s="102">
        <f t="shared" ref="BY124" si="27">AS124</f>
        <v>0.99887252502278145</v>
      </c>
    </row>
    <row r="125" spans="1:77" x14ac:dyDescent="0.2">
      <c r="A125" s="8">
        <v>42095</v>
      </c>
      <c r="C125" s="60"/>
      <c r="D125" s="102">
        <v>1.4792857142857136</v>
      </c>
      <c r="E125" s="103"/>
      <c r="F125" s="104">
        <v>180.5</v>
      </c>
      <c r="G125" s="103"/>
      <c r="H125" s="102">
        <v>3.68485119047619</v>
      </c>
      <c r="I125" s="103"/>
      <c r="J125" s="351">
        <v>6</v>
      </c>
      <c r="K125" s="237"/>
      <c r="L125" s="12"/>
      <c r="M125" s="102">
        <f>'Returns per Gal.'!M132</f>
        <v>1.4792857142857136</v>
      </c>
      <c r="N125" s="117">
        <f>'Returns per Gal.'!N132</f>
        <v>0</v>
      </c>
      <c r="O125" s="102">
        <f>'Returns per Gal.'!O132</f>
        <v>0.54794642857142861</v>
      </c>
      <c r="P125" s="102">
        <f>'Returns per Gal.'!P132</f>
        <v>0</v>
      </c>
      <c r="Q125" s="102">
        <f>'Returns per Gal.'!Q132</f>
        <v>2.0272321428571423</v>
      </c>
      <c r="R125" s="119">
        <f>'Returns per Gal.'!R132</f>
        <v>0</v>
      </c>
      <c r="S125" s="117">
        <f>'Returns per Gal.'!S132</f>
        <v>0</v>
      </c>
      <c r="T125" s="102">
        <f>'Returns per Gal.'!T132</f>
        <v>1.3160182823129252</v>
      </c>
      <c r="U125" s="117">
        <f>'Returns per Gal.'!U132</f>
        <v>0</v>
      </c>
      <c r="V125" s="102">
        <f>'Returns per Gal.'!V132</f>
        <v>0.18</v>
      </c>
      <c r="W125" s="117">
        <f>'Returns per Gal.'!W132</f>
        <v>0</v>
      </c>
      <c r="X125" s="102">
        <f>'Returns per Gal.'!X132</f>
        <v>0.21914999999999998</v>
      </c>
      <c r="Y125" s="117">
        <f>'Returns per Gal.'!Y132</f>
        <v>0</v>
      </c>
      <c r="Z125" s="102">
        <f>'Returns per Gal.'!Z132</f>
        <v>1.7151682823129251</v>
      </c>
      <c r="AA125" s="117">
        <f>'Returns per Gal.'!AA132</f>
        <v>0</v>
      </c>
      <c r="AB125" s="102">
        <f>'Returns per Gal.'!AB132</f>
        <v>0.2135298575757576</v>
      </c>
      <c r="AC125" s="117">
        <f>'Returns per Gal.'!AC132</f>
        <v>0</v>
      </c>
      <c r="AD125" s="102">
        <f>'Returns per Gal.'!AD132</f>
        <v>1.9286981398886827</v>
      </c>
      <c r="AE125" s="117">
        <f>'Returns per Gal.'!AE132</f>
        <v>0</v>
      </c>
      <c r="AF125" s="102">
        <f>'Returns per Gal.'!AF132</f>
        <v>1.380751711317254</v>
      </c>
      <c r="AG125" s="114"/>
      <c r="AH125" s="102">
        <f>'Returns per Gal.'!AF132</f>
        <v>1.380751711317254</v>
      </c>
      <c r="AI125" s="102">
        <f>'Returns per Gal.'!AI132</f>
        <v>0.49271386054421717</v>
      </c>
      <c r="AJ125" s="102">
        <f>'Returns per Gal.'!AH132</f>
        <v>0</v>
      </c>
      <c r="AK125" s="102">
        <f>'Returns per Gal.'!AK132</f>
        <v>0.3120638605442172</v>
      </c>
      <c r="AL125" s="102">
        <f>'Returns per Gal.'!AL132</f>
        <v>0</v>
      </c>
      <c r="AM125" s="102">
        <f>'Returns per Gal.'!AM132</f>
        <v>9.85340029684596E-2</v>
      </c>
      <c r="AN125" s="89">
        <f>'Returns per Gal.'!AN132</f>
        <v>0</v>
      </c>
      <c r="AO125" s="15">
        <f>'Returns per Gal.'!AO132</f>
        <v>0</v>
      </c>
      <c r="AP125" s="90">
        <f>'Returns per Gal.'!AP132</f>
        <v>0</v>
      </c>
      <c r="AQ125" s="102">
        <f>'Returns per Gal.'!AQ132</f>
        <v>0.521669341894061</v>
      </c>
      <c r="AR125" s="102">
        <f>'Returns per Gal.'!AR132</f>
        <v>0</v>
      </c>
      <c r="AS125" s="102">
        <f>'Returns per Gal.'!AS132</f>
        <v>1.0024554020783174</v>
      </c>
      <c r="AT125" s="102">
        <f>'Returns per Gal.'!AT132</f>
        <v>0</v>
      </c>
      <c r="AU125" s="102">
        <f>'Returns per Gal.'!AU132</f>
        <v>1.5241247439723784</v>
      </c>
      <c r="AV125" s="114">
        <f>'Returns per Gal.'!AV132</f>
        <v>0</v>
      </c>
      <c r="AW125" s="113">
        <f>'Returns per Gal.'!AW132</f>
        <v>0</v>
      </c>
      <c r="AX125" s="102">
        <f>'Returns per Gal.'!AX132</f>
        <v>1.9232747439723783</v>
      </c>
      <c r="AY125" s="102">
        <f>'Returns per Gal.'!AY132</f>
        <v>0</v>
      </c>
      <c r="AZ125" s="102">
        <f>'Returns per Gal.'!AZ132</f>
        <v>2.1368046015481359</v>
      </c>
      <c r="BA125" s="114">
        <f>'Returns per Gal.'!BA132</f>
        <v>0</v>
      </c>
      <c r="BB125" s="113"/>
      <c r="BC125" s="102">
        <f>'Returns per Gal.'!BD132</f>
        <v>0.10395739888476396</v>
      </c>
      <c r="BD125" s="102">
        <f>'Returns per Gal.'!BE132</f>
        <v>0</v>
      </c>
      <c r="BE125" s="102">
        <f>'Returns per Gal.'!BF132</f>
        <v>-0.10957245869099363</v>
      </c>
      <c r="BF125" s="102">
        <f>'Returns per Gal.'!BG132</f>
        <v>0</v>
      </c>
      <c r="BG125" s="102">
        <f>'Returns per Gal.'!BH132</f>
        <v>9.85340029684596E-2</v>
      </c>
      <c r="BH125" s="102">
        <f>'Returns per Gal.'!BI132</f>
        <v>0</v>
      </c>
      <c r="BI125" s="102">
        <f>'Returns per Gal.'!BJ132</f>
        <v>-0.20810646165945323</v>
      </c>
      <c r="BJ125" s="59"/>
      <c r="BL125" s="228">
        <f>'Returns per Bu.'!H132</f>
        <v>3.68485119047619</v>
      </c>
      <c r="BM125" s="216">
        <f>'Returns per Bu.'!I132</f>
        <v>0</v>
      </c>
      <c r="BN125" s="210">
        <f>'Returns per Bu.'!Q132</f>
        <v>5.6762499999999978</v>
      </c>
      <c r="BO125" s="210">
        <f>'Returns per Bu.'!R132</f>
        <v>0</v>
      </c>
      <c r="BP125" s="210">
        <f>'Returns per Bu.'!S132</f>
        <v>3.9607463987878764</v>
      </c>
      <c r="BQ125" s="209">
        <f>'Returns per Bu.'!AE132</f>
        <v>0</v>
      </c>
      <c r="BR125" s="213">
        <f>'Returns per Bu.'!AF132</f>
        <v>8.5513958592946776E-2</v>
      </c>
      <c r="BS125" s="209">
        <f>'Returns per Bu.'!AM132</f>
        <v>0</v>
      </c>
      <c r="BT125" s="206">
        <f>'Returns per Bu.'!AN132</f>
        <v>4.2675492831226594</v>
      </c>
      <c r="BU125" s="209"/>
      <c r="BV125" s="15">
        <f t="shared" ref="BV125" si="28">BT125-BW125</f>
        <v>2.8068751258192886</v>
      </c>
      <c r="BW125" s="102">
        <f>'Returns per Bu.'!AJ132</f>
        <v>1.4606741573033708</v>
      </c>
      <c r="BX125" s="102"/>
      <c r="BY125" s="102">
        <f t="shared" ref="BY125" si="29">AS125</f>
        <v>1.0024554020783174</v>
      </c>
    </row>
    <row r="126" spans="1:77" x14ac:dyDescent="0.2">
      <c r="A126" s="8">
        <v>42125</v>
      </c>
    </row>
    <row r="127" spans="1:77" x14ac:dyDescent="0.2">
      <c r="A127" s="8">
        <v>42156</v>
      </c>
    </row>
    <row r="128" spans="1:77" x14ac:dyDescent="0.2">
      <c r="A128" s="8">
        <v>42186</v>
      </c>
    </row>
  </sheetData>
  <phoneticPr fontId="7" type="noConversion"/>
  <pageMargins left="0.5" right="0.5" top="0.5" bottom="0.5" header="0.5" footer="0.5"/>
  <pageSetup scale="61" orientation="portrait" r:id="rId1"/>
  <headerFooter alignWithMargins="0"/>
  <rowBreaks count="2" manualBreakCount="2">
    <brk id="40" max="16383" man="1"/>
    <brk id="71"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924679" r:id="rId4" name="Button 7">
              <controlPr defaultSize="0" print="0" autoFill="0" autoPict="0" macro="[0]!Macro8">
                <anchor moveWithCells="1" sizeWithCells="1">
                  <from>
                    <xdr:col>3</xdr:col>
                    <xdr:colOff>57150</xdr:colOff>
                    <xdr:row>0</xdr:row>
                    <xdr:rowOff>0</xdr:rowOff>
                  </from>
                  <to>
                    <xdr:col>8</xdr:col>
                    <xdr:colOff>19050</xdr:colOff>
                    <xdr:row>0</xdr:row>
                    <xdr:rowOff>0</xdr:rowOff>
                  </to>
                </anchor>
              </controlPr>
            </control>
          </mc:Choice>
        </mc:AlternateContent>
        <mc:AlternateContent xmlns:mc="http://schemas.openxmlformats.org/markup-compatibility/2006">
          <mc:Choice Requires="x14">
            <control shapeId="924683" r:id="rId5" name="Button 11">
              <controlPr defaultSize="0" print="0" autoFill="0" autoPict="0" macro="[0]!Macro8">
                <anchor moveWithCells="1" sizeWithCells="1">
                  <from>
                    <xdr:col>63</xdr:col>
                    <xdr:colOff>0</xdr:colOff>
                    <xdr:row>0</xdr:row>
                    <xdr:rowOff>0</xdr:rowOff>
                  </from>
                  <to>
                    <xdr:col>64</xdr:col>
                    <xdr:colOff>19050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2" tint="-9.9978637043366805E-2"/>
    <pageSetUpPr fitToPage="1"/>
  </sheetPr>
  <dimension ref="B2:S39"/>
  <sheetViews>
    <sheetView showGridLines="0" tabSelected="1" zoomScale="90" zoomScaleNormal="90" workbookViewId="0"/>
  </sheetViews>
  <sheetFormatPr defaultColWidth="9.140625" defaultRowHeight="12.75" x14ac:dyDescent="0.2"/>
  <cols>
    <col min="1" max="1" width="2.7109375" style="36" customWidth="1"/>
    <col min="2" max="3" width="4.7109375" style="36" customWidth="1"/>
    <col min="4" max="4" width="131.42578125" style="36" customWidth="1"/>
    <col min="5" max="16384" width="9.140625" style="36"/>
  </cols>
  <sheetData>
    <row r="2" spans="2:19" ht="26.25" x14ac:dyDescent="0.4">
      <c r="B2" s="368" t="s">
        <v>189</v>
      </c>
      <c r="C2" s="369"/>
      <c r="D2" s="370"/>
      <c r="E2" s="98"/>
      <c r="F2" s="98"/>
      <c r="G2" s="98"/>
      <c r="H2" s="98"/>
      <c r="I2" s="98"/>
      <c r="J2" s="98"/>
      <c r="K2" s="98"/>
      <c r="L2" s="98"/>
      <c r="M2" s="98"/>
      <c r="N2" s="98"/>
      <c r="O2" s="98"/>
      <c r="P2" s="98"/>
      <c r="Q2" s="98"/>
      <c r="R2" s="98"/>
      <c r="S2" s="98"/>
    </row>
    <row r="3" spans="2:19" ht="18" x14ac:dyDescent="0.25">
      <c r="B3" s="164"/>
      <c r="C3" s="165"/>
      <c r="D3" s="166"/>
    </row>
    <row r="4" spans="2:19" ht="15.75" x14ac:dyDescent="0.25">
      <c r="B4" s="371" t="s">
        <v>201</v>
      </c>
      <c r="C4" s="372"/>
      <c r="D4" s="373"/>
    </row>
    <row r="5" spans="2:19" ht="7.5" customHeight="1" x14ac:dyDescent="0.2">
      <c r="B5" s="164"/>
      <c r="C5" s="165"/>
      <c r="D5" s="167"/>
    </row>
    <row r="6" spans="2:19" ht="15" x14ac:dyDescent="0.2">
      <c r="B6" s="374" t="s">
        <v>196</v>
      </c>
      <c r="C6" s="372"/>
      <c r="D6" s="373"/>
    </row>
    <row r="7" spans="2:19" ht="15" x14ac:dyDescent="0.2">
      <c r="B7" s="164"/>
      <c r="C7" s="165"/>
      <c r="D7" s="167"/>
    </row>
    <row r="8" spans="2:19" ht="15.75" x14ac:dyDescent="0.25">
      <c r="B8" s="375" t="s">
        <v>190</v>
      </c>
      <c r="C8" s="376"/>
      <c r="D8" s="168"/>
    </row>
    <row r="9" spans="2:19" ht="15" x14ac:dyDescent="0.2">
      <c r="B9" s="164"/>
      <c r="C9" s="165"/>
      <c r="D9" s="169" t="s">
        <v>197</v>
      </c>
    </row>
    <row r="10" spans="2:19" ht="15" x14ac:dyDescent="0.2">
      <c r="B10" s="164"/>
      <c r="C10" s="165"/>
      <c r="D10" s="169" t="s">
        <v>198</v>
      </c>
    </row>
    <row r="11" spans="2:19" ht="15" x14ac:dyDescent="0.2">
      <c r="B11" s="164"/>
      <c r="C11" s="165"/>
      <c r="D11" s="170"/>
    </row>
    <row r="12" spans="2:19" ht="15.75" x14ac:dyDescent="0.25">
      <c r="B12" s="375" t="s">
        <v>191</v>
      </c>
      <c r="C12" s="376"/>
      <c r="D12" s="171"/>
    </row>
    <row r="13" spans="2:19" ht="15" x14ac:dyDescent="0.2">
      <c r="B13" s="164"/>
      <c r="C13" s="165"/>
      <c r="D13" s="244" t="s">
        <v>250</v>
      </c>
    </row>
    <row r="14" spans="2:19" ht="15" x14ac:dyDescent="0.2">
      <c r="B14" s="164"/>
      <c r="C14" s="165"/>
      <c r="D14" s="244" t="s">
        <v>251</v>
      </c>
    </row>
    <row r="15" spans="2:19" ht="15" x14ac:dyDescent="0.2">
      <c r="B15" s="164"/>
      <c r="C15" s="165"/>
      <c r="D15" s="244" t="s">
        <v>252</v>
      </c>
    </row>
    <row r="16" spans="2:19" ht="15" x14ac:dyDescent="0.2">
      <c r="B16" s="164"/>
      <c r="C16" s="165"/>
      <c r="D16" s="254" t="s">
        <v>237</v>
      </c>
    </row>
    <row r="17" spans="2:4" ht="15" x14ac:dyDescent="0.2">
      <c r="B17" s="164"/>
      <c r="C17" s="165"/>
      <c r="D17" s="172"/>
    </row>
    <row r="18" spans="2:4" ht="15" x14ac:dyDescent="0.2">
      <c r="B18" s="164"/>
      <c r="C18" s="173" t="s">
        <v>192</v>
      </c>
      <c r="D18" s="170"/>
    </row>
    <row r="19" spans="2:4" ht="15" x14ac:dyDescent="0.2">
      <c r="B19" s="164"/>
      <c r="C19" s="165"/>
      <c r="D19" s="244" t="s">
        <v>253</v>
      </c>
    </row>
    <row r="20" spans="2:4" ht="15" x14ac:dyDescent="0.2">
      <c r="B20" s="164"/>
      <c r="C20" s="165"/>
      <c r="D20" s="244" t="s">
        <v>254</v>
      </c>
    </row>
    <row r="21" spans="2:4" ht="15" x14ac:dyDescent="0.2">
      <c r="B21" s="164"/>
      <c r="C21" s="165"/>
      <c r="D21" s="244" t="s">
        <v>255</v>
      </c>
    </row>
    <row r="22" spans="2:4" ht="15" x14ac:dyDescent="0.2">
      <c r="B22" s="164"/>
      <c r="C22" s="165"/>
      <c r="D22" s="244" t="s">
        <v>256</v>
      </c>
    </row>
    <row r="23" spans="2:4" ht="15" x14ac:dyDescent="0.2">
      <c r="B23" s="174" t="s">
        <v>0</v>
      </c>
      <c r="C23" s="165"/>
      <c r="D23" s="244" t="s">
        <v>257</v>
      </c>
    </row>
    <row r="24" spans="2:4" ht="15.75" x14ac:dyDescent="0.25">
      <c r="B24" s="164"/>
      <c r="C24" s="165"/>
      <c r="D24" s="175"/>
    </row>
    <row r="25" spans="2:4" ht="15" x14ac:dyDescent="0.2">
      <c r="B25" s="164"/>
      <c r="C25" s="173" t="s">
        <v>193</v>
      </c>
      <c r="D25" s="170"/>
    </row>
    <row r="26" spans="2:4" ht="16.5" customHeight="1" x14ac:dyDescent="0.2">
      <c r="B26" s="176" t="s">
        <v>0</v>
      </c>
      <c r="C26" s="165"/>
      <c r="D26" s="244" t="s">
        <v>258</v>
      </c>
    </row>
    <row r="27" spans="2:4" ht="16.5" customHeight="1" x14ac:dyDescent="0.2">
      <c r="B27" s="176"/>
      <c r="C27" s="165"/>
      <c r="D27" s="244" t="s">
        <v>259</v>
      </c>
    </row>
    <row r="28" spans="2:4" ht="16.5" customHeight="1" x14ac:dyDescent="0.2">
      <c r="B28" s="164"/>
      <c r="C28" s="165"/>
      <c r="D28" s="244" t="s">
        <v>260</v>
      </c>
    </row>
    <row r="29" spans="2:4" x14ac:dyDescent="0.2">
      <c r="B29" s="164"/>
      <c r="C29" s="165"/>
      <c r="D29" s="168"/>
    </row>
    <row r="30" spans="2:4" ht="15.75" x14ac:dyDescent="0.25">
      <c r="B30" s="164"/>
      <c r="C30" s="177"/>
      <c r="D30" s="178" t="s">
        <v>166</v>
      </c>
    </row>
    <row r="31" spans="2:4" x14ac:dyDescent="0.2">
      <c r="B31" s="164"/>
      <c r="C31" s="179"/>
      <c r="D31" s="239" t="s">
        <v>231</v>
      </c>
    </row>
    <row r="32" spans="2:4" x14ac:dyDescent="0.2">
      <c r="B32" s="180"/>
      <c r="C32" s="181"/>
      <c r="D32" s="182"/>
    </row>
    <row r="33" spans="2:4" x14ac:dyDescent="0.2">
      <c r="B33" s="183"/>
      <c r="C33" s="165"/>
      <c r="D33" s="276" t="str">
        <f>"File updated:"&amp;" "&amp;TEXT(Data!L118,"mm/dd/yyyy")</f>
        <v>File updated: 05/13/2015</v>
      </c>
    </row>
    <row r="34" spans="2:4" ht="15" x14ac:dyDescent="0.25">
      <c r="B34" s="164"/>
      <c r="C34" s="184"/>
      <c r="D34" s="277" t="str">
        <f>"Next update:"&amp;" "&amp;TEXT(Data!L119,"mm/dd/yyyy")</f>
        <v>Next update: 06/15/2015</v>
      </c>
    </row>
    <row r="35" spans="2:4" x14ac:dyDescent="0.2">
      <c r="B35" s="164"/>
      <c r="C35" s="184"/>
      <c r="D35" s="185"/>
    </row>
    <row r="36" spans="2:4" x14ac:dyDescent="0.2">
      <c r="B36" s="164"/>
      <c r="C36" s="186"/>
      <c r="D36" s="329" t="s">
        <v>149</v>
      </c>
    </row>
    <row r="37" spans="2:4" ht="12.75" customHeight="1" x14ac:dyDescent="0.2">
      <c r="B37" s="164"/>
      <c r="C37" s="187"/>
      <c r="D37" s="367" t="s">
        <v>230</v>
      </c>
    </row>
    <row r="38" spans="2:4" ht="23.25" customHeight="1" x14ac:dyDescent="0.2">
      <c r="B38" s="188"/>
      <c r="C38" s="187"/>
      <c r="D38" s="367"/>
    </row>
    <row r="39" spans="2:4" ht="25.5" customHeight="1" x14ac:dyDescent="0.2">
      <c r="B39" s="189"/>
      <c r="C39" s="190"/>
      <c r="D39" s="330" t="s">
        <v>229</v>
      </c>
    </row>
  </sheetData>
  <sheetProtection sheet="1" objects="1" scenarios="1"/>
  <mergeCells count="6">
    <mergeCell ref="D37:D38"/>
    <mergeCell ref="B2:D2"/>
    <mergeCell ref="B4:D4"/>
    <mergeCell ref="B6:D6"/>
    <mergeCell ref="B8:C8"/>
    <mergeCell ref="B12:C12"/>
  </mergeCells>
  <phoneticPr fontId="7" type="noConversion"/>
  <hyperlinks>
    <hyperlink ref="B4:D4" location="'Overview &amp; Assumptions'!A1" display="Overview and Assumptions – Overview of the model, assumptions and data sources. "/>
    <hyperlink ref="B6:D6" location="'Economic Model'!A1" display="Economic Ethanol Facility Model – The economic model that computes the monthly costs, revenue and profit (loss)."/>
    <hyperlink ref="D9" location="'Returns per Gal.'!A1" display="Costs and Returns – Monthly Results per Gallon of Ethanol"/>
    <hyperlink ref="D10" location="'Returns per Bu.'!A1" display="Costs and Returns – Monthly Results per Bushel of Corn"/>
    <hyperlink ref="D30" r:id="rId1" display="Ag Decision Maker - Ethanol Production Profitability"/>
    <hyperlink ref="D31" r:id="rId2"/>
    <hyperlink ref="D13" location="Charts!C1" display="Ethanol Input and Output Prices – Monthly corn, natural gas, ethanol and DDGS prices – 2005 to present."/>
    <hyperlink ref="D14" location="Charts!A35" display="Ethanol Revenue – Monthly ethanol and DDGS revenue – 2005 to present"/>
    <hyperlink ref="D15:D16" location="Charts!A109" display="Breakeven Purchase Cost for Corn and Sale Price for Ethanol – Monthly prices ethanol facility can pay for corn and receive for "/>
    <hyperlink ref="D19" location="Charts!A41" display="Ethanol Costs – Monthly cost to produce ethanol per gallon (total and divided by category) – 2005 to present."/>
    <hyperlink ref="D20" location="Charts!A44" display="Ethanol Revenue, Costs and Profits – Monthly costs and returns per gallon – 2005 to present."/>
    <hyperlink ref="D21" location="Charts!A47" display="Grind Margin and Return Over Variable and Total Cost – Monthly return over grind margin, variable, total costs – 2005 to present."/>
    <hyperlink ref="D22" location="Charts!C35" display="Return on Equity – Monthly percent return on equity – 2005 to present."/>
    <hyperlink ref="D23" location="Charts!C38" display="Allocation of Ethanol Profits (losses) – Monthly distribution between the ethanol producer and the corn farmer – 2005 to present."/>
    <hyperlink ref="D26" location="Charts!C41" display="Ethanol Costs – Monthly cost to produce ethanol per gallon with corn costs projected into the future – 2005 to present."/>
    <hyperlink ref="D27" location="Charts!C44" display="Ethanol Revenue, Costs and Profit – Monthly costs and returns per gallon – 2005 to present."/>
    <hyperlink ref="D28" location="Charts!C47" display="Allocation of Ethanol Profits (losses) – Monthly distribution between the ethanol producer and the corn farmer – 2005 to present."/>
    <hyperlink ref="D15" location="Charts!A38" display="Breakeven Purchase Cost for Corn and Sale Price for Ethanol – Monthly prices ethanol facility can pay for corn and receive for "/>
    <hyperlink ref="D16" location="Charts!A38" display="ethanol just cover costs – 2005 to present."/>
  </hyperlinks>
  <pageMargins left="0.7" right="0.7" top="0.75" bottom="0.75" header="0.3" footer="0.3"/>
  <pageSetup scale="89" orientation="portrait" r:id="rId3"/>
  <colBreaks count="1" manualBreakCount="1">
    <brk id="1" max="28" man="1"/>
  </colBreak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9.9978637043366805E-2"/>
    <pageSetUpPr fitToPage="1"/>
  </sheetPr>
  <dimension ref="B2:K53"/>
  <sheetViews>
    <sheetView showGridLines="0" zoomScale="90" zoomScaleNormal="90" workbookViewId="0"/>
  </sheetViews>
  <sheetFormatPr defaultColWidth="9.140625" defaultRowHeight="12.75" x14ac:dyDescent="0.2"/>
  <cols>
    <col min="1" max="1" width="1.7109375" style="36" customWidth="1"/>
    <col min="2" max="2" width="115.7109375" style="38" customWidth="1"/>
    <col min="3" max="16384" width="9.140625" style="36"/>
  </cols>
  <sheetData>
    <row r="2" spans="2:5" ht="25.15" customHeight="1" x14ac:dyDescent="0.35">
      <c r="B2" s="322" t="s">
        <v>200</v>
      </c>
      <c r="C2" s="191"/>
      <c r="D2" s="191"/>
      <c r="E2" s="191"/>
    </row>
    <row r="3" spans="2:5" s="54" customFormat="1" x14ac:dyDescent="0.2">
      <c r="B3" s="53"/>
    </row>
    <row r="4" spans="2:5" ht="43.5" customHeight="1" x14ac:dyDescent="0.2">
      <c r="B4" s="193" t="s">
        <v>152</v>
      </c>
      <c r="C4" s="193"/>
      <c r="D4" s="193"/>
      <c r="E4" s="193"/>
    </row>
    <row r="6" spans="2:5" ht="45.75" customHeight="1" x14ac:dyDescent="0.2">
      <c r="B6" s="37" t="s">
        <v>263</v>
      </c>
      <c r="C6" s="10"/>
      <c r="D6" s="194"/>
      <c r="E6" s="10"/>
    </row>
    <row r="8" spans="2:5" ht="17.25" x14ac:dyDescent="0.25">
      <c r="B8" s="323" t="s">
        <v>163</v>
      </c>
    </row>
    <row r="10" spans="2:5" ht="27" x14ac:dyDescent="0.2">
      <c r="B10" s="192" t="s">
        <v>234</v>
      </c>
      <c r="C10" s="10"/>
      <c r="D10" s="10"/>
      <c r="E10" s="10"/>
    </row>
    <row r="11" spans="2:5" ht="27" x14ac:dyDescent="0.2">
      <c r="B11" s="192" t="s">
        <v>233</v>
      </c>
      <c r="C11" s="10"/>
      <c r="D11" s="10"/>
      <c r="E11" s="10"/>
    </row>
    <row r="12" spans="2:5" ht="27" x14ac:dyDescent="0.2">
      <c r="B12" s="192" t="s">
        <v>235</v>
      </c>
      <c r="C12" s="10"/>
      <c r="D12" s="10"/>
      <c r="E12" s="10"/>
    </row>
    <row r="13" spans="2:5" ht="25.5" x14ac:dyDescent="0.2">
      <c r="B13" s="192" t="s">
        <v>194</v>
      </c>
      <c r="C13" s="10"/>
      <c r="D13" s="10"/>
      <c r="E13" s="10"/>
    </row>
    <row r="15" spans="2:5" ht="38.450000000000003" customHeight="1" x14ac:dyDescent="0.2">
      <c r="B15" s="37" t="s">
        <v>232</v>
      </c>
      <c r="C15" s="10"/>
      <c r="D15" s="10"/>
      <c r="E15" s="10"/>
    </row>
    <row r="17" spans="2:5" ht="25.15" customHeight="1" x14ac:dyDescent="0.2">
      <c r="B17" s="37" t="s">
        <v>164</v>
      </c>
      <c r="C17" s="10"/>
      <c r="D17" s="10"/>
      <c r="E17" s="10"/>
    </row>
    <row r="19" spans="2:5" ht="25.15" customHeight="1" x14ac:dyDescent="0.2">
      <c r="B19" s="37" t="s">
        <v>165</v>
      </c>
      <c r="C19" s="10"/>
      <c r="D19" s="10"/>
      <c r="E19" s="10"/>
    </row>
    <row r="21" spans="2:5" ht="17.25" x14ac:dyDescent="0.25">
      <c r="B21" s="323" t="s">
        <v>153</v>
      </c>
    </row>
    <row r="23" spans="2:5" x14ac:dyDescent="0.2">
      <c r="B23" s="37" t="s">
        <v>154</v>
      </c>
    </row>
    <row r="24" spans="2:5" x14ac:dyDescent="0.2">
      <c r="B24" s="37" t="s">
        <v>155</v>
      </c>
    </row>
    <row r="25" spans="2:5" x14ac:dyDescent="0.2">
      <c r="B25" s="37" t="s">
        <v>156</v>
      </c>
    </row>
    <row r="26" spans="2:5" x14ac:dyDescent="0.2">
      <c r="B26" s="37" t="s">
        <v>157</v>
      </c>
    </row>
    <row r="27" spans="2:5" x14ac:dyDescent="0.2">
      <c r="B27" s="37" t="s">
        <v>227</v>
      </c>
    </row>
    <row r="28" spans="2:5" x14ac:dyDescent="0.2">
      <c r="B28" s="37" t="s">
        <v>228</v>
      </c>
    </row>
    <row r="29" spans="2:5" x14ac:dyDescent="0.2">
      <c r="B29" s="37" t="s">
        <v>225</v>
      </c>
    </row>
    <row r="30" spans="2:5" x14ac:dyDescent="0.2">
      <c r="B30" s="37" t="s">
        <v>158</v>
      </c>
    </row>
    <row r="31" spans="2:5" x14ac:dyDescent="0.2">
      <c r="B31" s="37" t="s">
        <v>226</v>
      </c>
    </row>
    <row r="32" spans="2:5" x14ac:dyDescent="0.2">
      <c r="B32" s="37" t="s">
        <v>159</v>
      </c>
    </row>
    <row r="33" spans="2:8" x14ac:dyDescent="0.2">
      <c r="B33" s="37" t="s">
        <v>170</v>
      </c>
    </row>
    <row r="34" spans="2:8" x14ac:dyDescent="0.2">
      <c r="B34" s="37" t="s">
        <v>160</v>
      </c>
    </row>
    <row r="36" spans="2:8" ht="38.25" x14ac:dyDescent="0.2">
      <c r="B36" s="37" t="s">
        <v>161</v>
      </c>
      <c r="C36" s="10"/>
      <c r="D36" s="10"/>
      <c r="E36" s="10"/>
    </row>
    <row r="38" spans="2:8" ht="38.25" x14ac:dyDescent="0.2">
      <c r="B38" s="37" t="s">
        <v>162</v>
      </c>
      <c r="C38" s="10"/>
      <c r="D38" s="10"/>
    </row>
    <row r="40" spans="2:8" ht="49.5" x14ac:dyDescent="0.2">
      <c r="B40" s="243" t="s">
        <v>236</v>
      </c>
      <c r="C40" s="10"/>
      <c r="D40" s="10"/>
      <c r="E40" s="10"/>
    </row>
    <row r="43" spans="2:8" ht="15.75" x14ac:dyDescent="0.25">
      <c r="B43" s="324" t="s">
        <v>166</v>
      </c>
      <c r="C43" s="39"/>
      <c r="D43" s="39"/>
      <c r="E43" s="39"/>
      <c r="F43" s="39"/>
      <c r="G43" s="39"/>
      <c r="H43" s="39"/>
    </row>
    <row r="44" spans="2:8" x14ac:dyDescent="0.2">
      <c r="B44" s="325" t="s">
        <v>199</v>
      </c>
      <c r="C44" s="40"/>
      <c r="D44" s="40"/>
      <c r="E44" s="41"/>
      <c r="F44" s="42"/>
      <c r="G44" s="42"/>
      <c r="H44" s="42"/>
    </row>
    <row r="45" spans="2:8" x14ac:dyDescent="0.2">
      <c r="B45" s="43"/>
      <c r="C45" s="43"/>
      <c r="D45" s="43"/>
      <c r="E45" s="41"/>
      <c r="F45" s="42"/>
      <c r="G45" s="42"/>
      <c r="H45" s="42"/>
    </row>
    <row r="47" spans="2:8" x14ac:dyDescent="0.2">
      <c r="B47" s="44" t="s">
        <v>151</v>
      </c>
      <c r="C47" s="45"/>
      <c r="G47" s="42"/>
      <c r="H47" s="42"/>
    </row>
    <row r="48" spans="2:8" x14ac:dyDescent="0.2">
      <c r="B48" s="45">
        <f>Data!L118</f>
        <v>42137</v>
      </c>
      <c r="C48" s="46"/>
      <c r="D48" s="47"/>
      <c r="E48" s="47"/>
      <c r="F48" s="47"/>
      <c r="G48" s="48"/>
      <c r="H48" s="47"/>
    </row>
    <row r="49" spans="2:11" x14ac:dyDescent="0.2">
      <c r="B49" s="49"/>
      <c r="C49" s="49"/>
      <c r="D49" s="47"/>
      <c r="E49" s="47"/>
      <c r="F49" s="47"/>
      <c r="G49" s="48"/>
      <c r="H49" s="47"/>
    </row>
    <row r="50" spans="2:11" x14ac:dyDescent="0.2">
      <c r="B50" s="50" t="s">
        <v>149</v>
      </c>
      <c r="C50" s="51"/>
      <c r="D50" s="51"/>
      <c r="E50" s="51"/>
      <c r="F50" s="51"/>
      <c r="G50" s="51"/>
      <c r="H50" s="51"/>
    </row>
    <row r="51" spans="2:11" ht="12.75" customHeight="1" x14ac:dyDescent="0.2">
      <c r="B51" s="377" t="s">
        <v>150</v>
      </c>
      <c r="C51" s="377"/>
      <c r="D51" s="377"/>
      <c r="E51" s="52"/>
      <c r="F51" s="52"/>
      <c r="G51" s="52"/>
      <c r="H51" s="52"/>
      <c r="I51" s="52"/>
      <c r="J51" s="52"/>
      <c r="K51" s="52"/>
    </row>
    <row r="52" spans="2:11" x14ac:dyDescent="0.2">
      <c r="B52" s="377"/>
      <c r="C52" s="377"/>
      <c r="D52" s="377"/>
      <c r="E52" s="52"/>
      <c r="F52" s="52"/>
      <c r="G52" s="52"/>
      <c r="H52" s="52"/>
      <c r="I52" s="52"/>
      <c r="J52" s="52"/>
      <c r="K52" s="52"/>
    </row>
    <row r="53" spans="2:11" x14ac:dyDescent="0.2">
      <c r="B53" s="377" t="s">
        <v>229</v>
      </c>
      <c r="C53" s="377"/>
      <c r="D53" s="377"/>
      <c r="E53" s="52"/>
      <c r="F53" s="52"/>
      <c r="G53" s="52"/>
      <c r="H53" s="52"/>
      <c r="I53" s="52"/>
      <c r="J53" s="52"/>
      <c r="K53" s="52"/>
    </row>
  </sheetData>
  <sheetProtection sheet="1" objects="1" scenarios="1"/>
  <mergeCells count="2">
    <mergeCell ref="B53:D53"/>
    <mergeCell ref="B51:D52"/>
  </mergeCells>
  <phoneticPr fontId="7" type="noConversion"/>
  <hyperlinks>
    <hyperlink ref="B43" r:id="rId1" display="Ag Decision Maker - Ethanol Production Profitability"/>
    <hyperlink ref="B44" r:id="rId2"/>
    <hyperlink ref="B13" r:id="rId3" display="http://tonto.eia.doe.gov/dnav/ng/hist/n3035ia3m.htm"/>
    <hyperlink ref="B12" r:id="rId4" display="http://www.ams.usda.gov/mnreports/NW_GR111.TXT"/>
    <hyperlink ref="B11" r:id="rId5" display="http://www.ams.usda.gov/mnreports/NW_GR111.TXT"/>
    <hyperlink ref="B10" r:id="rId6" display="http://www.ams.usda.gov/mnreports/NW_GR111.TXT"/>
  </hyperlinks>
  <pageMargins left="0.75" right="0.75" top="0.68" bottom="0.67" header="0.5" footer="0.5"/>
  <pageSetup scale="80" fitToHeight="2" orientation="portrait" r:id="rId7"/>
  <headerFooter alignWithMargins="0"/>
  <drawing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theme="2" tint="-9.9978637043366805E-2"/>
    <pageSetUpPr fitToPage="1"/>
  </sheetPr>
  <dimension ref="A1:M76"/>
  <sheetViews>
    <sheetView showGridLines="0" workbookViewId="0">
      <selection activeCell="C8" sqref="C8"/>
    </sheetView>
  </sheetViews>
  <sheetFormatPr defaultRowHeight="12.75" x14ac:dyDescent="0.2"/>
  <cols>
    <col min="1" max="1" width="3.7109375" customWidth="1"/>
    <col min="2" max="2" width="26.85546875" customWidth="1"/>
    <col min="3" max="3" width="12.7109375" customWidth="1"/>
    <col min="4" max="4" width="10.7109375" customWidth="1"/>
    <col min="5" max="5" width="5.7109375" customWidth="1"/>
    <col min="6" max="6" width="3.7109375" customWidth="1"/>
    <col min="7" max="7" width="27.7109375" customWidth="1"/>
    <col min="8" max="8" width="9.7109375" customWidth="1"/>
    <col min="9" max="9" width="5.7109375" customWidth="1"/>
    <col min="10" max="10" width="3.7109375" customWidth="1"/>
    <col min="11" max="11" width="9.7109375" customWidth="1"/>
    <col min="12" max="12" width="5.7109375" customWidth="1"/>
  </cols>
  <sheetData>
    <row r="1" spans="1:13" ht="13.5" thickBot="1" x14ac:dyDescent="0.25">
      <c r="A1" s="307"/>
    </row>
    <row r="2" spans="1:13" ht="21" thickBot="1" x14ac:dyDescent="0.35">
      <c r="B2" s="401" t="s">
        <v>42</v>
      </c>
      <c r="C2" s="402"/>
      <c r="D2" s="402"/>
      <c r="E2" s="402"/>
      <c r="F2" s="402"/>
      <c r="G2" s="402"/>
      <c r="H2" s="402"/>
      <c r="I2" s="402"/>
      <c r="J2" s="402"/>
      <c r="K2" s="402"/>
      <c r="L2" s="403"/>
      <c r="M2" s="1"/>
    </row>
    <row r="3" spans="1:13" ht="13.5" thickBot="1" x14ac:dyDescent="0.25">
      <c r="B3" s="383" t="s">
        <v>146</v>
      </c>
      <c r="C3" s="383"/>
      <c r="D3" s="383"/>
      <c r="E3" s="306"/>
      <c r="F3" s="306"/>
      <c r="G3" s="306"/>
      <c r="H3" s="306"/>
      <c r="I3" s="306"/>
      <c r="J3" s="306"/>
      <c r="K3" s="306"/>
      <c r="L3" s="306"/>
    </row>
    <row r="4" spans="1:13" ht="18.75" x14ac:dyDescent="0.3">
      <c r="B4" s="404" t="s">
        <v>77</v>
      </c>
      <c r="C4" s="405"/>
      <c r="D4" s="406"/>
      <c r="E4" s="10"/>
      <c r="F4" s="404" t="s">
        <v>76</v>
      </c>
      <c r="G4" s="412"/>
      <c r="H4" s="412"/>
      <c r="I4" s="412"/>
      <c r="J4" s="412"/>
      <c r="K4" s="412"/>
      <c r="L4" s="413"/>
    </row>
    <row r="5" spans="1:13" x14ac:dyDescent="0.2">
      <c r="B5" s="382" t="s">
        <v>262</v>
      </c>
      <c r="C5" s="383"/>
      <c r="D5" s="384"/>
      <c r="E5" s="1"/>
      <c r="F5" s="280"/>
      <c r="G5" s="278"/>
      <c r="H5" s="278"/>
      <c r="I5" s="278"/>
      <c r="J5" s="278"/>
      <c r="K5" s="278"/>
      <c r="L5" s="59"/>
    </row>
    <row r="6" spans="1:13" x14ac:dyDescent="0.2">
      <c r="B6" s="295" t="s">
        <v>261</v>
      </c>
      <c r="C6" s="279"/>
      <c r="D6" s="296"/>
      <c r="E6" s="1"/>
      <c r="F6" s="280"/>
      <c r="G6" s="278"/>
      <c r="H6" s="278"/>
      <c r="I6" s="278"/>
      <c r="J6" s="278"/>
      <c r="K6" s="278"/>
      <c r="L6" s="59"/>
    </row>
    <row r="7" spans="1:13" ht="15" x14ac:dyDescent="0.25">
      <c r="B7" s="394" t="s">
        <v>88</v>
      </c>
      <c r="C7" s="407"/>
      <c r="D7" s="408"/>
      <c r="F7" s="394" t="s">
        <v>111</v>
      </c>
      <c r="G7" s="414"/>
      <c r="H7" s="414"/>
      <c r="I7" s="414"/>
      <c r="J7" s="414"/>
      <c r="K7" s="414"/>
      <c r="L7" s="415"/>
    </row>
    <row r="8" spans="1:13" x14ac:dyDescent="0.2">
      <c r="B8" s="281" t="s">
        <v>24</v>
      </c>
      <c r="C8" s="308">
        <v>100000000</v>
      </c>
      <c r="D8" s="283" t="s">
        <v>49</v>
      </c>
      <c r="E8" s="7"/>
      <c r="F8" s="281"/>
      <c r="G8" s="256" t="s">
        <v>43</v>
      </c>
      <c r="H8" s="257"/>
      <c r="I8" s="257"/>
      <c r="J8" s="257"/>
      <c r="K8" s="257"/>
      <c r="L8" s="282"/>
    </row>
    <row r="9" spans="1:13" x14ac:dyDescent="0.2">
      <c r="B9" s="297" t="s">
        <v>87</v>
      </c>
      <c r="C9" s="309">
        <v>3700000</v>
      </c>
      <c r="D9" s="282"/>
      <c r="E9" s="7"/>
      <c r="F9" s="281"/>
      <c r="G9" s="256" t="s">
        <v>92</v>
      </c>
      <c r="H9" s="409">
        <f>C9+C10+C11+C12+C14+C15+C16+C18+C19+C20</f>
        <v>211247000</v>
      </c>
      <c r="I9" s="388"/>
      <c r="J9" s="257"/>
      <c r="K9" s="257"/>
      <c r="L9" s="282"/>
    </row>
    <row r="10" spans="1:13" x14ac:dyDescent="0.2">
      <c r="B10" s="297" t="s">
        <v>86</v>
      </c>
      <c r="C10" s="309">
        <v>153000000</v>
      </c>
      <c r="D10" s="282"/>
      <c r="F10" s="281"/>
      <c r="G10" s="257" t="s">
        <v>167</v>
      </c>
      <c r="H10" s="409">
        <f>H9-H11</f>
        <v>126748200</v>
      </c>
      <c r="I10" s="388"/>
      <c r="J10" s="257"/>
      <c r="K10" s="257"/>
      <c r="L10" s="282"/>
    </row>
    <row r="11" spans="1:13" x14ac:dyDescent="0.2">
      <c r="B11" s="297" t="s">
        <v>85</v>
      </c>
      <c r="C11" s="309">
        <v>1000000</v>
      </c>
      <c r="D11" s="282"/>
      <c r="F11" s="281"/>
      <c r="G11" s="257" t="s">
        <v>168</v>
      </c>
      <c r="H11" s="387">
        <f>H9*C25/100</f>
        <v>84498800</v>
      </c>
      <c r="I11" s="387"/>
      <c r="J11" s="257"/>
      <c r="K11" s="257"/>
      <c r="L11" s="282"/>
      <c r="M11" s="83" t="s">
        <v>0</v>
      </c>
    </row>
    <row r="12" spans="1:13" x14ac:dyDescent="0.2">
      <c r="B12" s="297" t="s">
        <v>84</v>
      </c>
      <c r="C12" s="309">
        <v>5500000</v>
      </c>
      <c r="D12" s="282"/>
      <c r="F12" s="281"/>
      <c r="G12" s="256" t="s">
        <v>104</v>
      </c>
      <c r="H12" s="410">
        <f>H9/H17</f>
        <v>2.1124700000000001</v>
      </c>
      <c r="I12" s="410"/>
      <c r="J12" s="257"/>
      <c r="K12" s="257"/>
      <c r="L12" s="282"/>
      <c r="M12" s="28"/>
    </row>
    <row r="13" spans="1:13" x14ac:dyDescent="0.2">
      <c r="B13" s="297" t="s">
        <v>83</v>
      </c>
      <c r="C13" s="255"/>
      <c r="D13" s="282"/>
      <c r="F13" s="281"/>
      <c r="G13" s="256" t="s">
        <v>143</v>
      </c>
      <c r="H13" s="416">
        <f>H9/H18</f>
        <v>1.9204272727272726</v>
      </c>
      <c r="I13" s="388"/>
      <c r="J13" s="257"/>
      <c r="K13" s="257"/>
      <c r="L13" s="283" t="s">
        <v>0</v>
      </c>
    </row>
    <row r="14" spans="1:13" x14ac:dyDescent="0.2">
      <c r="B14" s="298" t="s">
        <v>122</v>
      </c>
      <c r="C14" s="309">
        <v>9000000</v>
      </c>
      <c r="D14" s="282"/>
      <c r="F14" s="281"/>
      <c r="G14" s="256" t="s">
        <v>144</v>
      </c>
      <c r="H14" s="411">
        <f>H9/H20</f>
        <v>5.3771963636363633</v>
      </c>
      <c r="I14" s="388"/>
      <c r="J14" s="256" t="s">
        <v>0</v>
      </c>
      <c r="K14" s="256" t="s">
        <v>0</v>
      </c>
      <c r="L14" s="283" t="s">
        <v>0</v>
      </c>
    </row>
    <row r="15" spans="1:13" x14ac:dyDescent="0.2">
      <c r="B15" s="297" t="s">
        <v>82</v>
      </c>
      <c r="C15" s="309">
        <v>900000</v>
      </c>
      <c r="D15" s="282"/>
      <c r="F15" s="281"/>
      <c r="G15" s="256" t="s">
        <v>137</v>
      </c>
      <c r="H15" s="409">
        <f>(H9-C20)/C21</f>
        <v>12083133.333333334</v>
      </c>
      <c r="I15" s="388"/>
      <c r="J15" s="378" t="s">
        <v>106</v>
      </c>
      <c r="K15" s="379"/>
      <c r="L15" s="282"/>
    </row>
    <row r="16" spans="1:13" x14ac:dyDescent="0.2">
      <c r="B16" s="297" t="s">
        <v>91</v>
      </c>
      <c r="C16" s="309">
        <v>3600000</v>
      </c>
      <c r="D16" s="282"/>
      <c r="F16" s="281"/>
      <c r="G16" s="256" t="s">
        <v>10</v>
      </c>
      <c r="H16" s="258"/>
      <c r="I16" s="258"/>
      <c r="J16" s="257"/>
      <c r="K16" s="257"/>
      <c r="L16" s="282"/>
    </row>
    <row r="17" spans="2:12" x14ac:dyDescent="0.2">
      <c r="B17" s="297" t="s">
        <v>90</v>
      </c>
      <c r="C17" s="255"/>
      <c r="D17" s="282"/>
      <c r="F17" s="281"/>
      <c r="G17" s="256" t="s">
        <v>93</v>
      </c>
      <c r="H17" s="389">
        <f>C8</f>
        <v>100000000</v>
      </c>
      <c r="I17" s="388"/>
      <c r="J17" s="378" t="s">
        <v>138</v>
      </c>
      <c r="K17" s="379"/>
      <c r="L17" s="380"/>
    </row>
    <row r="18" spans="2:12" x14ac:dyDescent="0.2">
      <c r="B18" s="298" t="s">
        <v>123</v>
      </c>
      <c r="C18" s="309">
        <v>3300000</v>
      </c>
      <c r="D18" s="282"/>
      <c r="F18" s="281"/>
      <c r="G18" s="256" t="s">
        <v>94</v>
      </c>
      <c r="H18" s="389">
        <f>C8*C31/100</f>
        <v>110000000</v>
      </c>
      <c r="I18" s="389"/>
      <c r="J18" s="378" t="s">
        <v>138</v>
      </c>
      <c r="K18" s="379"/>
      <c r="L18" s="380"/>
    </row>
    <row r="19" spans="2:12" x14ac:dyDescent="0.2">
      <c r="B19" s="297" t="s">
        <v>89</v>
      </c>
      <c r="C19" s="309">
        <v>1247000</v>
      </c>
      <c r="D19" s="282"/>
      <c r="F19" s="281"/>
      <c r="G19" s="257" t="s">
        <v>8</v>
      </c>
      <c r="H19" s="389">
        <f>H20*C32/2000</f>
        <v>333928.57142857148</v>
      </c>
      <c r="I19" s="388"/>
      <c r="J19" s="378" t="s">
        <v>139</v>
      </c>
      <c r="K19" s="379"/>
      <c r="L19" s="380"/>
    </row>
    <row r="20" spans="2:12" x14ac:dyDescent="0.2">
      <c r="B20" s="281" t="s">
        <v>36</v>
      </c>
      <c r="C20" s="309">
        <v>30000000</v>
      </c>
      <c r="D20" s="282"/>
      <c r="F20" s="281"/>
      <c r="G20" s="257" t="s">
        <v>9</v>
      </c>
      <c r="H20" s="389">
        <f>H18/C30</f>
        <v>39285714.285714291</v>
      </c>
      <c r="I20" s="389"/>
      <c r="J20" s="378" t="s">
        <v>140</v>
      </c>
      <c r="K20" s="379"/>
      <c r="L20" s="380"/>
    </row>
    <row r="21" spans="2:12" x14ac:dyDescent="0.2">
      <c r="B21" s="297" t="s">
        <v>44</v>
      </c>
      <c r="C21" s="310">
        <v>15</v>
      </c>
      <c r="D21" s="283" t="s">
        <v>50</v>
      </c>
      <c r="F21" s="281"/>
      <c r="G21" s="257" t="s">
        <v>7</v>
      </c>
      <c r="H21" s="389">
        <f>C33*H18/1000</f>
        <v>3300000</v>
      </c>
      <c r="I21" s="389"/>
      <c r="J21" s="378" t="s">
        <v>142</v>
      </c>
      <c r="K21" s="379"/>
      <c r="L21" s="380"/>
    </row>
    <row r="22" spans="2:12" x14ac:dyDescent="0.2">
      <c r="B22" s="299" t="s">
        <v>45</v>
      </c>
      <c r="C22" s="309">
        <v>250000</v>
      </c>
      <c r="D22" s="300" t="s">
        <v>51</v>
      </c>
      <c r="E22" s="7"/>
      <c r="F22" s="281"/>
      <c r="G22" s="257" t="s">
        <v>6</v>
      </c>
      <c r="H22" s="389">
        <f>H18*C34</f>
        <v>77000000</v>
      </c>
      <c r="I22" s="389"/>
      <c r="J22" s="378" t="s">
        <v>141</v>
      </c>
      <c r="K22" s="379"/>
      <c r="L22" s="380"/>
    </row>
    <row r="23" spans="2:12" x14ac:dyDescent="0.2">
      <c r="B23" s="60"/>
      <c r="C23" s="28"/>
      <c r="D23" s="59"/>
      <c r="E23" s="7"/>
      <c r="F23" s="281"/>
      <c r="G23" s="256" t="s">
        <v>121</v>
      </c>
      <c r="H23" s="387">
        <f>H22*C48/100</f>
        <v>4235000</v>
      </c>
      <c r="I23" s="387"/>
      <c r="J23" s="381" t="s">
        <v>106</v>
      </c>
      <c r="K23" s="379"/>
      <c r="L23" s="282"/>
    </row>
    <row r="24" spans="2:12" ht="15" x14ac:dyDescent="0.25">
      <c r="B24" s="394" t="s">
        <v>48</v>
      </c>
      <c r="C24" s="395"/>
      <c r="D24" s="396"/>
      <c r="F24" s="281"/>
      <c r="G24" s="257" t="s">
        <v>5</v>
      </c>
      <c r="H24" s="389">
        <f>H18*C35</f>
        <v>385000000</v>
      </c>
      <c r="I24" s="389"/>
      <c r="J24" s="378" t="s">
        <v>138</v>
      </c>
      <c r="K24" s="379"/>
      <c r="L24" s="380"/>
    </row>
    <row r="25" spans="2:12" x14ac:dyDescent="0.2">
      <c r="B25" s="281" t="s">
        <v>11</v>
      </c>
      <c r="C25" s="310">
        <v>40</v>
      </c>
      <c r="D25" s="283" t="s">
        <v>52</v>
      </c>
      <c r="F25" s="281"/>
      <c r="G25" s="256" t="s">
        <v>107</v>
      </c>
      <c r="H25" s="387">
        <f>H24*C49/100</f>
        <v>1347500</v>
      </c>
      <c r="I25" s="387"/>
      <c r="J25" s="381" t="s">
        <v>106</v>
      </c>
      <c r="K25" s="379"/>
      <c r="L25" s="282"/>
    </row>
    <row r="26" spans="2:12" x14ac:dyDescent="0.2">
      <c r="B26" s="281" t="s">
        <v>12</v>
      </c>
      <c r="C26" s="310">
        <v>10</v>
      </c>
      <c r="D26" s="283" t="s">
        <v>50</v>
      </c>
      <c r="E26" s="7"/>
      <c r="F26" s="281"/>
      <c r="G26" s="256" t="s">
        <v>109</v>
      </c>
      <c r="H26" s="397">
        <f>C39+C40+C41+C42+C43</f>
        <v>42</v>
      </c>
      <c r="I26" s="388"/>
      <c r="J26" s="381" t="s">
        <v>110</v>
      </c>
      <c r="K26" s="379"/>
      <c r="L26" s="282"/>
    </row>
    <row r="27" spans="2:12" x14ac:dyDescent="0.2">
      <c r="B27" s="284" t="s">
        <v>13</v>
      </c>
      <c r="C27" s="311">
        <v>8.25</v>
      </c>
      <c r="D27" s="300" t="s">
        <v>52</v>
      </c>
      <c r="E27" s="7"/>
      <c r="F27" s="281"/>
      <c r="G27" s="257" t="s">
        <v>105</v>
      </c>
      <c r="H27" s="387">
        <f>(C39*D39)+(C40*D40)+(C41*D41)+(C42*D42)+(C43*D43)+D44+D45</f>
        <v>4184000</v>
      </c>
      <c r="I27" s="388"/>
      <c r="J27" s="381" t="s">
        <v>106</v>
      </c>
      <c r="K27" s="379"/>
      <c r="L27" s="282"/>
    </row>
    <row r="28" spans="2:12" x14ac:dyDescent="0.2">
      <c r="B28" s="60"/>
      <c r="C28" s="28"/>
      <c r="D28" s="59"/>
      <c r="E28" s="7"/>
      <c r="F28" s="281"/>
      <c r="G28" s="256" t="s">
        <v>112</v>
      </c>
      <c r="H28" s="387">
        <f>H9*C25/100*C27/100</f>
        <v>6971151</v>
      </c>
      <c r="I28" s="387"/>
      <c r="J28" s="378" t="s">
        <v>113</v>
      </c>
      <c r="K28" s="379"/>
      <c r="L28" s="282"/>
    </row>
    <row r="29" spans="2:12" ht="15" x14ac:dyDescent="0.25">
      <c r="B29" s="394" t="s">
        <v>26</v>
      </c>
      <c r="C29" s="395"/>
      <c r="D29" s="396"/>
      <c r="F29" s="281"/>
      <c r="G29" s="256" t="s">
        <v>115</v>
      </c>
      <c r="H29" s="387">
        <f>C52*H$18/100</f>
        <v>3685000</v>
      </c>
      <c r="I29" s="387"/>
      <c r="J29" s="378" t="s">
        <v>113</v>
      </c>
      <c r="K29" s="379"/>
      <c r="L29" s="282"/>
    </row>
    <row r="30" spans="2:12" x14ac:dyDescent="0.2">
      <c r="B30" s="281" t="s">
        <v>25</v>
      </c>
      <c r="C30" s="310">
        <v>2.8</v>
      </c>
      <c r="D30" s="283" t="s">
        <v>53</v>
      </c>
      <c r="F30" s="281"/>
      <c r="G30" s="256" t="s">
        <v>116</v>
      </c>
      <c r="H30" s="387">
        <f>C53*H$18/100</f>
        <v>374000</v>
      </c>
      <c r="I30" s="387"/>
      <c r="J30" s="378" t="s">
        <v>113</v>
      </c>
      <c r="K30" s="379"/>
      <c r="L30" s="282"/>
    </row>
    <row r="31" spans="2:12" x14ac:dyDescent="0.2">
      <c r="B31" s="281" t="s">
        <v>27</v>
      </c>
      <c r="C31" s="310">
        <v>110</v>
      </c>
      <c r="D31" s="283" t="s">
        <v>54</v>
      </c>
      <c r="E31" s="7"/>
      <c r="F31" s="281"/>
      <c r="G31" s="256" t="s">
        <v>117</v>
      </c>
      <c r="H31" s="387">
        <f>C54*H$18/100</f>
        <v>3564000</v>
      </c>
      <c r="I31" s="387"/>
      <c r="J31" s="378" t="s">
        <v>113</v>
      </c>
      <c r="K31" s="379"/>
      <c r="L31" s="282"/>
    </row>
    <row r="32" spans="2:12" x14ac:dyDescent="0.2">
      <c r="B32" s="281" t="s">
        <v>14</v>
      </c>
      <c r="C32" s="312">
        <v>17</v>
      </c>
      <c r="D32" s="283" t="s">
        <v>55</v>
      </c>
      <c r="E32" s="7"/>
      <c r="F32" s="281"/>
      <c r="G32" s="256" t="s">
        <v>118</v>
      </c>
      <c r="H32" s="387">
        <f>C55*H$18/100</f>
        <v>5126000</v>
      </c>
      <c r="I32" s="387"/>
      <c r="J32" s="378" t="s">
        <v>113</v>
      </c>
      <c r="K32" s="379"/>
      <c r="L32" s="282"/>
    </row>
    <row r="33" spans="2:13" x14ac:dyDescent="0.2">
      <c r="B33" s="281" t="s">
        <v>2</v>
      </c>
      <c r="C33" s="308">
        <v>30</v>
      </c>
      <c r="D33" s="283" t="s">
        <v>79</v>
      </c>
      <c r="E33" s="7"/>
      <c r="F33" s="281"/>
      <c r="G33" s="256" t="s">
        <v>46</v>
      </c>
      <c r="H33" s="387">
        <f>C58*H$18/100</f>
        <v>2750000</v>
      </c>
      <c r="I33" s="387"/>
      <c r="J33" s="378" t="s">
        <v>113</v>
      </c>
      <c r="K33" s="379"/>
      <c r="L33" s="282"/>
    </row>
    <row r="34" spans="2:13" x14ac:dyDescent="0.2">
      <c r="B34" s="281" t="s">
        <v>21</v>
      </c>
      <c r="C34" s="310">
        <v>0.7</v>
      </c>
      <c r="D34" s="283" t="s">
        <v>56</v>
      </c>
      <c r="E34" s="7"/>
      <c r="F34" s="281"/>
      <c r="G34" s="256" t="s">
        <v>119</v>
      </c>
      <c r="H34" s="387">
        <f>C59*H$18/100</f>
        <v>825000</v>
      </c>
      <c r="I34" s="387"/>
      <c r="J34" s="378" t="s">
        <v>113</v>
      </c>
      <c r="K34" s="379"/>
      <c r="L34" s="282"/>
    </row>
    <row r="35" spans="2:13" x14ac:dyDescent="0.2">
      <c r="B35" s="284" t="s">
        <v>22</v>
      </c>
      <c r="C35" s="313">
        <v>3.5</v>
      </c>
      <c r="D35" s="300" t="s">
        <v>57</v>
      </c>
      <c r="E35" s="7"/>
      <c r="F35" s="284"/>
      <c r="G35" s="259" t="s">
        <v>120</v>
      </c>
      <c r="H35" s="390">
        <f>C60*H$18/100</f>
        <v>2200000</v>
      </c>
      <c r="I35" s="390"/>
      <c r="J35" s="391" t="s">
        <v>113</v>
      </c>
      <c r="K35" s="392"/>
      <c r="L35" s="285"/>
    </row>
    <row r="36" spans="2:13" x14ac:dyDescent="0.2">
      <c r="B36" s="60"/>
      <c r="C36" s="28"/>
      <c r="D36" s="59"/>
      <c r="E36" s="7"/>
      <c r="F36" s="60"/>
      <c r="G36" s="28"/>
      <c r="H36" s="28"/>
      <c r="I36" s="28"/>
      <c r="J36" s="28"/>
      <c r="K36" s="28"/>
      <c r="L36" s="59"/>
    </row>
    <row r="37" spans="2:13" ht="15" x14ac:dyDescent="0.25">
      <c r="B37" s="394" t="s">
        <v>95</v>
      </c>
      <c r="C37" s="395"/>
      <c r="D37" s="396"/>
      <c r="F37" s="398" t="s">
        <v>114</v>
      </c>
      <c r="G37" s="399"/>
      <c r="H37" s="399"/>
      <c r="I37" s="399"/>
      <c r="J37" s="399"/>
      <c r="K37" s="399"/>
      <c r="L37" s="400"/>
    </row>
    <row r="38" spans="2:13" x14ac:dyDescent="0.2">
      <c r="B38" s="281"/>
      <c r="C38" s="260" t="s">
        <v>96</v>
      </c>
      <c r="D38" s="301" t="s">
        <v>97</v>
      </c>
      <c r="F38" s="393" t="s">
        <v>101</v>
      </c>
      <c r="G38" s="388"/>
      <c r="H38" s="385" t="s">
        <v>34</v>
      </c>
      <c r="I38" s="388"/>
      <c r="J38" s="261"/>
      <c r="K38" s="385" t="s">
        <v>33</v>
      </c>
      <c r="L38" s="386"/>
    </row>
    <row r="39" spans="2:13" x14ac:dyDescent="0.2">
      <c r="B39" s="297" t="s">
        <v>27</v>
      </c>
      <c r="C39" s="312">
        <v>17</v>
      </c>
      <c r="D39" s="314">
        <v>75000</v>
      </c>
      <c r="E39" s="25"/>
      <c r="F39" s="286"/>
      <c r="G39" s="258" t="s">
        <v>18</v>
      </c>
      <c r="H39" s="262">
        <f>C52</f>
        <v>3.35</v>
      </c>
      <c r="I39" s="263" t="s">
        <v>58</v>
      </c>
      <c r="J39" s="258"/>
      <c r="K39" s="264">
        <f>H39*C$30</f>
        <v>9.379999999999999</v>
      </c>
      <c r="L39" s="287" t="s">
        <v>17</v>
      </c>
    </row>
    <row r="40" spans="2:13" x14ac:dyDescent="0.2">
      <c r="B40" s="297" t="s">
        <v>98</v>
      </c>
      <c r="C40" s="312">
        <v>7</v>
      </c>
      <c r="D40" s="314">
        <v>79000</v>
      </c>
      <c r="E40" s="24"/>
      <c r="F40" s="286"/>
      <c r="G40" s="258" t="s">
        <v>19</v>
      </c>
      <c r="H40" s="262">
        <f>C53</f>
        <v>0.34</v>
      </c>
      <c r="I40" s="263" t="s">
        <v>58</v>
      </c>
      <c r="J40" s="258"/>
      <c r="K40" s="264">
        <f>H40*C$30</f>
        <v>0.95199999999999996</v>
      </c>
      <c r="L40" s="287" t="s">
        <v>17</v>
      </c>
    </row>
    <row r="41" spans="2:13" x14ac:dyDescent="0.2">
      <c r="B41" s="297" t="s">
        <v>99</v>
      </c>
      <c r="C41" s="312">
        <v>2</v>
      </c>
      <c r="D41" s="315">
        <v>88000</v>
      </c>
      <c r="E41" s="24"/>
      <c r="F41" s="286"/>
      <c r="G41" s="263" t="s">
        <v>78</v>
      </c>
      <c r="H41" s="262">
        <f>C54</f>
        <v>3.24</v>
      </c>
      <c r="I41" s="263" t="s">
        <v>58</v>
      </c>
      <c r="J41" s="258"/>
      <c r="K41" s="264">
        <f>H41*C$30</f>
        <v>9.0719999999999992</v>
      </c>
      <c r="L41" s="287" t="s">
        <v>17</v>
      </c>
      <c r="M41" s="7"/>
    </row>
    <row r="42" spans="2:13" x14ac:dyDescent="0.2">
      <c r="B42" s="302" t="s">
        <v>100</v>
      </c>
      <c r="C42" s="312">
        <v>10</v>
      </c>
      <c r="D42" s="315">
        <v>38000</v>
      </c>
      <c r="E42" s="23"/>
      <c r="F42" s="286"/>
      <c r="G42" s="258" t="s">
        <v>20</v>
      </c>
      <c r="H42" s="265">
        <f>C55</f>
        <v>4.66</v>
      </c>
      <c r="I42" s="263" t="s">
        <v>58</v>
      </c>
      <c r="J42" s="258"/>
      <c r="K42" s="266">
        <f>H42*C$30</f>
        <v>13.048</v>
      </c>
      <c r="L42" s="287" t="s">
        <v>17</v>
      </c>
    </row>
    <row r="43" spans="2:13" x14ac:dyDescent="0.2">
      <c r="B43" s="302" t="s">
        <v>224</v>
      </c>
      <c r="C43" s="312">
        <v>6</v>
      </c>
      <c r="D43" s="314">
        <v>100000</v>
      </c>
      <c r="E43" s="23"/>
      <c r="F43" s="286"/>
      <c r="G43" s="267" t="s">
        <v>28</v>
      </c>
      <c r="H43" s="268">
        <f>SUM(H39:H42)</f>
        <v>11.59</v>
      </c>
      <c r="I43" s="267" t="s">
        <v>58</v>
      </c>
      <c r="J43" s="267"/>
      <c r="K43" s="268">
        <f>SUM(K39:K42)</f>
        <v>32.451999999999998</v>
      </c>
      <c r="L43" s="288" t="s">
        <v>17</v>
      </c>
    </row>
    <row r="44" spans="2:13" x14ac:dyDescent="0.2">
      <c r="B44" s="419" t="s">
        <v>223</v>
      </c>
      <c r="C44" s="379"/>
      <c r="D44" s="314">
        <v>700000</v>
      </c>
      <c r="E44" s="24"/>
      <c r="F44" s="286"/>
      <c r="G44" s="258"/>
      <c r="H44" s="258"/>
      <c r="I44" s="258"/>
      <c r="J44" s="258"/>
      <c r="K44" s="258"/>
      <c r="L44" s="287"/>
    </row>
    <row r="45" spans="2:13" x14ac:dyDescent="0.2">
      <c r="B45" s="420" t="s">
        <v>217</v>
      </c>
      <c r="C45" s="392"/>
      <c r="D45" s="314">
        <v>500000</v>
      </c>
      <c r="E45" s="26"/>
      <c r="F45" s="393" t="s">
        <v>102</v>
      </c>
      <c r="G45" s="388"/>
      <c r="H45" s="269"/>
      <c r="I45" s="258"/>
      <c r="J45" s="258"/>
      <c r="K45" s="264"/>
      <c r="L45" s="287"/>
    </row>
    <row r="46" spans="2:13" x14ac:dyDescent="0.2">
      <c r="B46" s="60"/>
      <c r="C46" s="28"/>
      <c r="D46" s="59"/>
      <c r="E46" s="7"/>
      <c r="F46" s="286"/>
      <c r="G46" s="263" t="s">
        <v>46</v>
      </c>
      <c r="H46" s="270">
        <f>C58</f>
        <v>2.5</v>
      </c>
      <c r="I46" s="263" t="s">
        <v>58</v>
      </c>
      <c r="J46" s="258"/>
      <c r="K46" s="264">
        <f>H46*C$30</f>
        <v>7</v>
      </c>
      <c r="L46" s="287" t="s">
        <v>17</v>
      </c>
    </row>
    <row r="47" spans="2:13" ht="15" x14ac:dyDescent="0.25">
      <c r="B47" s="394" t="s">
        <v>4</v>
      </c>
      <c r="C47" s="395"/>
      <c r="D47" s="396"/>
      <c r="F47" s="286"/>
      <c r="G47" s="258" t="s">
        <v>23</v>
      </c>
      <c r="H47" s="270">
        <f>C59</f>
        <v>0.75</v>
      </c>
      <c r="I47" s="263" t="s">
        <v>58</v>
      </c>
      <c r="J47" s="258"/>
      <c r="K47" s="264">
        <f>H47*C$30</f>
        <v>2.0999999999999996</v>
      </c>
      <c r="L47" s="287" t="s">
        <v>17</v>
      </c>
    </row>
    <row r="48" spans="2:13" x14ac:dyDescent="0.2">
      <c r="B48" s="281" t="s">
        <v>21</v>
      </c>
      <c r="C48" s="316">
        <v>5.5</v>
      </c>
      <c r="D48" s="283" t="s">
        <v>108</v>
      </c>
      <c r="F48" s="286"/>
      <c r="G48" s="258" t="s">
        <v>22</v>
      </c>
      <c r="H48" s="270">
        <f>C49*C35</f>
        <v>1.2249999999999999</v>
      </c>
      <c r="I48" s="263" t="s">
        <v>58</v>
      </c>
      <c r="J48" s="258"/>
      <c r="K48" s="264">
        <f>H48*C$30</f>
        <v>3.4299999999999993</v>
      </c>
      <c r="L48" s="287" t="s">
        <v>17</v>
      </c>
    </row>
    <row r="49" spans="2:12" x14ac:dyDescent="0.2">
      <c r="B49" s="284" t="s">
        <v>30</v>
      </c>
      <c r="C49" s="316">
        <v>0.35</v>
      </c>
      <c r="D49" s="300" t="s">
        <v>58</v>
      </c>
      <c r="E49" s="1"/>
      <c r="F49" s="286"/>
      <c r="G49" s="258" t="s">
        <v>21</v>
      </c>
      <c r="H49" s="271">
        <f>C34*C48</f>
        <v>3.8499999999999996</v>
      </c>
      <c r="I49" s="263" t="s">
        <v>58</v>
      </c>
      <c r="J49" s="258"/>
      <c r="K49" s="264">
        <f>H49*C$30</f>
        <v>10.779999999999998</v>
      </c>
      <c r="L49" s="287" t="s">
        <v>17</v>
      </c>
    </row>
    <row r="50" spans="2:12" x14ac:dyDescent="0.2">
      <c r="B50" s="60"/>
      <c r="C50" s="28"/>
      <c r="D50" s="59"/>
      <c r="F50" s="286"/>
      <c r="G50" s="258" t="s">
        <v>1</v>
      </c>
      <c r="H50" s="272">
        <f>C60</f>
        <v>2</v>
      </c>
      <c r="I50" s="263" t="s">
        <v>58</v>
      </c>
      <c r="J50" s="258"/>
      <c r="K50" s="266">
        <f>H50*C$30</f>
        <v>5.6</v>
      </c>
      <c r="L50" s="287" t="s">
        <v>17</v>
      </c>
    </row>
    <row r="51" spans="2:12" ht="15" x14ac:dyDescent="0.25">
      <c r="B51" s="394" t="s">
        <v>78</v>
      </c>
      <c r="C51" s="395"/>
      <c r="D51" s="396"/>
      <c r="F51" s="286"/>
      <c r="G51" s="267" t="s">
        <v>29</v>
      </c>
      <c r="H51" s="268">
        <f>SUM(H46:H50)</f>
        <v>10.324999999999999</v>
      </c>
      <c r="I51" s="267" t="s">
        <v>58</v>
      </c>
      <c r="J51" s="267"/>
      <c r="K51" s="268">
        <f>SUM(K46:K50)</f>
        <v>28.909999999999997</v>
      </c>
      <c r="L51" s="288" t="s">
        <v>17</v>
      </c>
    </row>
    <row r="52" spans="2:12" x14ac:dyDescent="0.2">
      <c r="B52" s="281" t="s">
        <v>18</v>
      </c>
      <c r="C52" s="317">
        <v>3.35</v>
      </c>
      <c r="D52" s="283" t="s">
        <v>58</v>
      </c>
      <c r="F52" s="286"/>
      <c r="G52" s="258"/>
      <c r="H52" s="258"/>
      <c r="I52" s="258"/>
      <c r="J52" s="258"/>
      <c r="K52" s="258"/>
      <c r="L52" s="287"/>
    </row>
    <row r="53" spans="2:12" x14ac:dyDescent="0.2">
      <c r="B53" s="281" t="s">
        <v>19</v>
      </c>
      <c r="C53" s="317">
        <v>0.34</v>
      </c>
      <c r="D53" s="283" t="s">
        <v>58</v>
      </c>
      <c r="F53" s="393" t="s">
        <v>103</v>
      </c>
      <c r="G53" s="388"/>
      <c r="H53" s="269"/>
      <c r="I53" s="258" t="s">
        <v>0</v>
      </c>
      <c r="J53" s="258"/>
      <c r="K53" s="269"/>
      <c r="L53" s="287" t="s">
        <v>0</v>
      </c>
    </row>
    <row r="54" spans="2:12" x14ac:dyDescent="0.2">
      <c r="B54" s="297" t="s">
        <v>78</v>
      </c>
      <c r="C54" s="317">
        <v>3.24</v>
      </c>
      <c r="D54" s="283" t="s">
        <v>58</v>
      </c>
      <c r="F54" s="286"/>
      <c r="G54" s="258" t="s">
        <v>15</v>
      </c>
      <c r="H54" s="264">
        <f>H15/H18*100</f>
        <v>10.984666666666667</v>
      </c>
      <c r="I54" s="263" t="s">
        <v>58</v>
      </c>
      <c r="J54" s="258"/>
      <c r="K54" s="264">
        <f>H54*C$30</f>
        <v>30.757066666666667</v>
      </c>
      <c r="L54" s="287" t="s">
        <v>17</v>
      </c>
    </row>
    <row r="55" spans="2:12" x14ac:dyDescent="0.2">
      <c r="B55" s="284" t="s">
        <v>20</v>
      </c>
      <c r="C55" s="317">
        <v>4.66</v>
      </c>
      <c r="D55" s="300" t="s">
        <v>58</v>
      </c>
      <c r="F55" s="286"/>
      <c r="G55" s="258" t="s">
        <v>16</v>
      </c>
      <c r="H55" s="264">
        <f>H28/H18*100</f>
        <v>6.3374100000000002</v>
      </c>
      <c r="I55" s="263" t="s">
        <v>58</v>
      </c>
      <c r="J55" s="258"/>
      <c r="K55" s="264">
        <f>H55*C$30</f>
        <v>17.744747999999998</v>
      </c>
      <c r="L55" s="287" t="s">
        <v>17</v>
      </c>
    </row>
    <row r="56" spans="2:12" x14ac:dyDescent="0.2">
      <c r="B56" s="60"/>
      <c r="C56" s="21"/>
      <c r="D56" s="59"/>
      <c r="F56" s="286"/>
      <c r="G56" s="263" t="s">
        <v>95</v>
      </c>
      <c r="H56" s="264">
        <f>H27/H18*100</f>
        <v>3.8036363636363637</v>
      </c>
      <c r="I56" s="263" t="s">
        <v>58</v>
      </c>
      <c r="J56" s="258"/>
      <c r="K56" s="264">
        <f>H56*C$30</f>
        <v>10.650181818181817</v>
      </c>
      <c r="L56" s="287" t="s">
        <v>17</v>
      </c>
    </row>
    <row r="57" spans="2:12" ht="15" x14ac:dyDescent="0.25">
      <c r="B57" s="394" t="s">
        <v>31</v>
      </c>
      <c r="C57" s="395"/>
      <c r="D57" s="396"/>
      <c r="F57" s="286"/>
      <c r="G57" s="263" t="s">
        <v>45</v>
      </c>
      <c r="H57" s="266">
        <f>C22/H18*100</f>
        <v>0.22727272727272727</v>
      </c>
      <c r="I57" s="263" t="s">
        <v>58</v>
      </c>
      <c r="J57" s="258"/>
      <c r="K57" s="266">
        <f>H57*C$30</f>
        <v>0.63636363636363635</v>
      </c>
      <c r="L57" s="287" t="s">
        <v>17</v>
      </c>
    </row>
    <row r="58" spans="2:12" x14ac:dyDescent="0.2">
      <c r="B58" s="297" t="s">
        <v>46</v>
      </c>
      <c r="C58" s="318">
        <v>2.5</v>
      </c>
      <c r="D58" s="283" t="s">
        <v>58</v>
      </c>
      <c r="E58" s="7"/>
      <c r="F58" s="286"/>
      <c r="G58" s="267" t="s">
        <v>32</v>
      </c>
      <c r="H58" s="268">
        <f>SUM(H54:H57)</f>
        <v>21.352985757575759</v>
      </c>
      <c r="I58" s="267" t="s">
        <v>58</v>
      </c>
      <c r="J58" s="267"/>
      <c r="K58" s="268">
        <f>SUM(K54:K57)</f>
        <v>59.788360121212115</v>
      </c>
      <c r="L58" s="288" t="s">
        <v>17</v>
      </c>
    </row>
    <row r="59" spans="2:12" x14ac:dyDescent="0.2">
      <c r="B59" s="281" t="s">
        <v>23</v>
      </c>
      <c r="C59" s="318">
        <v>0.75</v>
      </c>
      <c r="D59" s="283" t="s">
        <v>58</v>
      </c>
      <c r="E59" s="7"/>
      <c r="F59" s="286"/>
      <c r="G59" s="258"/>
      <c r="H59" s="258"/>
      <c r="I59" s="258"/>
      <c r="J59" s="258"/>
      <c r="K59" s="258"/>
      <c r="L59" s="287"/>
    </row>
    <row r="60" spans="2:12" x14ac:dyDescent="0.2">
      <c r="B60" s="284" t="s">
        <v>1</v>
      </c>
      <c r="C60" s="318">
        <v>2</v>
      </c>
      <c r="D60" s="300" t="s">
        <v>58</v>
      </c>
      <c r="F60" s="417" t="s">
        <v>145</v>
      </c>
      <c r="G60" s="418"/>
      <c r="H60" s="418"/>
      <c r="I60" s="258"/>
      <c r="J60" s="258"/>
      <c r="K60" s="258"/>
      <c r="L60" s="287"/>
    </row>
    <row r="61" spans="2:12" ht="14.25" x14ac:dyDescent="0.2">
      <c r="B61" s="60"/>
      <c r="C61" s="28"/>
      <c r="D61" s="59"/>
      <c r="E61" s="27"/>
      <c r="F61" s="286"/>
      <c r="G61" s="263" t="s">
        <v>71</v>
      </c>
      <c r="H61" s="273">
        <f>H43+H51</f>
        <v>21.914999999999999</v>
      </c>
      <c r="I61" s="263" t="s">
        <v>58</v>
      </c>
      <c r="J61" s="274" t="s">
        <v>0</v>
      </c>
      <c r="K61" s="273">
        <f>K43+K51</f>
        <v>61.361999999999995</v>
      </c>
      <c r="L61" s="289" t="s">
        <v>17</v>
      </c>
    </row>
    <row r="62" spans="2:12" ht="15.75" thickBot="1" x14ac:dyDescent="0.3">
      <c r="B62" s="394" t="s">
        <v>47</v>
      </c>
      <c r="C62" s="395"/>
      <c r="D62" s="396"/>
      <c r="E62" s="7"/>
      <c r="F62" s="290"/>
      <c r="G62" s="291" t="s">
        <v>72</v>
      </c>
      <c r="H62" s="292">
        <f>H61+H58</f>
        <v>43.267985757575758</v>
      </c>
      <c r="I62" s="291" t="s">
        <v>58</v>
      </c>
      <c r="J62" s="293" t="s">
        <v>0</v>
      </c>
      <c r="K62" s="292">
        <f>K61+K58</f>
        <v>121.15036012121212</v>
      </c>
      <c r="L62" s="294" t="s">
        <v>17</v>
      </c>
    </row>
    <row r="63" spans="2:12" x14ac:dyDescent="0.2">
      <c r="B63" s="297" t="s">
        <v>25</v>
      </c>
      <c r="C63" s="319">
        <v>0</v>
      </c>
      <c r="D63" s="283" t="s">
        <v>59</v>
      </c>
      <c r="E63" s="7"/>
    </row>
    <row r="64" spans="2:12" x14ac:dyDescent="0.2">
      <c r="B64" s="297" t="s">
        <v>14</v>
      </c>
      <c r="C64" s="309">
        <v>0</v>
      </c>
      <c r="D64" s="283" t="s">
        <v>60</v>
      </c>
      <c r="E64" s="7"/>
    </row>
    <row r="65" spans="2:5" x14ac:dyDescent="0.2">
      <c r="B65" s="297" t="s">
        <v>3</v>
      </c>
      <c r="C65" s="320">
        <v>0</v>
      </c>
      <c r="D65" s="283" t="s">
        <v>61</v>
      </c>
      <c r="E65" s="7"/>
    </row>
    <row r="66" spans="2:5" x14ac:dyDescent="0.2">
      <c r="B66" s="297" t="s">
        <v>2</v>
      </c>
      <c r="C66" s="319">
        <v>0</v>
      </c>
      <c r="D66" s="283" t="s">
        <v>124</v>
      </c>
    </row>
    <row r="67" spans="2:5" ht="13.5" thickBot="1" x14ac:dyDescent="0.25">
      <c r="B67" s="303" t="s">
        <v>0</v>
      </c>
      <c r="C67" s="304" t="s">
        <v>0</v>
      </c>
      <c r="D67" s="305" t="s">
        <v>125</v>
      </c>
    </row>
    <row r="68" spans="2:5" x14ac:dyDescent="0.2">
      <c r="E68" s="7"/>
    </row>
    <row r="69" spans="2:5" x14ac:dyDescent="0.2">
      <c r="E69" s="7"/>
    </row>
    <row r="70" spans="2:5" x14ac:dyDescent="0.2">
      <c r="E70" s="7"/>
    </row>
    <row r="73" spans="2:5" x14ac:dyDescent="0.2">
      <c r="E73" s="7"/>
    </row>
    <row r="74" spans="2:5" x14ac:dyDescent="0.2">
      <c r="E74" s="9"/>
    </row>
    <row r="75" spans="2:5" x14ac:dyDescent="0.2">
      <c r="E75" s="9"/>
    </row>
    <row r="76" spans="2:5" x14ac:dyDescent="0.2">
      <c r="E76" s="9"/>
    </row>
  </sheetData>
  <sheetProtection sheet="1" objects="1" scenarios="1" selectLockedCells="1"/>
  <mergeCells count="69">
    <mergeCell ref="B57:D57"/>
    <mergeCell ref="B62:D62"/>
    <mergeCell ref="F60:H60"/>
    <mergeCell ref="F53:G53"/>
    <mergeCell ref="B44:C44"/>
    <mergeCell ref="B45:C45"/>
    <mergeCell ref="F45:G45"/>
    <mergeCell ref="B51:D51"/>
    <mergeCell ref="B47:D47"/>
    <mergeCell ref="J24:L24"/>
    <mergeCell ref="J20:L20"/>
    <mergeCell ref="H23:I23"/>
    <mergeCell ref="H10:I10"/>
    <mergeCell ref="H11:I11"/>
    <mergeCell ref="H15:I15"/>
    <mergeCell ref="J21:L21"/>
    <mergeCell ref="H19:I19"/>
    <mergeCell ref="J17:L17"/>
    <mergeCell ref="J15:K15"/>
    <mergeCell ref="J18:L18"/>
    <mergeCell ref="J19:L19"/>
    <mergeCell ref="H20:I20"/>
    <mergeCell ref="H22:I22"/>
    <mergeCell ref="H21:I21"/>
    <mergeCell ref="J23:K23"/>
    <mergeCell ref="B2:L2"/>
    <mergeCell ref="H17:I17"/>
    <mergeCell ref="H18:I18"/>
    <mergeCell ref="B4:D4"/>
    <mergeCell ref="B7:D7"/>
    <mergeCell ref="H9:I9"/>
    <mergeCell ref="H12:I12"/>
    <mergeCell ref="B3:D3"/>
    <mergeCell ref="H14:I14"/>
    <mergeCell ref="F4:L4"/>
    <mergeCell ref="F7:L7"/>
    <mergeCell ref="H13:I13"/>
    <mergeCell ref="J29:K29"/>
    <mergeCell ref="J33:K33"/>
    <mergeCell ref="J27:K27"/>
    <mergeCell ref="J28:K28"/>
    <mergeCell ref="B37:D37"/>
    <mergeCell ref="B29:D29"/>
    <mergeCell ref="F37:L37"/>
    <mergeCell ref="J30:K30"/>
    <mergeCell ref="J31:K31"/>
    <mergeCell ref="H28:I28"/>
    <mergeCell ref="F38:G38"/>
    <mergeCell ref="B24:D24"/>
    <mergeCell ref="H27:I27"/>
    <mergeCell ref="H30:I30"/>
    <mergeCell ref="H29:I29"/>
    <mergeCell ref="H26:I26"/>
    <mergeCell ref="J22:L22"/>
    <mergeCell ref="J25:K25"/>
    <mergeCell ref="B5:D5"/>
    <mergeCell ref="K38:L38"/>
    <mergeCell ref="H32:I32"/>
    <mergeCell ref="H38:I38"/>
    <mergeCell ref="H24:I24"/>
    <mergeCell ref="H31:I31"/>
    <mergeCell ref="H33:I33"/>
    <mergeCell ref="H25:I25"/>
    <mergeCell ref="H35:I35"/>
    <mergeCell ref="J35:K35"/>
    <mergeCell ref="J32:K32"/>
    <mergeCell ref="J34:K34"/>
    <mergeCell ref="H34:I34"/>
    <mergeCell ref="J26:K26"/>
  </mergeCells>
  <phoneticPr fontId="7" type="noConversion"/>
  <pageMargins left="0.75" right="0.75" top="1" bottom="1" header="0.5" footer="0.5"/>
  <pageSetup scale="75" orientation="portrait" horizontalDpi="300" verticalDpi="300" r:id="rId1"/>
  <headerFooter alignWithMargins="0"/>
  <rowBreaks count="1" manualBreakCount="1">
    <brk id="35" max="16383" man="1"/>
  </rowBreaks>
  <cellWatches>
    <cellWatch r="C22"/>
  </cellWatche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2" tint="-9.9978637043366805E-2"/>
    <pageSetUpPr fitToPage="1"/>
  </sheetPr>
  <dimension ref="A2:BN143"/>
  <sheetViews>
    <sheetView showGridLines="0" zoomScale="90" zoomScaleNormal="100" workbookViewId="0">
      <pane xSplit="2" ySplit="8" topLeftCell="C113" activePane="bottomRight" state="frozen"/>
      <selection pane="topRight"/>
      <selection pane="bottomLeft"/>
      <selection pane="bottomRight" activeCell="A137" sqref="A137"/>
    </sheetView>
  </sheetViews>
  <sheetFormatPr defaultRowHeight="12.75" x14ac:dyDescent="0.2"/>
  <cols>
    <col min="1" max="1" width="7.7109375" customWidth="1"/>
    <col min="2" max="3" width="1.42578125" customWidth="1"/>
    <col min="4" max="4" width="7.7109375" customWidth="1"/>
    <col min="5" max="5" width="1.42578125" customWidth="1"/>
    <col min="6" max="6" width="6.85546875" bestFit="1" customWidth="1"/>
    <col min="7" max="7" width="1.42578125" customWidth="1"/>
    <col min="8" max="8" width="7.28515625" bestFit="1" customWidth="1"/>
    <col min="9" max="9" width="1.42578125" customWidth="1"/>
    <col min="10" max="10" width="9.7109375" style="1" bestFit="1" customWidth="1"/>
    <col min="11" max="12" width="1.42578125" customWidth="1"/>
    <col min="13" max="13" width="7.85546875" bestFit="1" customWidth="1"/>
    <col min="14" max="14" width="1.42578125" customWidth="1"/>
    <col min="15" max="15" width="7.28515625" bestFit="1" customWidth="1"/>
    <col min="16" max="16" width="1.42578125" customWidth="1"/>
    <col min="17" max="17" width="8.140625" bestFit="1" customWidth="1"/>
    <col min="18" max="19" width="1.42578125" customWidth="1"/>
    <col min="20" max="20" width="7.28515625" bestFit="1" customWidth="1"/>
    <col min="21" max="21" width="1.42578125" customWidth="1"/>
    <col min="22" max="22" width="7.42578125" bestFit="1" customWidth="1"/>
    <col min="23" max="23" width="1.42578125" customWidth="1"/>
    <col min="24" max="24" width="7.28515625" bestFit="1" customWidth="1"/>
    <col min="25" max="25" width="1.42578125" customWidth="1"/>
    <col min="26" max="26" width="7.28515625" bestFit="1" customWidth="1"/>
    <col min="27" max="27" width="1.42578125" customWidth="1"/>
    <col min="28" max="28" width="7.28515625" bestFit="1" customWidth="1"/>
    <col min="29" max="29" width="1.42578125" customWidth="1"/>
    <col min="30" max="30" width="8.7109375" bestFit="1" customWidth="1"/>
    <col min="31" max="31" width="1.42578125" customWidth="1"/>
    <col min="32" max="32" width="7.85546875" bestFit="1" customWidth="1"/>
    <col min="33" max="34" width="1.140625" customWidth="1"/>
    <col min="35" max="35" width="8.7109375" customWidth="1"/>
    <col min="36" max="36" width="1.140625" customWidth="1"/>
    <col min="37" max="37" width="8.7109375" bestFit="1" customWidth="1"/>
    <col min="38" max="38" width="1.140625" customWidth="1"/>
    <col min="39" max="39" width="7.85546875" bestFit="1" customWidth="1"/>
    <col min="40" max="42" width="1.42578125" customWidth="1"/>
    <col min="43" max="43" width="7.28515625" bestFit="1" customWidth="1"/>
    <col min="44" max="44" width="1.42578125" customWidth="1"/>
    <col min="45" max="45" width="7.28515625" bestFit="1" customWidth="1"/>
    <col min="46" max="46" width="1.42578125" customWidth="1"/>
    <col min="47" max="47" width="7.28515625" bestFit="1" customWidth="1"/>
    <col min="48" max="49" width="1.42578125" customWidth="1"/>
    <col min="50" max="50" width="8.7109375" bestFit="1" customWidth="1"/>
    <col min="51" max="51" width="1.42578125" customWidth="1"/>
    <col min="52" max="52" width="8.7109375" bestFit="1" customWidth="1"/>
    <col min="53" max="54" width="1.42578125" customWidth="1"/>
    <col min="55" max="55" width="1.7109375" customWidth="1"/>
    <col min="56" max="56" width="8.7109375" bestFit="1" customWidth="1"/>
    <col min="57" max="57" width="1.42578125" customWidth="1"/>
    <col min="58" max="58" width="7.85546875" bestFit="1" customWidth="1"/>
    <col min="59" max="59" width="1.42578125" customWidth="1"/>
    <col min="60" max="60" width="9.42578125" bestFit="1" customWidth="1"/>
    <col min="61" max="61" width="1.42578125" customWidth="1"/>
    <col min="62" max="62" width="7.85546875" bestFit="1" customWidth="1"/>
    <col min="63" max="63" width="1.42578125" customWidth="1"/>
    <col min="65" max="65" width="9.42578125" bestFit="1" customWidth="1"/>
    <col min="66" max="66" width="7.42578125" bestFit="1" customWidth="1"/>
  </cols>
  <sheetData>
    <row r="2" spans="1:66" ht="20.25" x14ac:dyDescent="0.3">
      <c r="A2" s="55"/>
      <c r="B2" s="55"/>
      <c r="D2" s="424" t="s">
        <v>81</v>
      </c>
      <c r="E2" s="425"/>
      <c r="F2" s="425"/>
      <c r="G2" s="425"/>
      <c r="H2" s="425"/>
      <c r="I2" s="425"/>
      <c r="J2" s="425"/>
      <c r="K2" s="425"/>
      <c r="L2" s="425"/>
      <c r="M2" s="425"/>
      <c r="N2" s="425"/>
      <c r="O2" s="425"/>
      <c r="P2" s="425"/>
      <c r="Q2" s="425"/>
      <c r="R2" s="425"/>
      <c r="S2" s="425"/>
      <c r="T2" s="425"/>
      <c r="U2" s="425"/>
      <c r="V2" s="425"/>
      <c r="W2" s="425"/>
      <c r="X2" s="425"/>
      <c r="Y2" s="425"/>
      <c r="Z2" s="425"/>
      <c r="AA2" s="425"/>
      <c r="AB2" s="425"/>
      <c r="AC2" s="425"/>
      <c r="AD2" s="425"/>
      <c r="AE2" s="425"/>
      <c r="AF2" s="425"/>
      <c r="AG2" s="425"/>
      <c r="AH2" s="425"/>
      <c r="AI2" s="425"/>
      <c r="AJ2" s="425"/>
      <c r="AK2" s="425"/>
      <c r="AL2" s="425"/>
      <c r="AM2" s="425"/>
      <c r="AN2" s="425"/>
      <c r="AO2" s="425"/>
      <c r="AP2" s="425"/>
      <c r="AQ2" s="425"/>
      <c r="AR2" s="425"/>
      <c r="AS2" s="425"/>
      <c r="AT2" s="425"/>
      <c r="AU2" s="425"/>
      <c r="AV2" s="425"/>
      <c r="AW2" s="425"/>
      <c r="AX2" s="425"/>
      <c r="AY2" s="425"/>
      <c r="AZ2" s="425"/>
      <c r="BA2" s="425"/>
      <c r="BB2" s="425"/>
      <c r="BC2" s="425"/>
      <c r="BD2" s="425"/>
      <c r="BE2" s="425"/>
      <c r="BF2" s="425"/>
      <c r="BG2" s="425"/>
      <c r="BH2" s="422"/>
      <c r="BI2" s="422"/>
      <c r="BJ2" s="422"/>
      <c r="BK2" s="422"/>
    </row>
    <row r="3" spans="1:66" ht="21" thickBot="1" x14ac:dyDescent="0.35">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10"/>
      <c r="AM3" s="10"/>
    </row>
    <row r="4" spans="1:66" s="34" customFormat="1" ht="18" x14ac:dyDescent="0.25">
      <c r="A4" s="33"/>
      <c r="B4" s="33"/>
      <c r="C4" s="434" t="s">
        <v>179</v>
      </c>
      <c r="D4" s="435"/>
      <c r="E4" s="435"/>
      <c r="F4" s="435"/>
      <c r="G4" s="435"/>
      <c r="H4" s="435"/>
      <c r="I4" s="435"/>
      <c r="J4" s="435"/>
      <c r="K4" s="435"/>
      <c r="L4" s="435"/>
      <c r="M4" s="435"/>
      <c r="N4" s="435"/>
      <c r="O4" s="435"/>
      <c r="P4" s="435"/>
      <c r="Q4" s="435"/>
      <c r="R4" s="435"/>
      <c r="S4" s="435"/>
      <c r="T4" s="435"/>
      <c r="U4" s="435"/>
      <c r="V4" s="435"/>
      <c r="W4" s="435"/>
      <c r="X4" s="435"/>
      <c r="Y4" s="435"/>
      <c r="Z4" s="435"/>
      <c r="AA4" s="435"/>
      <c r="AB4" s="435"/>
      <c r="AC4" s="435"/>
      <c r="AD4" s="435"/>
      <c r="AE4" s="435"/>
      <c r="AF4" s="435"/>
      <c r="AG4" s="435"/>
      <c r="AH4" s="435"/>
      <c r="AI4" s="435"/>
      <c r="AJ4" s="435"/>
      <c r="AK4" s="435"/>
      <c r="AL4" s="435"/>
      <c r="AM4" s="435"/>
      <c r="AN4" s="436"/>
      <c r="AP4" s="426" t="s">
        <v>180</v>
      </c>
      <c r="AQ4" s="427"/>
      <c r="AR4" s="427"/>
      <c r="AS4" s="427"/>
      <c r="AT4" s="427"/>
      <c r="AU4" s="427"/>
      <c r="AV4" s="427"/>
      <c r="AW4" s="427"/>
      <c r="AX4" s="427"/>
      <c r="AY4" s="427"/>
      <c r="AZ4" s="427"/>
      <c r="BA4" s="427"/>
      <c r="BB4" s="427"/>
      <c r="BC4" s="427"/>
      <c r="BD4" s="427"/>
      <c r="BE4" s="427"/>
      <c r="BF4" s="427"/>
      <c r="BG4" s="427"/>
      <c r="BH4" s="427"/>
      <c r="BI4" s="427"/>
      <c r="BJ4" s="427"/>
      <c r="BK4" s="428"/>
    </row>
    <row r="5" spans="1:66" ht="14.25" x14ac:dyDescent="0.2">
      <c r="C5" s="60"/>
      <c r="D5" s="437" t="s">
        <v>4</v>
      </c>
      <c r="E5" s="437"/>
      <c r="F5" s="437"/>
      <c r="G5" s="437"/>
      <c r="H5" s="437"/>
      <c r="I5" s="437"/>
      <c r="J5" s="437"/>
      <c r="K5" s="438"/>
      <c r="L5" s="439" t="s">
        <v>70</v>
      </c>
      <c r="M5" s="440"/>
      <c r="N5" s="440"/>
      <c r="O5" s="440"/>
      <c r="P5" s="440"/>
      <c r="Q5" s="440"/>
      <c r="R5" s="438"/>
      <c r="S5" s="439" t="s">
        <v>68</v>
      </c>
      <c r="T5" s="441"/>
      <c r="U5" s="441"/>
      <c r="V5" s="441"/>
      <c r="W5" s="441"/>
      <c r="X5" s="441"/>
      <c r="Y5" s="441"/>
      <c r="Z5" s="441"/>
      <c r="AA5" s="441"/>
      <c r="AB5" s="441"/>
      <c r="AC5" s="441"/>
      <c r="AD5" s="441"/>
      <c r="AE5" s="441"/>
      <c r="AF5" s="441"/>
      <c r="AG5" s="442"/>
      <c r="AH5" s="439" t="s">
        <v>66</v>
      </c>
      <c r="AI5" s="443"/>
      <c r="AJ5" s="443"/>
      <c r="AK5" s="441"/>
      <c r="AL5" s="441"/>
      <c r="AM5" s="441"/>
      <c r="AN5" s="444"/>
      <c r="AO5" s="10"/>
      <c r="AP5" s="431" t="s">
        <v>183</v>
      </c>
      <c r="AQ5" s="430"/>
      <c r="AR5" s="430"/>
      <c r="AS5" s="430"/>
      <c r="AT5" s="430"/>
      <c r="AU5" s="430"/>
      <c r="AV5" s="432"/>
      <c r="AW5" s="433" t="s">
        <v>184</v>
      </c>
      <c r="AX5" s="430"/>
      <c r="AY5" s="430"/>
      <c r="AZ5" s="430"/>
      <c r="BA5" s="432"/>
      <c r="BB5" s="231"/>
      <c r="BC5" s="232"/>
      <c r="BD5" s="429" t="s">
        <v>66</v>
      </c>
      <c r="BE5" s="430"/>
      <c r="BF5" s="430"/>
      <c r="BG5" s="430"/>
      <c r="BH5" s="430"/>
      <c r="BI5" s="430"/>
      <c r="BJ5" s="430"/>
      <c r="BK5" s="71"/>
    </row>
    <row r="6" spans="1:66" x14ac:dyDescent="0.2">
      <c r="A6" s="4" t="s">
        <v>39</v>
      </c>
      <c r="B6" s="4"/>
      <c r="C6" s="57"/>
      <c r="D6" s="3" t="s">
        <v>25</v>
      </c>
      <c r="E6" s="3"/>
      <c r="F6" s="3" t="s">
        <v>14</v>
      </c>
      <c r="G6" s="3"/>
      <c r="H6" s="3" t="s">
        <v>3</v>
      </c>
      <c r="I6" s="3"/>
      <c r="J6" s="3" t="s">
        <v>35</v>
      </c>
      <c r="K6" s="31"/>
      <c r="L6" s="3"/>
      <c r="M6" s="3" t="s">
        <v>0</v>
      </c>
      <c r="N6" s="3"/>
      <c r="O6" s="3"/>
      <c r="P6" s="3"/>
      <c r="Q6" s="3" t="s">
        <v>69</v>
      </c>
      <c r="R6" s="31"/>
      <c r="S6" s="3"/>
      <c r="T6" s="3" t="s">
        <v>0</v>
      </c>
      <c r="U6" s="3"/>
      <c r="V6" s="3" t="s">
        <v>0</v>
      </c>
      <c r="W6" s="3"/>
      <c r="X6" s="3" t="s">
        <v>0</v>
      </c>
      <c r="Y6" s="3"/>
      <c r="Z6" s="3" t="s">
        <v>0</v>
      </c>
      <c r="AA6" s="3"/>
      <c r="AB6" s="3" t="s">
        <v>0</v>
      </c>
      <c r="AC6" s="3"/>
      <c r="AD6" s="3" t="s">
        <v>69</v>
      </c>
      <c r="AE6" s="3"/>
      <c r="AF6" s="3" t="s">
        <v>25</v>
      </c>
      <c r="AG6" s="31"/>
      <c r="AH6" s="3"/>
      <c r="AI6" s="233"/>
      <c r="AJ6" s="233"/>
      <c r="AK6" s="3" t="s">
        <v>62</v>
      </c>
      <c r="AL6" s="3"/>
      <c r="AM6" s="3" t="s">
        <v>62</v>
      </c>
      <c r="AN6" s="59"/>
      <c r="AP6" s="60"/>
      <c r="AQ6" s="28"/>
      <c r="AR6" s="28"/>
      <c r="AS6" s="28"/>
      <c r="AT6" s="28"/>
      <c r="AU6" s="28"/>
      <c r="AV6" s="28"/>
      <c r="AW6" s="14"/>
      <c r="AX6" s="28"/>
      <c r="AY6" s="28"/>
      <c r="AZ6" s="3" t="s">
        <v>69</v>
      </c>
      <c r="BA6" s="3"/>
      <c r="BB6" s="13"/>
      <c r="BC6" s="28"/>
      <c r="BD6" s="3" t="s">
        <v>62</v>
      </c>
      <c r="BE6" s="28"/>
      <c r="BF6" s="3" t="s">
        <v>62</v>
      </c>
      <c r="BG6" s="28"/>
      <c r="BH6" s="3" t="s">
        <v>186</v>
      </c>
      <c r="BI6" s="28"/>
      <c r="BJ6" s="3" t="s">
        <v>186</v>
      </c>
      <c r="BK6" s="59"/>
      <c r="BM6" s="3"/>
      <c r="BN6" s="3"/>
    </row>
    <row r="7" spans="1:66" x14ac:dyDescent="0.2">
      <c r="A7" s="4" t="s">
        <v>40</v>
      </c>
      <c r="B7" s="4"/>
      <c r="C7" s="57"/>
      <c r="D7" s="3" t="s">
        <v>38</v>
      </c>
      <c r="E7" s="3"/>
      <c r="F7" s="3" t="s">
        <v>38</v>
      </c>
      <c r="G7" s="3"/>
      <c r="H7" s="3" t="s">
        <v>38</v>
      </c>
      <c r="I7" s="3"/>
      <c r="J7" s="3" t="s">
        <v>134</v>
      </c>
      <c r="K7" s="31"/>
      <c r="L7" s="13"/>
      <c r="M7" s="3" t="s">
        <v>0</v>
      </c>
      <c r="N7" s="3"/>
      <c r="O7" s="3" t="s">
        <v>0</v>
      </c>
      <c r="P7" s="3"/>
      <c r="Q7" s="3" t="s">
        <v>25</v>
      </c>
      <c r="R7" s="31"/>
      <c r="S7" s="13"/>
      <c r="T7" s="3" t="s">
        <v>0</v>
      </c>
      <c r="U7" s="3"/>
      <c r="V7" s="3" t="s">
        <v>128</v>
      </c>
      <c r="W7" s="3"/>
      <c r="X7" s="3" t="s">
        <v>1</v>
      </c>
      <c r="Y7" s="3"/>
      <c r="Z7" s="3" t="s">
        <v>69</v>
      </c>
      <c r="AA7" s="3"/>
      <c r="AB7" s="3" t="s">
        <v>0</v>
      </c>
      <c r="AC7" s="3"/>
      <c r="AD7" s="3" t="s">
        <v>65</v>
      </c>
      <c r="AE7" s="3"/>
      <c r="AF7" s="3" t="s">
        <v>147</v>
      </c>
      <c r="AG7" s="31"/>
      <c r="AH7" s="3"/>
      <c r="AI7" s="3" t="s">
        <v>218</v>
      </c>
      <c r="AJ7" s="3"/>
      <c r="AK7" s="3" t="s">
        <v>65</v>
      </c>
      <c r="AL7" s="3"/>
      <c r="AM7" s="3" t="s">
        <v>63</v>
      </c>
      <c r="AN7" s="59"/>
      <c r="AP7" s="60"/>
      <c r="AQ7" s="3" t="s">
        <v>171</v>
      </c>
      <c r="AR7" s="28"/>
      <c r="AS7" s="3" t="s">
        <v>173</v>
      </c>
      <c r="AT7" s="28"/>
      <c r="AU7" s="3" t="s">
        <v>69</v>
      </c>
      <c r="AV7" s="31"/>
      <c r="AW7" s="14"/>
      <c r="AX7" s="3" t="s">
        <v>69</v>
      </c>
      <c r="AY7" s="28"/>
      <c r="AZ7" s="3" t="s">
        <v>65</v>
      </c>
      <c r="BA7" s="31"/>
      <c r="BB7" s="3"/>
      <c r="BC7" s="28"/>
      <c r="BD7" s="3" t="s">
        <v>65</v>
      </c>
      <c r="BE7" s="28"/>
      <c r="BF7" s="3" t="s">
        <v>63</v>
      </c>
      <c r="BG7" s="28"/>
      <c r="BH7" s="3" t="s">
        <v>25</v>
      </c>
      <c r="BI7" s="28"/>
      <c r="BJ7" s="3" t="s">
        <v>3</v>
      </c>
      <c r="BK7" s="59"/>
      <c r="BM7" s="3"/>
      <c r="BN7" s="3"/>
    </row>
    <row r="8" spans="1:66" x14ac:dyDescent="0.2">
      <c r="A8" s="2" t="s">
        <v>41</v>
      </c>
      <c r="B8" s="3"/>
      <c r="C8" s="57"/>
      <c r="D8" s="2" t="s">
        <v>129</v>
      </c>
      <c r="E8" s="2"/>
      <c r="F8" s="2" t="s">
        <v>130</v>
      </c>
      <c r="G8" s="2"/>
      <c r="H8" s="2" t="s">
        <v>131</v>
      </c>
      <c r="I8" s="2"/>
      <c r="J8" s="2" t="s">
        <v>135</v>
      </c>
      <c r="K8" s="32"/>
      <c r="L8" s="63"/>
      <c r="M8" s="2" t="s">
        <v>25</v>
      </c>
      <c r="N8" s="2"/>
      <c r="O8" s="2" t="s">
        <v>14</v>
      </c>
      <c r="P8" s="64"/>
      <c r="Q8" s="2" t="s">
        <v>133</v>
      </c>
      <c r="R8" s="32"/>
      <c r="S8" s="63"/>
      <c r="T8" s="2" t="s">
        <v>3</v>
      </c>
      <c r="U8" s="2"/>
      <c r="V8" s="2" t="s">
        <v>127</v>
      </c>
      <c r="W8" s="2"/>
      <c r="X8" s="2" t="s">
        <v>136</v>
      </c>
      <c r="Y8" s="2"/>
      <c r="Z8" s="2" t="s">
        <v>136</v>
      </c>
      <c r="AA8" s="2"/>
      <c r="AB8" s="2" t="s">
        <v>126</v>
      </c>
      <c r="AC8" s="2"/>
      <c r="AD8" s="2" t="s">
        <v>132</v>
      </c>
      <c r="AE8" s="2"/>
      <c r="AF8" s="2" t="s">
        <v>148</v>
      </c>
      <c r="AG8" s="32"/>
      <c r="AH8" s="3"/>
      <c r="AI8" s="3" t="s">
        <v>219</v>
      </c>
      <c r="AJ8" s="3"/>
      <c r="AK8" s="2" t="s">
        <v>64</v>
      </c>
      <c r="AL8" s="3"/>
      <c r="AM8" s="2" t="s">
        <v>64</v>
      </c>
      <c r="AN8" s="59"/>
      <c r="AP8" s="65"/>
      <c r="AQ8" s="2" t="s">
        <v>172</v>
      </c>
      <c r="AR8" s="30"/>
      <c r="AS8" s="2" t="s">
        <v>174</v>
      </c>
      <c r="AT8" s="30"/>
      <c r="AU8" s="2" t="s">
        <v>175</v>
      </c>
      <c r="AV8" s="32"/>
      <c r="AW8" s="66"/>
      <c r="AX8" s="2" t="s">
        <v>65</v>
      </c>
      <c r="AY8" s="30"/>
      <c r="AZ8" s="2" t="s">
        <v>132</v>
      </c>
      <c r="BA8" s="32"/>
      <c r="BB8" s="2"/>
      <c r="BC8" s="30"/>
      <c r="BD8" s="2" t="s">
        <v>64</v>
      </c>
      <c r="BE8" s="30"/>
      <c r="BF8" s="2" t="s">
        <v>64</v>
      </c>
      <c r="BG8" s="30"/>
      <c r="BH8" s="3" t="s">
        <v>187</v>
      </c>
      <c r="BI8" s="28"/>
      <c r="BJ8" s="3" t="s">
        <v>188</v>
      </c>
      <c r="BK8" s="59"/>
      <c r="BM8" s="3"/>
      <c r="BN8" s="3"/>
    </row>
    <row r="9" spans="1:66" x14ac:dyDescent="0.2">
      <c r="A9" s="22">
        <v>38353</v>
      </c>
      <c r="B9" s="6"/>
      <c r="C9" s="60"/>
      <c r="D9" s="102">
        <f>Data!D2+'Economic Model'!C$63</f>
        <v>1.5149515423207636</v>
      </c>
      <c r="E9" s="102"/>
      <c r="F9" s="104">
        <f>Data!F2+'Economic Model'!C$64</f>
        <v>68.211307006683171</v>
      </c>
      <c r="G9" s="102"/>
      <c r="H9" s="102">
        <f>Data!H2+'Economic Model'!C$65</f>
        <v>1.745099267659205</v>
      </c>
      <c r="I9" s="102"/>
      <c r="J9" s="105">
        <f>Data!J2+'Economic Model'!C$66</f>
        <v>8.17</v>
      </c>
      <c r="K9" s="17"/>
      <c r="L9" s="18"/>
      <c r="M9" s="102">
        <f>D9</f>
        <v>1.5149515423207636</v>
      </c>
      <c r="N9" s="102"/>
      <c r="O9" s="102">
        <f>F9/2000*'Economic Model'!C$32/'Economic Model'!C$30</f>
        <v>0.20707003912743105</v>
      </c>
      <c r="P9" s="102"/>
      <c r="Q9" s="102">
        <f t="shared" ref="Q9:Q20" si="0">M9+O9</f>
        <v>1.7220215814481947</v>
      </c>
      <c r="R9" s="102"/>
      <c r="S9" s="113"/>
      <c r="T9" s="102">
        <f>H9/'Economic Model'!C$30</f>
        <v>0.6232497384497161</v>
      </c>
      <c r="U9" s="102"/>
      <c r="V9" s="102">
        <f>J9/1000*'Economic Model'!C$33</f>
        <v>0.24510000000000001</v>
      </c>
      <c r="W9" s="102"/>
      <c r="X9" s="102">
        <f>('Economic Model'!H$43+'Economic Model'!H$51)/100</f>
        <v>0.21914999999999998</v>
      </c>
      <c r="Y9" s="102"/>
      <c r="Z9" s="102">
        <f>T9+V9+X9</f>
        <v>1.087499738449716</v>
      </c>
      <c r="AA9" s="102"/>
      <c r="AB9" s="102">
        <f>'Economic Model'!H$58/100</f>
        <v>0.2135298575757576</v>
      </c>
      <c r="AC9" s="102"/>
      <c r="AD9" s="102">
        <f>Z9+AB9</f>
        <v>1.3010295960254736</v>
      </c>
      <c r="AE9" s="102"/>
      <c r="AF9" s="102">
        <f>AD9-O9</f>
        <v>1.0939595568980427</v>
      </c>
      <c r="AG9" s="114"/>
      <c r="AH9" s="102"/>
      <c r="AI9" s="102">
        <f>Q9-T9-V9-('Economic Model'!H$49/100)</f>
        <v>0.81517184299847878</v>
      </c>
      <c r="AJ9" s="102"/>
      <c r="AK9" s="102">
        <f>Q9-Z9</f>
        <v>0.63452184299847869</v>
      </c>
      <c r="AL9" s="102"/>
      <c r="AM9" s="102">
        <f>Q9-AD9</f>
        <v>0.42099198542272109</v>
      </c>
      <c r="AN9" s="89"/>
      <c r="AO9" s="15"/>
      <c r="AP9" s="90"/>
      <c r="AQ9" s="102">
        <f>'Returns per Bu.'!AJ9/'Economic Model'!C$30</f>
        <v>0.25714285714285717</v>
      </c>
      <c r="AR9" s="102"/>
      <c r="AS9" s="102">
        <f t="shared" ref="AS9:AS16" si="1">AU9-AQ9</f>
        <v>0.52857142857142869</v>
      </c>
      <c r="AT9" s="102"/>
      <c r="AU9" s="102">
        <f>'Returns per Bu.'!AN9/'Economic Model'!C$30</f>
        <v>0.78571428571428581</v>
      </c>
      <c r="AV9" s="114"/>
      <c r="AW9" s="113"/>
      <c r="AX9" s="102">
        <f>AU9+V9+X9</f>
        <v>1.2499642857142859</v>
      </c>
      <c r="AY9" s="102"/>
      <c r="AZ9" s="102">
        <f>AB9+AX9</f>
        <v>1.4634941432900435</v>
      </c>
      <c r="BA9" s="114"/>
      <c r="BB9" s="102"/>
      <c r="BC9" s="102"/>
      <c r="BD9" s="102">
        <f>Q9-AX9</f>
        <v>0.47205729573390887</v>
      </c>
      <c r="BE9" s="102"/>
      <c r="BF9" s="102">
        <f>Q9-AZ9</f>
        <v>0.25852743815815127</v>
      </c>
      <c r="BG9" s="117" t="s">
        <v>0</v>
      </c>
      <c r="BH9" s="102">
        <f>BF9-BJ9</f>
        <v>0.42099198542272098</v>
      </c>
      <c r="BI9" s="102"/>
      <c r="BJ9" s="102">
        <f>T9-AU9</f>
        <v>-0.16246454726456971</v>
      </c>
      <c r="BK9" s="59"/>
      <c r="BM9" s="81"/>
      <c r="BN9" s="81"/>
    </row>
    <row r="10" spans="1:66" x14ac:dyDescent="0.2">
      <c r="A10" s="8">
        <v>38384</v>
      </c>
      <c r="B10" s="8"/>
      <c r="C10" s="60"/>
      <c r="D10" s="102">
        <f>Data!D3+'Economic Model'!C$63</f>
        <v>1.3740258174537157</v>
      </c>
      <c r="E10" s="102"/>
      <c r="F10" s="104">
        <f>Data!F3+'Economic Model'!C$64</f>
        <v>70.13275227447707</v>
      </c>
      <c r="G10" s="102"/>
      <c r="H10" s="102">
        <f>Data!H3+'Economic Model'!C$65</f>
        <v>1.7757299715284061</v>
      </c>
      <c r="I10" s="102"/>
      <c r="J10" s="105">
        <f>Data!J3+'Economic Model'!C$66</f>
        <v>7.8</v>
      </c>
      <c r="K10" s="17"/>
      <c r="L10" s="18"/>
      <c r="M10" s="102">
        <f t="shared" ref="M10:M43" si="2">D10</f>
        <v>1.3740258174537157</v>
      </c>
      <c r="N10" s="102"/>
      <c r="O10" s="102">
        <f>F10/2000*'Economic Model'!C$32/'Economic Model'!C$30</f>
        <v>0.21290299797609111</v>
      </c>
      <c r="P10" s="102"/>
      <c r="Q10" s="102">
        <f t="shared" si="0"/>
        <v>1.5869288154298067</v>
      </c>
      <c r="R10" s="102"/>
      <c r="S10" s="113"/>
      <c r="T10" s="102">
        <f>H10/'Economic Model'!C$30</f>
        <v>0.63418927554585935</v>
      </c>
      <c r="U10" s="102"/>
      <c r="V10" s="102">
        <f>J10/1000*'Economic Model'!C$33</f>
        <v>0.23399999999999999</v>
      </c>
      <c r="W10" s="102"/>
      <c r="X10" s="102">
        <f>('Economic Model'!H$43+'Economic Model'!H$51)/100</f>
        <v>0.21914999999999998</v>
      </c>
      <c r="Y10" s="102"/>
      <c r="Z10" s="102">
        <f t="shared" ref="Z10:Z43" si="3">T10+V10+X10</f>
        <v>1.0873392755458593</v>
      </c>
      <c r="AA10" s="102"/>
      <c r="AB10" s="102">
        <f>'Economic Model'!H$58/100</f>
        <v>0.2135298575757576</v>
      </c>
      <c r="AC10" s="102"/>
      <c r="AD10" s="102">
        <f t="shared" ref="AD10:AD43" si="4">Z10+AB10</f>
        <v>1.3008691331216169</v>
      </c>
      <c r="AE10" s="102"/>
      <c r="AF10" s="102">
        <f t="shared" ref="AF10:AF43" si="5">AD10-O10</f>
        <v>1.0879661351455259</v>
      </c>
      <c r="AG10" s="114"/>
      <c r="AH10" s="102"/>
      <c r="AI10" s="102">
        <f>Q10-T10-V10-('Economic Model'!H$49/100)</f>
        <v>0.68023953988394736</v>
      </c>
      <c r="AJ10" s="102"/>
      <c r="AK10" s="102">
        <f t="shared" ref="AK10:AK43" si="6">Q10-Z10</f>
        <v>0.49958953988394739</v>
      </c>
      <c r="AL10" s="102"/>
      <c r="AM10" s="102">
        <f t="shared" ref="AM10:AM19" si="7">Q10-AD10</f>
        <v>0.28605968230818979</v>
      </c>
      <c r="AN10" s="89"/>
      <c r="AO10" s="15"/>
      <c r="AP10" s="90"/>
      <c r="AQ10" s="102">
        <f>'Returns per Bu.'!AJ10/'Economic Model'!C$30</f>
        <v>0.25714285714285717</v>
      </c>
      <c r="AR10" s="102"/>
      <c r="AS10" s="102">
        <f t="shared" si="1"/>
        <v>0.53214285714285725</v>
      </c>
      <c r="AT10" s="102"/>
      <c r="AU10" s="102">
        <f>'Returns per Bu.'!AN10/'Economic Model'!C$30</f>
        <v>0.78928571428571437</v>
      </c>
      <c r="AV10" s="114"/>
      <c r="AW10" s="113"/>
      <c r="AX10" s="102">
        <f t="shared" ref="AX10:AX56" si="8">AU10+V10+X10</f>
        <v>1.2424357142857143</v>
      </c>
      <c r="AY10" s="102"/>
      <c r="AZ10" s="102">
        <f t="shared" ref="AZ10:AZ56" si="9">AB10+AX10</f>
        <v>1.4559655718614719</v>
      </c>
      <c r="BA10" s="114"/>
      <c r="BB10" s="102"/>
      <c r="BC10" s="102"/>
      <c r="BD10" s="102">
        <f t="shared" ref="BD10:BD56" si="10">Q10-AX10</f>
        <v>0.34449310114409237</v>
      </c>
      <c r="BE10" s="102"/>
      <c r="BF10" s="102">
        <f t="shared" ref="BF10:BF56" si="11">Q10-AZ10</f>
        <v>0.13096324356833478</v>
      </c>
      <c r="BG10" s="102"/>
      <c r="BH10" s="102">
        <f t="shared" ref="BH10:BH56" si="12">BF10-BJ10</f>
        <v>0.28605968230818979</v>
      </c>
      <c r="BI10" s="102"/>
      <c r="BJ10" s="102">
        <f t="shared" ref="BJ10:BJ56" si="13">T10-AU10</f>
        <v>-0.15509643873985501</v>
      </c>
      <c r="BK10" s="59"/>
      <c r="BM10" s="81"/>
      <c r="BN10" s="81"/>
    </row>
    <row r="11" spans="1:66" x14ac:dyDescent="0.2">
      <c r="A11" s="6">
        <v>38412</v>
      </c>
      <c r="B11" s="6"/>
      <c r="C11" s="60"/>
      <c r="D11" s="102">
        <f>Data!D4+'Economic Model'!C$63</f>
        <v>1.1538293723489537</v>
      </c>
      <c r="E11" s="102"/>
      <c r="F11" s="104">
        <f>Data!F4+'Economic Model'!C$64</f>
        <v>70.613113591425545</v>
      </c>
      <c r="G11" s="102"/>
      <c r="H11" s="102">
        <f>Data!H4+'Economic Model'!C$65</f>
        <v>1.8650695244802427</v>
      </c>
      <c r="I11" s="102"/>
      <c r="J11" s="105">
        <f>Data!J4+'Economic Model'!C$66</f>
        <v>8.09</v>
      </c>
      <c r="K11" s="17"/>
      <c r="L11" s="18"/>
      <c r="M11" s="102">
        <f t="shared" si="2"/>
        <v>1.1538293723489537</v>
      </c>
      <c r="N11" s="102"/>
      <c r="O11" s="102">
        <f>F11/2000*'Economic Model'!C$32/'Economic Model'!C$30</f>
        <v>0.21436123768825613</v>
      </c>
      <c r="P11" s="102"/>
      <c r="Q11" s="102">
        <f t="shared" si="0"/>
        <v>1.3681906100372099</v>
      </c>
      <c r="R11" s="102"/>
      <c r="S11" s="113"/>
      <c r="T11" s="102">
        <f>H11/'Economic Model'!C$30</f>
        <v>0.66609625874294387</v>
      </c>
      <c r="U11" s="102"/>
      <c r="V11" s="102">
        <f>J11/1000*'Economic Model'!C$33</f>
        <v>0.2427</v>
      </c>
      <c r="W11" s="102"/>
      <c r="X11" s="102">
        <f>('Economic Model'!H$43+'Economic Model'!H$51)/100</f>
        <v>0.21914999999999998</v>
      </c>
      <c r="Y11" s="102"/>
      <c r="Z11" s="102">
        <f t="shared" si="3"/>
        <v>1.1279462587429439</v>
      </c>
      <c r="AA11" s="102"/>
      <c r="AB11" s="102">
        <f>'Economic Model'!H$58/100</f>
        <v>0.2135298575757576</v>
      </c>
      <c r="AC11" s="102"/>
      <c r="AD11" s="102">
        <f t="shared" si="4"/>
        <v>1.3414761163187015</v>
      </c>
      <c r="AE11" s="102"/>
      <c r="AF11" s="102">
        <f t="shared" si="5"/>
        <v>1.1271148786304452</v>
      </c>
      <c r="AG11" s="114"/>
      <c r="AH11" s="102"/>
      <c r="AI11" s="102">
        <f>Q11-T11-V11-('Economic Model'!H$49/100)</f>
        <v>0.420894351294266</v>
      </c>
      <c r="AJ11" s="102"/>
      <c r="AK11" s="102">
        <f t="shared" si="6"/>
        <v>0.24024435129426602</v>
      </c>
      <c r="AL11" s="102"/>
      <c r="AM11" s="102">
        <f t="shared" si="7"/>
        <v>2.6714493718508425E-2</v>
      </c>
      <c r="AN11" s="89"/>
      <c r="AO11" s="15"/>
      <c r="AP11" s="90"/>
      <c r="AQ11" s="102">
        <f>'Returns per Bu.'!AJ11/'Economic Model'!C$30</f>
        <v>0.25714285714285717</v>
      </c>
      <c r="AR11" s="102"/>
      <c r="AS11" s="102">
        <f t="shared" si="1"/>
        <v>0.53214285714285725</v>
      </c>
      <c r="AT11" s="102"/>
      <c r="AU11" s="102">
        <f>'Returns per Bu.'!AN11/'Economic Model'!C$30</f>
        <v>0.78928571428571437</v>
      </c>
      <c r="AV11" s="114"/>
      <c r="AW11" s="113"/>
      <c r="AX11" s="102">
        <f t="shared" si="8"/>
        <v>1.2511357142857142</v>
      </c>
      <c r="AY11" s="102"/>
      <c r="AZ11" s="102">
        <f t="shared" si="9"/>
        <v>1.4646655718614718</v>
      </c>
      <c r="BA11" s="114"/>
      <c r="BB11" s="102"/>
      <c r="BC11" s="102"/>
      <c r="BD11" s="102">
        <f t="shared" si="10"/>
        <v>0.11705489575149564</v>
      </c>
      <c r="BE11" s="102"/>
      <c r="BF11" s="102">
        <f t="shared" si="11"/>
        <v>-9.6474961824261962E-2</v>
      </c>
      <c r="BG11" s="102"/>
      <c r="BH11" s="102">
        <f t="shared" si="12"/>
        <v>2.6714493718508536E-2</v>
      </c>
      <c r="BI11" s="102"/>
      <c r="BJ11" s="102">
        <f t="shared" si="13"/>
        <v>-0.1231894555427705</v>
      </c>
      <c r="BK11" s="59"/>
      <c r="BM11" s="81"/>
      <c r="BN11" s="81"/>
    </row>
    <row r="12" spans="1:66" x14ac:dyDescent="0.2">
      <c r="A12" s="8">
        <v>38443</v>
      </c>
      <c r="B12" s="8"/>
      <c r="C12" s="60"/>
      <c r="D12" s="102">
        <f>Data!D5+'Economic Model'!C$63</f>
        <v>1.0569429365028582</v>
      </c>
      <c r="E12" s="102"/>
      <c r="F12" s="104">
        <f>Data!F5+'Economic Model'!C$64</f>
        <v>71.09347490837402</v>
      </c>
      <c r="G12" s="102"/>
      <c r="H12" s="102">
        <f>Data!H5+'Economic Model'!C$65</f>
        <v>1.8301845561847634</v>
      </c>
      <c r="I12" s="102"/>
      <c r="J12" s="105">
        <f>Data!J5+'Economic Model'!C$66</f>
        <v>7.66</v>
      </c>
      <c r="K12" s="17"/>
      <c r="L12" s="18"/>
      <c r="M12" s="102">
        <f t="shared" si="2"/>
        <v>1.0569429365028582</v>
      </c>
      <c r="N12" s="102"/>
      <c r="O12" s="102">
        <f>F12/2000*'Economic Model'!C$32/'Economic Model'!C$30</f>
        <v>0.21581947740042115</v>
      </c>
      <c r="P12" s="102"/>
      <c r="Q12" s="102">
        <f t="shared" si="0"/>
        <v>1.2727624139032794</v>
      </c>
      <c r="R12" s="102"/>
      <c r="S12" s="113"/>
      <c r="T12" s="102">
        <f>H12/'Economic Model'!C$30</f>
        <v>0.65363734149455843</v>
      </c>
      <c r="U12" s="102"/>
      <c r="V12" s="102">
        <f>J12/1000*'Economic Model'!C$33</f>
        <v>0.2298</v>
      </c>
      <c r="W12" s="102"/>
      <c r="X12" s="102">
        <f>('Economic Model'!H$43+'Economic Model'!H$51)/100</f>
        <v>0.21914999999999998</v>
      </c>
      <c r="Y12" s="102"/>
      <c r="Z12" s="102">
        <f t="shared" si="3"/>
        <v>1.1025873414945584</v>
      </c>
      <c r="AA12" s="102"/>
      <c r="AB12" s="102">
        <f>'Economic Model'!H$58/100</f>
        <v>0.2135298575757576</v>
      </c>
      <c r="AC12" s="102"/>
      <c r="AD12" s="102">
        <f t="shared" si="4"/>
        <v>1.316117199070316</v>
      </c>
      <c r="AE12" s="102"/>
      <c r="AF12" s="102">
        <f t="shared" si="5"/>
        <v>1.1002977216698948</v>
      </c>
      <c r="AG12" s="114"/>
      <c r="AH12" s="102"/>
      <c r="AI12" s="102">
        <f>Q12-T12-V12-('Economic Model'!H$49/100)</f>
        <v>0.35082507240872096</v>
      </c>
      <c r="AJ12" s="102"/>
      <c r="AK12" s="102">
        <f t="shared" si="6"/>
        <v>0.17017507240872098</v>
      </c>
      <c r="AL12" s="102"/>
      <c r="AM12" s="102">
        <f t="shared" si="7"/>
        <v>-4.3354785167036614E-2</v>
      </c>
      <c r="AN12" s="89"/>
      <c r="AO12" s="15"/>
      <c r="AP12" s="90"/>
      <c r="AQ12" s="102">
        <f>'Returns per Bu.'!AJ12/'Economic Model'!C$30</f>
        <v>0.25714285714285717</v>
      </c>
      <c r="AR12" s="102"/>
      <c r="AS12" s="102">
        <f t="shared" si="1"/>
        <v>0.53571428571428581</v>
      </c>
      <c r="AT12" s="102"/>
      <c r="AU12" s="102">
        <f>'Returns per Bu.'!AN12/'Economic Model'!C$30</f>
        <v>0.79285714285714293</v>
      </c>
      <c r="AV12" s="114"/>
      <c r="AW12" s="113"/>
      <c r="AX12" s="102">
        <f t="shared" si="8"/>
        <v>1.2418071428571429</v>
      </c>
      <c r="AY12" s="102"/>
      <c r="AZ12" s="102">
        <f t="shared" si="9"/>
        <v>1.4553370004329005</v>
      </c>
      <c r="BA12" s="114"/>
      <c r="BB12" s="102"/>
      <c r="BC12" s="102"/>
      <c r="BD12" s="102">
        <f t="shared" si="10"/>
        <v>3.095527104613649E-2</v>
      </c>
      <c r="BE12" s="102"/>
      <c r="BF12" s="102">
        <f t="shared" si="11"/>
        <v>-0.18257458652962111</v>
      </c>
      <c r="BG12" s="102"/>
      <c r="BH12" s="102">
        <f t="shared" si="12"/>
        <v>-4.3354785167036614E-2</v>
      </c>
      <c r="BI12" s="102"/>
      <c r="BJ12" s="102">
        <f t="shared" si="13"/>
        <v>-0.13921980136258449</v>
      </c>
      <c r="BK12" s="59"/>
      <c r="BM12" s="81"/>
      <c r="BN12" s="81"/>
    </row>
    <row r="13" spans="1:66" x14ac:dyDescent="0.2">
      <c r="A13" s="6">
        <v>38473</v>
      </c>
      <c r="B13" s="6"/>
      <c r="C13" s="60"/>
      <c r="D13" s="102">
        <f>Data!D6+'Economic Model'!C$63</f>
        <v>1.0569429365028582</v>
      </c>
      <c r="E13" s="102"/>
      <c r="F13" s="104">
        <f>Data!F6+'Economic Model'!C$64</f>
        <v>73.014920176167905</v>
      </c>
      <c r="G13" s="102"/>
      <c r="H13" s="102">
        <f>Data!H6+'Economic Model'!C$65</f>
        <v>1.8259302917584859</v>
      </c>
      <c r="I13" s="102"/>
      <c r="J13" s="105">
        <f>Data!J6+'Economic Model'!C$66</f>
        <v>8.11</v>
      </c>
      <c r="K13" s="17"/>
      <c r="L13" s="18"/>
      <c r="M13" s="102">
        <f t="shared" si="2"/>
        <v>1.0569429365028582</v>
      </c>
      <c r="N13" s="102"/>
      <c r="O13" s="102">
        <f>F13/2000*'Economic Model'!C$32/'Economic Model'!C$30</f>
        <v>0.22165243624908115</v>
      </c>
      <c r="P13" s="102"/>
      <c r="Q13" s="102">
        <f t="shared" si="0"/>
        <v>1.2785953727519392</v>
      </c>
      <c r="R13" s="102"/>
      <c r="S13" s="113"/>
      <c r="T13" s="102">
        <f>H13/'Economic Model'!C$30</f>
        <v>0.65211796134231648</v>
      </c>
      <c r="U13" s="102"/>
      <c r="V13" s="102">
        <f>J13/1000*'Economic Model'!C$33</f>
        <v>0.24329999999999996</v>
      </c>
      <c r="W13" s="102"/>
      <c r="X13" s="102">
        <f>('Economic Model'!H$43+'Economic Model'!H$51)/100</f>
        <v>0.21914999999999998</v>
      </c>
      <c r="Y13" s="102"/>
      <c r="Z13" s="102">
        <f t="shared" si="3"/>
        <v>1.1145679613423165</v>
      </c>
      <c r="AA13" s="102"/>
      <c r="AB13" s="102">
        <f>'Economic Model'!H$58/100</f>
        <v>0.2135298575757576</v>
      </c>
      <c r="AC13" s="102"/>
      <c r="AD13" s="102">
        <f t="shared" si="4"/>
        <v>1.3280978189180741</v>
      </c>
      <c r="AE13" s="102"/>
      <c r="AF13" s="102">
        <f t="shared" si="5"/>
        <v>1.1064453826689928</v>
      </c>
      <c r="AG13" s="114"/>
      <c r="AH13" s="102"/>
      <c r="AI13" s="102">
        <f>Q13-T13-V13-('Economic Model'!H$49/100)</f>
        <v>0.34467741140962282</v>
      </c>
      <c r="AJ13" s="102"/>
      <c r="AK13" s="102">
        <f t="shared" si="6"/>
        <v>0.16402741140962274</v>
      </c>
      <c r="AL13" s="102"/>
      <c r="AM13" s="102">
        <f t="shared" si="7"/>
        <v>-4.9502446166134861E-2</v>
      </c>
      <c r="AN13" s="89"/>
      <c r="AO13" s="15"/>
      <c r="AP13" s="90"/>
      <c r="AQ13" s="102">
        <f>'Returns per Bu.'!AJ13/'Economic Model'!C$30</f>
        <v>0.25714285714285717</v>
      </c>
      <c r="AR13" s="102"/>
      <c r="AS13" s="102">
        <f t="shared" si="1"/>
        <v>0.53571428571428581</v>
      </c>
      <c r="AT13" s="102"/>
      <c r="AU13" s="102">
        <f>'Returns per Bu.'!AN13/'Economic Model'!C$30</f>
        <v>0.79285714285714293</v>
      </c>
      <c r="AV13" s="114"/>
      <c r="AW13" s="113"/>
      <c r="AX13" s="102">
        <f t="shared" si="8"/>
        <v>1.2553071428571427</v>
      </c>
      <c r="AY13" s="102"/>
      <c r="AZ13" s="102">
        <f t="shared" si="9"/>
        <v>1.4688370004329003</v>
      </c>
      <c r="BA13" s="114"/>
      <c r="BB13" s="102"/>
      <c r="BC13" s="102"/>
      <c r="BD13" s="102">
        <f t="shared" si="10"/>
        <v>2.3288229894796508E-2</v>
      </c>
      <c r="BE13" s="102"/>
      <c r="BF13" s="102">
        <f t="shared" si="11"/>
        <v>-0.19024162768096109</v>
      </c>
      <c r="BG13" s="102"/>
      <c r="BH13" s="102">
        <f t="shared" si="12"/>
        <v>-4.9502446166134639E-2</v>
      </c>
      <c r="BI13" s="102"/>
      <c r="BJ13" s="102">
        <f t="shared" si="13"/>
        <v>-0.14073918151482645</v>
      </c>
      <c r="BK13" s="59"/>
      <c r="BM13" s="81"/>
      <c r="BN13" s="81"/>
    </row>
    <row r="14" spans="1:66" x14ac:dyDescent="0.2">
      <c r="A14" s="8">
        <v>38504</v>
      </c>
      <c r="B14" s="8"/>
      <c r="C14" s="60"/>
      <c r="D14" s="102">
        <f>Data!D7+'Economic Model'!C$63</f>
        <v>1.2507158081950489</v>
      </c>
      <c r="E14" s="102"/>
      <c r="F14" s="104">
        <f>Data!F7+'Economic Model'!C$64</f>
        <v>73.014920176167905</v>
      </c>
      <c r="G14" s="102"/>
      <c r="H14" s="102">
        <f>Data!H7+'Economic Model'!C$65</f>
        <v>1.8691536183294688</v>
      </c>
      <c r="I14" s="102"/>
      <c r="J14" s="105">
        <f>Data!J7+'Economic Model'!C$66</f>
        <v>7.65</v>
      </c>
      <c r="K14" s="17"/>
      <c r="L14" s="18"/>
      <c r="M14" s="102">
        <f t="shared" si="2"/>
        <v>1.2507158081950489</v>
      </c>
      <c r="N14" s="102"/>
      <c r="O14" s="102">
        <f>F14/2000*'Economic Model'!C$32/'Economic Model'!C$30</f>
        <v>0.22165243624908115</v>
      </c>
      <c r="P14" s="102"/>
      <c r="Q14" s="102">
        <f t="shared" si="0"/>
        <v>1.4723682444441302</v>
      </c>
      <c r="R14" s="102"/>
      <c r="S14" s="113"/>
      <c r="T14" s="102">
        <f>H14/'Economic Model'!C$30</f>
        <v>0.667554863689096</v>
      </c>
      <c r="U14" s="102"/>
      <c r="V14" s="102">
        <f>J14/1000*'Economic Model'!C$33</f>
        <v>0.22950000000000001</v>
      </c>
      <c r="W14" s="102"/>
      <c r="X14" s="102">
        <f>('Economic Model'!H$43+'Economic Model'!H$51)/100</f>
        <v>0.21914999999999998</v>
      </c>
      <c r="Y14" s="102"/>
      <c r="Z14" s="102">
        <f t="shared" si="3"/>
        <v>1.116204863689096</v>
      </c>
      <c r="AA14" s="102"/>
      <c r="AB14" s="102">
        <f>'Economic Model'!H$58/100</f>
        <v>0.2135298575757576</v>
      </c>
      <c r="AC14" s="102"/>
      <c r="AD14" s="102">
        <f t="shared" si="4"/>
        <v>1.3297347212648536</v>
      </c>
      <c r="AE14" s="102"/>
      <c r="AF14" s="102">
        <f t="shared" si="5"/>
        <v>1.1080822850157723</v>
      </c>
      <c r="AG14" s="114"/>
      <c r="AH14" s="102"/>
      <c r="AI14" s="102">
        <f>Q14-T14-V14-('Economic Model'!H$49/100)</f>
        <v>0.53681338075503415</v>
      </c>
      <c r="AJ14" s="102"/>
      <c r="AK14" s="102">
        <f t="shared" si="6"/>
        <v>0.35616338075503418</v>
      </c>
      <c r="AL14" s="102"/>
      <c r="AM14" s="102">
        <f t="shared" si="7"/>
        <v>0.14263352317927658</v>
      </c>
      <c r="AN14" s="89"/>
      <c r="AO14" s="15"/>
      <c r="AP14" s="90"/>
      <c r="AQ14" s="102">
        <f>'Returns per Bu.'!AJ14/'Economic Model'!C$30</f>
        <v>0.25714285714285717</v>
      </c>
      <c r="AR14" s="102"/>
      <c r="AS14" s="102">
        <f t="shared" si="1"/>
        <v>0.53928571428571437</v>
      </c>
      <c r="AT14" s="102"/>
      <c r="AU14" s="102">
        <f>'Returns per Bu.'!AN14/'Economic Model'!C$30</f>
        <v>0.79642857142857149</v>
      </c>
      <c r="AV14" s="114"/>
      <c r="AW14" s="113"/>
      <c r="AX14" s="102">
        <f t="shared" si="8"/>
        <v>1.2450785714285715</v>
      </c>
      <c r="AY14" s="102"/>
      <c r="AZ14" s="102">
        <f t="shared" si="9"/>
        <v>1.4586084290043291</v>
      </c>
      <c r="BA14" s="114"/>
      <c r="BB14" s="102"/>
      <c r="BC14" s="102"/>
      <c r="BD14" s="102">
        <f t="shared" si="10"/>
        <v>0.22728967301555869</v>
      </c>
      <c r="BE14" s="102"/>
      <c r="BF14" s="102">
        <f t="shared" si="11"/>
        <v>1.3759815439801093E-2</v>
      </c>
      <c r="BG14" s="102"/>
      <c r="BH14" s="102">
        <f t="shared" si="12"/>
        <v>0.14263352317927658</v>
      </c>
      <c r="BI14" s="102"/>
      <c r="BJ14" s="102">
        <f t="shared" si="13"/>
        <v>-0.12887370773947548</v>
      </c>
      <c r="BK14" s="59"/>
      <c r="BM14" s="81"/>
      <c r="BN14" s="81"/>
    </row>
    <row r="15" spans="1:66" x14ac:dyDescent="0.2">
      <c r="A15" s="6">
        <v>38534</v>
      </c>
      <c r="B15" s="6"/>
      <c r="C15" s="60"/>
      <c r="D15" s="102">
        <f>Data!D8+'Economic Model'!C$63</f>
        <v>1.5677986891459064</v>
      </c>
      <c r="E15" s="102"/>
      <c r="F15" s="104">
        <f>Data!F8+'Economic Model'!C$64</f>
        <v>76.85781071175569</v>
      </c>
      <c r="G15" s="102"/>
      <c r="H15" s="102">
        <f>Data!H8+'Economic Model'!C$65</f>
        <v>1.9978025745801133</v>
      </c>
      <c r="I15" s="102"/>
      <c r="J15" s="105">
        <f>Data!J8+'Economic Model'!C$66</f>
        <v>7.92</v>
      </c>
      <c r="K15" s="17"/>
      <c r="L15" s="18"/>
      <c r="M15" s="102">
        <f t="shared" si="2"/>
        <v>1.5677986891459064</v>
      </c>
      <c r="N15" s="102"/>
      <c r="O15" s="102">
        <f>F15/2000*'Economic Model'!C$32/'Economic Model'!C$30</f>
        <v>0.23331835394640124</v>
      </c>
      <c r="P15" s="102"/>
      <c r="Q15" s="102">
        <f t="shared" si="0"/>
        <v>1.8011170430923076</v>
      </c>
      <c r="R15" s="102"/>
      <c r="S15" s="113"/>
      <c r="T15" s="102">
        <f>H15/'Economic Model'!C$30</f>
        <v>0.71350091949289762</v>
      </c>
      <c r="U15" s="102"/>
      <c r="V15" s="102">
        <f>J15/1000*'Economic Model'!C$33</f>
        <v>0.23760000000000001</v>
      </c>
      <c r="W15" s="102"/>
      <c r="X15" s="102">
        <f>('Economic Model'!H$43+'Economic Model'!H$51)/100</f>
        <v>0.21914999999999998</v>
      </c>
      <c r="Y15" s="102"/>
      <c r="Z15" s="102">
        <f t="shared" si="3"/>
        <v>1.1702509194928976</v>
      </c>
      <c r="AA15" s="102"/>
      <c r="AB15" s="102">
        <f>'Economic Model'!H$58/100</f>
        <v>0.2135298575757576</v>
      </c>
      <c r="AC15" s="102"/>
      <c r="AD15" s="102">
        <f t="shared" si="4"/>
        <v>1.3837807770686552</v>
      </c>
      <c r="AE15" s="102"/>
      <c r="AF15" s="102">
        <f t="shared" si="5"/>
        <v>1.150462423122254</v>
      </c>
      <c r="AG15" s="114"/>
      <c r="AH15" s="102"/>
      <c r="AI15" s="102">
        <f>Q15-T15-V15-('Economic Model'!H$49/100)</f>
        <v>0.81151612359940994</v>
      </c>
      <c r="AJ15" s="102"/>
      <c r="AK15" s="102">
        <f t="shared" si="6"/>
        <v>0.63086612359940997</v>
      </c>
      <c r="AL15" s="102"/>
      <c r="AM15" s="102">
        <f t="shared" si="7"/>
        <v>0.41733626602365237</v>
      </c>
      <c r="AN15" s="89"/>
      <c r="AO15" s="15"/>
      <c r="AP15" s="90"/>
      <c r="AQ15" s="102">
        <f>'Returns per Bu.'!AJ15/'Economic Model'!C$30</f>
        <v>0.25714285714285717</v>
      </c>
      <c r="AR15" s="102"/>
      <c r="AS15" s="102">
        <f t="shared" si="1"/>
        <v>0.54285714285714293</v>
      </c>
      <c r="AT15" s="102"/>
      <c r="AU15" s="102">
        <f>'Returns per Bu.'!AN15/'Economic Model'!C$30</f>
        <v>0.80000000000000016</v>
      </c>
      <c r="AV15" s="114"/>
      <c r="AW15" s="113"/>
      <c r="AX15" s="102">
        <f t="shared" si="8"/>
        <v>1.25675</v>
      </c>
      <c r="AY15" s="102"/>
      <c r="AZ15" s="102">
        <f t="shared" si="9"/>
        <v>1.4702798575757576</v>
      </c>
      <c r="BA15" s="114"/>
      <c r="BB15" s="102"/>
      <c r="BC15" s="102"/>
      <c r="BD15" s="102">
        <f t="shared" si="10"/>
        <v>0.54436704309230755</v>
      </c>
      <c r="BE15" s="102"/>
      <c r="BF15" s="102">
        <f t="shared" si="11"/>
        <v>0.33083718551654995</v>
      </c>
      <c r="BG15" s="102"/>
      <c r="BH15" s="102">
        <f t="shared" si="12"/>
        <v>0.41733626602365248</v>
      </c>
      <c r="BI15" s="102"/>
      <c r="BJ15" s="102">
        <f t="shared" si="13"/>
        <v>-8.6499080507102533E-2</v>
      </c>
      <c r="BK15" s="59"/>
      <c r="BM15" s="81"/>
      <c r="BN15" s="81"/>
    </row>
    <row r="16" spans="1:66" x14ac:dyDescent="0.2">
      <c r="A16" s="8">
        <v>38565</v>
      </c>
      <c r="B16" s="8"/>
      <c r="C16" s="60"/>
      <c r="D16" s="102">
        <f>Data!D9+'Economic Model'!C$63</f>
        <v>1.8232265654674302</v>
      </c>
      <c r="E16" s="102"/>
      <c r="F16" s="104">
        <f>Data!F9+'Economic Model'!C$64</f>
        <v>76.85781071175569</v>
      </c>
      <c r="G16" s="102"/>
      <c r="H16" s="102">
        <f>Data!H9+'Economic Model'!C$65</f>
        <v>1.7459501205444605</v>
      </c>
      <c r="I16" s="102"/>
      <c r="J16" s="105">
        <f>Data!J9+'Economic Model'!C$66</f>
        <v>9.24</v>
      </c>
      <c r="K16" s="17"/>
      <c r="L16" s="18"/>
      <c r="M16" s="102">
        <f t="shared" si="2"/>
        <v>1.8232265654674302</v>
      </c>
      <c r="N16" s="102"/>
      <c r="O16" s="102">
        <f>F16/2000*'Economic Model'!C$32/'Economic Model'!C$30</f>
        <v>0.23331835394640124</v>
      </c>
      <c r="P16" s="102"/>
      <c r="Q16" s="102">
        <f t="shared" si="0"/>
        <v>2.0565449194138314</v>
      </c>
      <c r="R16" s="102"/>
      <c r="S16" s="113"/>
      <c r="T16" s="102">
        <f>H16/'Economic Model'!C$30</f>
        <v>0.62355361448016455</v>
      </c>
      <c r="U16" s="102"/>
      <c r="V16" s="102">
        <f>J16/1000*'Economic Model'!C$33</f>
        <v>0.2772</v>
      </c>
      <c r="W16" s="102"/>
      <c r="X16" s="102">
        <f>('Economic Model'!H$43+'Economic Model'!H$51)/100</f>
        <v>0.21914999999999998</v>
      </c>
      <c r="Y16" s="102"/>
      <c r="Z16" s="102">
        <f t="shared" si="3"/>
        <v>1.1199036144801646</v>
      </c>
      <c r="AA16" s="102"/>
      <c r="AB16" s="102">
        <f>'Economic Model'!H$58/100</f>
        <v>0.2135298575757576</v>
      </c>
      <c r="AC16" s="102"/>
      <c r="AD16" s="102">
        <f t="shared" si="4"/>
        <v>1.3334334720559222</v>
      </c>
      <c r="AE16" s="102"/>
      <c r="AF16" s="102">
        <f t="shared" si="5"/>
        <v>1.100115118109521</v>
      </c>
      <c r="AG16" s="114"/>
      <c r="AH16" s="102"/>
      <c r="AI16" s="102">
        <f>Q16-T16-V16-('Economic Model'!H$49/100)</f>
        <v>1.117291304933667</v>
      </c>
      <c r="AJ16" s="102"/>
      <c r="AK16" s="102">
        <f t="shared" si="6"/>
        <v>0.93664130493366682</v>
      </c>
      <c r="AL16" s="102"/>
      <c r="AM16" s="102">
        <f t="shared" si="7"/>
        <v>0.72311144735790922</v>
      </c>
      <c r="AN16" s="89"/>
      <c r="AO16" s="15"/>
      <c r="AP16" s="90"/>
      <c r="AQ16" s="102">
        <f>'Returns per Bu.'!AJ16/'Economic Model'!C$30</f>
        <v>0.25714285714285717</v>
      </c>
      <c r="AR16" s="102"/>
      <c r="AS16" s="102">
        <f t="shared" si="1"/>
        <v>0.54285714285714293</v>
      </c>
      <c r="AT16" s="102"/>
      <c r="AU16" s="102">
        <f>'Returns per Bu.'!AN16/'Economic Model'!C$30</f>
        <v>0.80000000000000016</v>
      </c>
      <c r="AV16" s="114"/>
      <c r="AW16" s="113"/>
      <c r="AX16" s="102">
        <f t="shared" si="8"/>
        <v>1.2963500000000001</v>
      </c>
      <c r="AY16" s="102"/>
      <c r="AZ16" s="102">
        <f t="shared" si="9"/>
        <v>1.5098798575757577</v>
      </c>
      <c r="BA16" s="114"/>
      <c r="BB16" s="102"/>
      <c r="BC16" s="102"/>
      <c r="BD16" s="102">
        <f t="shared" si="10"/>
        <v>0.76019491941383133</v>
      </c>
      <c r="BE16" s="102"/>
      <c r="BF16" s="102">
        <f t="shared" si="11"/>
        <v>0.54666506183807373</v>
      </c>
      <c r="BG16" s="102"/>
      <c r="BH16" s="102">
        <f t="shared" si="12"/>
        <v>0.72311144735790933</v>
      </c>
      <c r="BI16" s="102"/>
      <c r="BJ16" s="102">
        <f t="shared" si="13"/>
        <v>-0.1764463855198356</v>
      </c>
      <c r="BK16" s="59"/>
      <c r="BM16" s="81"/>
      <c r="BN16" s="81"/>
    </row>
    <row r="17" spans="1:66" x14ac:dyDescent="0.2">
      <c r="A17" s="6">
        <v>38596</v>
      </c>
      <c r="B17" s="6"/>
      <c r="C17" s="60"/>
      <c r="D17" s="102">
        <f>Data!D10+'Economic Model'!C$63</f>
        <v>2.4133530383481934</v>
      </c>
      <c r="E17" s="102"/>
      <c r="F17" s="104">
        <f>Data!F10+'Economic Model'!C$64</f>
        <v>74.93636544396179</v>
      </c>
      <c r="G17" s="102"/>
      <c r="H17" s="102">
        <f>Data!H10+'Economic Model'!C$65</f>
        <v>1.5764602258015483</v>
      </c>
      <c r="I17" s="102"/>
      <c r="J17" s="105">
        <f>Data!J10+'Economic Model'!C$66</f>
        <v>10.27</v>
      </c>
      <c r="K17" s="17"/>
      <c r="L17" s="18"/>
      <c r="M17" s="102">
        <f t="shared" si="2"/>
        <v>2.4133530383481934</v>
      </c>
      <c r="N17" s="102"/>
      <c r="O17" s="102">
        <f>F17/2000*'Economic Model'!C$32/'Economic Model'!C$30</f>
        <v>0.22748539509774118</v>
      </c>
      <c r="P17" s="102"/>
      <c r="Q17" s="102">
        <f t="shared" si="0"/>
        <v>2.6408384334459347</v>
      </c>
      <c r="R17" s="102"/>
      <c r="S17" s="113"/>
      <c r="T17" s="102">
        <f>H17/'Economic Model'!C$30</f>
        <v>0.56302150921483873</v>
      </c>
      <c r="U17" s="102"/>
      <c r="V17" s="102">
        <f>J17/1000*'Economic Model'!C$33</f>
        <v>0.30809999999999998</v>
      </c>
      <c r="W17" s="102"/>
      <c r="X17" s="102">
        <f>('Economic Model'!H$43+'Economic Model'!H$51)/100</f>
        <v>0.21914999999999998</v>
      </c>
      <c r="Y17" s="102"/>
      <c r="Z17" s="102">
        <f t="shared" si="3"/>
        <v>1.0902715092148387</v>
      </c>
      <c r="AA17" s="102"/>
      <c r="AB17" s="102">
        <f>'Economic Model'!H$58/100</f>
        <v>0.2135298575757576</v>
      </c>
      <c r="AC17" s="102"/>
      <c r="AD17" s="102">
        <f t="shared" si="4"/>
        <v>1.3038013667905963</v>
      </c>
      <c r="AE17" s="102"/>
      <c r="AF17" s="102">
        <f t="shared" si="5"/>
        <v>1.0763159716928552</v>
      </c>
      <c r="AG17" s="114"/>
      <c r="AH17" s="102"/>
      <c r="AI17" s="102">
        <f>Q17-T17-V17-('Economic Model'!H$49/100)</f>
        <v>1.731216924231096</v>
      </c>
      <c r="AJ17" s="102"/>
      <c r="AK17" s="102">
        <f t="shared" si="6"/>
        <v>1.550566924231096</v>
      </c>
      <c r="AL17" s="102"/>
      <c r="AM17" s="102">
        <f t="shared" si="7"/>
        <v>1.3370370666553384</v>
      </c>
      <c r="AN17" s="89"/>
      <c r="AO17" s="15"/>
      <c r="AP17" s="90"/>
      <c r="AQ17" s="102">
        <f>'Returns per Bu.'!AJ17/'Economic Model'!C$30</f>
        <v>0.27857142857142858</v>
      </c>
      <c r="AR17" s="102"/>
      <c r="AS17" s="102">
        <f>AU17-AQ17</f>
        <v>0.61785714285714288</v>
      </c>
      <c r="AT17" s="102"/>
      <c r="AU17" s="102">
        <f>'Returns per Bu.'!AN17/'Economic Model'!C$30</f>
        <v>0.89642857142857146</v>
      </c>
      <c r="AV17" s="114"/>
      <c r="AW17" s="113"/>
      <c r="AX17" s="102">
        <f t="shared" si="8"/>
        <v>1.4236785714285713</v>
      </c>
      <c r="AY17" s="102"/>
      <c r="AZ17" s="102">
        <f t="shared" si="9"/>
        <v>1.6372084290043289</v>
      </c>
      <c r="BA17" s="114"/>
      <c r="BB17" s="102"/>
      <c r="BC17" s="102"/>
      <c r="BD17" s="102">
        <f t="shared" si="10"/>
        <v>1.2171598620173634</v>
      </c>
      <c r="BE17" s="102"/>
      <c r="BF17" s="102">
        <f t="shared" si="11"/>
        <v>1.0036300044416058</v>
      </c>
      <c r="BG17" s="102"/>
      <c r="BH17" s="102">
        <f t="shared" si="12"/>
        <v>1.3370370666553386</v>
      </c>
      <c r="BI17" s="102"/>
      <c r="BJ17" s="102">
        <f t="shared" si="13"/>
        <v>-0.33340706221373273</v>
      </c>
      <c r="BK17" s="59"/>
      <c r="BM17" s="81"/>
      <c r="BN17" s="81"/>
    </row>
    <row r="18" spans="1:66" x14ac:dyDescent="0.2">
      <c r="A18" s="8">
        <v>38626</v>
      </c>
      <c r="B18" s="8"/>
      <c r="C18" s="60"/>
      <c r="D18" s="102">
        <f>Data!D11+'Economic Model'!C$63</f>
        <v>2.1755408776350502</v>
      </c>
      <c r="E18" s="102"/>
      <c r="F18" s="104">
        <f>Data!F11+'Economic Model'!C$64</f>
        <v>74.93636544396179</v>
      </c>
      <c r="G18" s="102"/>
      <c r="H18" s="102">
        <f>Data!H11+'Economic Model'!C$65</f>
        <v>1.4847382847709956</v>
      </c>
      <c r="I18" s="102"/>
      <c r="J18" s="105">
        <f>Data!J11+'Economic Model'!C$66</f>
        <v>11.53</v>
      </c>
      <c r="K18" s="17"/>
      <c r="L18" s="18"/>
      <c r="M18" s="102">
        <f t="shared" si="2"/>
        <v>2.1755408776350502</v>
      </c>
      <c r="N18" s="102"/>
      <c r="O18" s="102">
        <f>F18/2000*'Economic Model'!C$32/'Economic Model'!C$30</f>
        <v>0.22748539509774118</v>
      </c>
      <c r="P18" s="102"/>
      <c r="Q18" s="102">
        <f t="shared" si="0"/>
        <v>2.4030262727327916</v>
      </c>
      <c r="R18" s="102"/>
      <c r="S18" s="113"/>
      <c r="T18" s="102">
        <f>H18/'Economic Model'!C$30</f>
        <v>0.53026367313249845</v>
      </c>
      <c r="U18" s="102"/>
      <c r="V18" s="102">
        <f>J18/1000*'Economic Model'!C$33</f>
        <v>0.34589999999999999</v>
      </c>
      <c r="W18" s="102"/>
      <c r="X18" s="102">
        <f>('Economic Model'!H$43+'Economic Model'!H$51)/100</f>
        <v>0.21914999999999998</v>
      </c>
      <c r="Y18" s="102"/>
      <c r="Z18" s="102">
        <f t="shared" si="3"/>
        <v>1.0953136731324984</v>
      </c>
      <c r="AA18" s="102"/>
      <c r="AB18" s="102">
        <f>'Economic Model'!H$58/100</f>
        <v>0.2135298575757576</v>
      </c>
      <c r="AC18" s="102"/>
      <c r="AD18" s="102">
        <f t="shared" si="4"/>
        <v>1.308843530708256</v>
      </c>
      <c r="AE18" s="102"/>
      <c r="AF18" s="102">
        <f t="shared" si="5"/>
        <v>1.0813581356105149</v>
      </c>
      <c r="AG18" s="114"/>
      <c r="AH18" s="102"/>
      <c r="AI18" s="102">
        <f>Q18-T18-V18-('Economic Model'!H$49/100)</f>
        <v>1.4883625996002934</v>
      </c>
      <c r="AJ18" s="102"/>
      <c r="AK18" s="102">
        <f t="shared" si="6"/>
        <v>1.3077125996002932</v>
      </c>
      <c r="AL18" s="102"/>
      <c r="AM18" s="102">
        <f t="shared" si="7"/>
        <v>1.0941827420245356</v>
      </c>
      <c r="AN18" s="89"/>
      <c r="AO18" s="15"/>
      <c r="AP18" s="90"/>
      <c r="AQ18" s="102">
        <f>'Returns per Bu.'!AJ18/'Economic Model'!C$30</f>
        <v>0.27857142857142858</v>
      </c>
      <c r="AR18" s="102"/>
      <c r="AS18" s="102">
        <f t="shared" ref="AS18:AS76" si="14">AU18-AQ18</f>
        <v>0.61785714285714288</v>
      </c>
      <c r="AT18" s="102"/>
      <c r="AU18" s="102">
        <f>'Returns per Bu.'!AN18/'Economic Model'!C$30</f>
        <v>0.89642857142857146</v>
      </c>
      <c r="AV18" s="114"/>
      <c r="AW18" s="113"/>
      <c r="AX18" s="102">
        <f t="shared" si="8"/>
        <v>1.4614785714285714</v>
      </c>
      <c r="AY18" s="102"/>
      <c r="AZ18" s="102">
        <f t="shared" si="9"/>
        <v>1.675008429004329</v>
      </c>
      <c r="BA18" s="114"/>
      <c r="BB18" s="102"/>
      <c r="BC18" s="102"/>
      <c r="BD18" s="102">
        <f t="shared" si="10"/>
        <v>0.94154770130422016</v>
      </c>
      <c r="BE18" s="102"/>
      <c r="BF18" s="102">
        <f t="shared" si="11"/>
        <v>0.72801784372846257</v>
      </c>
      <c r="BG18" s="102"/>
      <c r="BH18" s="102">
        <f t="shared" si="12"/>
        <v>1.0941827420245356</v>
      </c>
      <c r="BI18" s="102"/>
      <c r="BJ18" s="102">
        <f t="shared" si="13"/>
        <v>-0.36616489829607302</v>
      </c>
      <c r="BK18" s="59"/>
      <c r="BM18" s="81"/>
      <c r="BN18" s="81"/>
    </row>
    <row r="19" spans="1:66" x14ac:dyDescent="0.2">
      <c r="A19" s="6">
        <v>38657</v>
      </c>
      <c r="B19" s="6"/>
      <c r="C19" s="60"/>
      <c r="D19" s="102">
        <f>Data!D12+'Economic Model'!C$63</f>
        <v>1.8408422810758114</v>
      </c>
      <c r="E19" s="102"/>
      <c r="F19" s="104">
        <f>Data!F12+'Economic Model'!C$64</f>
        <v>74.93636544396179</v>
      </c>
      <c r="G19" s="102"/>
      <c r="H19" s="102">
        <f>Data!H12+'Economic Model'!C$65</f>
        <v>1.5306843405747976</v>
      </c>
      <c r="I19" s="102"/>
      <c r="J19" s="105">
        <f>Data!J12+'Economic Model'!C$66</f>
        <v>12.18</v>
      </c>
      <c r="K19" s="17"/>
      <c r="L19" s="18"/>
      <c r="M19" s="102">
        <f t="shared" si="2"/>
        <v>1.8408422810758114</v>
      </c>
      <c r="N19" s="102"/>
      <c r="O19" s="102">
        <f>F19/2000*'Economic Model'!C$32/'Economic Model'!C$30</f>
        <v>0.22748539509774118</v>
      </c>
      <c r="P19" s="102"/>
      <c r="Q19" s="102">
        <f t="shared" si="0"/>
        <v>2.0683276761735527</v>
      </c>
      <c r="R19" s="102"/>
      <c r="S19" s="113"/>
      <c r="T19" s="102">
        <f>H19/'Economic Model'!C$30</f>
        <v>0.5466729787767135</v>
      </c>
      <c r="U19" s="102"/>
      <c r="V19" s="102">
        <f>J19/1000*'Economic Model'!C$33</f>
        <v>0.3654</v>
      </c>
      <c r="W19" s="102"/>
      <c r="X19" s="102">
        <f>('Economic Model'!H$43+'Economic Model'!H$51)/100</f>
        <v>0.21914999999999998</v>
      </c>
      <c r="Y19" s="102"/>
      <c r="Z19" s="102">
        <f t="shared" si="3"/>
        <v>1.1312229787767134</v>
      </c>
      <c r="AA19" s="102"/>
      <c r="AB19" s="102">
        <f>'Economic Model'!H$58/100</f>
        <v>0.2135298575757576</v>
      </c>
      <c r="AC19" s="102"/>
      <c r="AD19" s="102">
        <f t="shared" si="4"/>
        <v>1.344752836352471</v>
      </c>
      <c r="AE19" s="102"/>
      <c r="AF19" s="102">
        <f>AD19-O19</f>
        <v>1.1172674412547299</v>
      </c>
      <c r="AG19" s="114"/>
      <c r="AH19" s="102"/>
      <c r="AI19" s="102">
        <f>Q19-T19-V19-('Economic Model'!H$49/100)</f>
        <v>1.1177546973968393</v>
      </c>
      <c r="AJ19" s="102"/>
      <c r="AK19" s="102">
        <f t="shared" si="6"/>
        <v>0.93710469739683933</v>
      </c>
      <c r="AL19" s="102"/>
      <c r="AM19" s="102">
        <f t="shared" si="7"/>
        <v>0.72357483982108173</v>
      </c>
      <c r="AN19" s="89"/>
      <c r="AO19" s="15"/>
      <c r="AP19" s="90"/>
      <c r="AQ19" s="102">
        <f>'Returns per Bu.'!AJ19/'Economic Model'!C$30</f>
        <v>0.27857142857142858</v>
      </c>
      <c r="AR19" s="102"/>
      <c r="AS19" s="102">
        <f t="shared" si="14"/>
        <v>0.62142857142857144</v>
      </c>
      <c r="AT19" s="102"/>
      <c r="AU19" s="102">
        <f>'Returns per Bu.'!AN19/'Economic Model'!C$30</f>
        <v>0.9</v>
      </c>
      <c r="AV19" s="114"/>
      <c r="AW19" s="113"/>
      <c r="AX19" s="102">
        <f t="shared" si="8"/>
        <v>1.48455</v>
      </c>
      <c r="AY19" s="102"/>
      <c r="AZ19" s="102">
        <f t="shared" si="9"/>
        <v>1.6980798575757576</v>
      </c>
      <c r="BA19" s="114"/>
      <c r="BB19" s="102"/>
      <c r="BC19" s="102"/>
      <c r="BD19" s="102">
        <f t="shared" si="10"/>
        <v>0.5837776761735527</v>
      </c>
      <c r="BE19" s="102"/>
      <c r="BF19" s="102">
        <f t="shared" si="11"/>
        <v>0.3702478185977951</v>
      </c>
      <c r="BG19" s="102"/>
      <c r="BH19" s="102">
        <f t="shared" si="12"/>
        <v>0.72357483982108162</v>
      </c>
      <c r="BI19" s="102"/>
      <c r="BJ19" s="102">
        <f t="shared" si="13"/>
        <v>-0.35332702122328652</v>
      </c>
      <c r="BK19" s="59"/>
      <c r="BM19" s="81"/>
      <c r="BN19" s="81"/>
    </row>
    <row r="20" spans="1:66" x14ac:dyDescent="0.2">
      <c r="A20" s="77">
        <v>38687</v>
      </c>
      <c r="B20" s="77"/>
      <c r="C20" s="65"/>
      <c r="D20" s="106">
        <f>Data!D13+'Economic Model'!C$63</f>
        <v>1.7527637030339065</v>
      </c>
      <c r="E20" s="106"/>
      <c r="F20" s="108">
        <f>Data!F13+'Economic Model'!C$64</f>
        <v>84.15930272937247</v>
      </c>
      <c r="G20" s="106"/>
      <c r="H20" s="106">
        <f>Data!H13+'Economic Model'!C$65</f>
        <v>1.7132773697506458</v>
      </c>
      <c r="I20" s="106"/>
      <c r="J20" s="109">
        <f>Data!J13+'Economic Model'!C$66</f>
        <v>12.05</v>
      </c>
      <c r="K20" s="74"/>
      <c r="L20" s="75"/>
      <c r="M20" s="106">
        <f t="shared" si="2"/>
        <v>1.7527637030339065</v>
      </c>
      <c r="N20" s="106"/>
      <c r="O20" s="106">
        <f>F20/2000*'Economic Model'!C$32/'Economic Model'!C$30</f>
        <v>0.25548359757130934</v>
      </c>
      <c r="P20" s="106"/>
      <c r="Q20" s="106">
        <f t="shared" si="0"/>
        <v>2.0082473006052157</v>
      </c>
      <c r="R20" s="106"/>
      <c r="S20" s="115"/>
      <c r="T20" s="106">
        <f>H20/'Economic Model'!C$30</f>
        <v>0.61188477491094495</v>
      </c>
      <c r="U20" s="106"/>
      <c r="V20" s="106">
        <f>J20/1000*'Economic Model'!C$33</f>
        <v>0.36149999999999999</v>
      </c>
      <c r="W20" s="106"/>
      <c r="X20" s="106">
        <f>('Economic Model'!H$43+'Economic Model'!H$51)/100</f>
        <v>0.21914999999999998</v>
      </c>
      <c r="Y20" s="106"/>
      <c r="Z20" s="106">
        <f t="shared" si="3"/>
        <v>1.192534774910945</v>
      </c>
      <c r="AA20" s="106"/>
      <c r="AB20" s="106">
        <f>'Economic Model'!H$58/100</f>
        <v>0.2135298575757576</v>
      </c>
      <c r="AC20" s="106"/>
      <c r="AD20" s="106">
        <f t="shared" si="4"/>
        <v>1.4060646324867025</v>
      </c>
      <c r="AE20" s="106"/>
      <c r="AF20" s="106">
        <f t="shared" si="5"/>
        <v>1.1505810349153931</v>
      </c>
      <c r="AG20" s="116"/>
      <c r="AH20" s="106"/>
      <c r="AI20" s="102">
        <f>Q20-T20-V20-('Economic Model'!H$49/100)</f>
        <v>0.99636252569427075</v>
      </c>
      <c r="AJ20" s="106"/>
      <c r="AK20" s="106">
        <f t="shared" si="6"/>
        <v>0.81571252569427077</v>
      </c>
      <c r="AL20" s="106"/>
      <c r="AM20" s="106">
        <f>Q20-AD20</f>
        <v>0.60218266811851318</v>
      </c>
      <c r="AN20" s="91"/>
      <c r="AO20" s="15"/>
      <c r="AP20" s="92"/>
      <c r="AQ20" s="106">
        <f>'Returns per Bu.'!AJ20/'Economic Model'!C$30</f>
        <v>0.27857142857142858</v>
      </c>
      <c r="AR20" s="106"/>
      <c r="AS20" s="106">
        <f t="shared" si="14"/>
        <v>0.625</v>
      </c>
      <c r="AT20" s="106"/>
      <c r="AU20" s="106">
        <f>'Returns per Bu.'!AN20/'Economic Model'!C$30</f>
        <v>0.90357142857142858</v>
      </c>
      <c r="AV20" s="116"/>
      <c r="AW20" s="115"/>
      <c r="AX20" s="106">
        <f t="shared" si="8"/>
        <v>1.4842214285714286</v>
      </c>
      <c r="AY20" s="106"/>
      <c r="AZ20" s="106">
        <f t="shared" si="9"/>
        <v>1.6977512861471862</v>
      </c>
      <c r="BA20" s="116"/>
      <c r="BB20" s="106"/>
      <c r="BC20" s="106"/>
      <c r="BD20" s="106">
        <f t="shared" si="10"/>
        <v>0.52402587203378714</v>
      </c>
      <c r="BE20" s="106"/>
      <c r="BF20" s="106">
        <f t="shared" si="11"/>
        <v>0.31049601445802955</v>
      </c>
      <c r="BG20" s="106"/>
      <c r="BH20" s="106">
        <f t="shared" si="12"/>
        <v>0.60218266811851318</v>
      </c>
      <c r="BI20" s="106"/>
      <c r="BJ20" s="106">
        <f t="shared" si="13"/>
        <v>-0.29168665366048363</v>
      </c>
      <c r="BK20" s="73"/>
      <c r="BM20" s="81"/>
      <c r="BN20" s="81"/>
    </row>
    <row r="21" spans="1:66" x14ac:dyDescent="0.2">
      <c r="A21" s="22">
        <v>38718</v>
      </c>
      <c r="B21" s="6"/>
      <c r="C21" s="60"/>
      <c r="D21" s="102">
        <f>Data!D14+'Economic Model'!C$63</f>
        <v>1.8760737122925732</v>
      </c>
      <c r="E21" s="102"/>
      <c r="F21" s="104">
        <f>Data!F14+'Economic Model'!C$64</f>
        <v>88.386482318519043</v>
      </c>
      <c r="G21" s="102"/>
      <c r="H21" s="102">
        <f>Data!H14+'Economic Model'!C$65</f>
        <v>1.7825367946104507</v>
      </c>
      <c r="I21" s="102"/>
      <c r="J21" s="105">
        <f>Data!J14+'Economic Model'!C$66</f>
        <v>10.95</v>
      </c>
      <c r="K21" s="17"/>
      <c r="L21" s="18"/>
      <c r="M21" s="102">
        <f t="shared" si="2"/>
        <v>1.8760737122925732</v>
      </c>
      <c r="N21" s="102"/>
      <c r="O21" s="102">
        <f>F21/2000*'Economic Model'!C$32/'Economic Model'!C$30</f>
        <v>0.2683161070383614</v>
      </c>
      <c r="P21" s="102"/>
      <c r="Q21" s="102">
        <f t="shared" ref="Q21:Q32" si="15">M21+O21</f>
        <v>2.1443898193309345</v>
      </c>
      <c r="R21" s="102"/>
      <c r="S21" s="113"/>
      <c r="T21" s="102">
        <f>H21/'Economic Model'!C$30</f>
        <v>0.63662028378944668</v>
      </c>
      <c r="U21" s="102"/>
      <c r="V21" s="102">
        <f>J21/1000*'Economic Model'!C$33</f>
        <v>0.32850000000000001</v>
      </c>
      <c r="W21" s="102"/>
      <c r="X21" s="102">
        <f>('Economic Model'!H$43+'Economic Model'!H$51)/100</f>
        <v>0.21914999999999998</v>
      </c>
      <c r="Y21" s="102"/>
      <c r="Z21" s="102">
        <f>T21+V21+X21</f>
        <v>1.1842702837894468</v>
      </c>
      <c r="AA21" s="102"/>
      <c r="AB21" s="102">
        <f>'Economic Model'!H$58/100</f>
        <v>0.2135298575757576</v>
      </c>
      <c r="AC21" s="102"/>
      <c r="AD21" s="102">
        <f t="shared" si="4"/>
        <v>1.3978001413652044</v>
      </c>
      <c r="AE21" s="102"/>
      <c r="AF21" s="102">
        <f t="shared" si="5"/>
        <v>1.1294840343268429</v>
      </c>
      <c r="AG21" s="114"/>
      <c r="AH21" s="102"/>
      <c r="AI21" s="110">
        <f>Q21-T21-V21-('Economic Model'!H$49/100)</f>
        <v>1.1407695355414877</v>
      </c>
      <c r="AJ21" s="102"/>
      <c r="AK21" s="102">
        <f>Q21-Z21</f>
        <v>0.96011953554148777</v>
      </c>
      <c r="AL21" s="102"/>
      <c r="AM21" s="102">
        <f t="shared" ref="AM21:AM43" si="16">Q21-AD21</f>
        <v>0.74658967796573017</v>
      </c>
      <c r="AN21" s="89"/>
      <c r="AO21" s="15"/>
      <c r="AP21" s="90"/>
      <c r="AQ21" s="102">
        <f>'Returns per Bu.'!AJ21/'Economic Model'!C$30</f>
        <v>0.27857142857142858</v>
      </c>
      <c r="AR21" s="102"/>
      <c r="AS21" s="102">
        <f t="shared" si="14"/>
        <v>0.625</v>
      </c>
      <c r="AT21" s="102"/>
      <c r="AU21" s="102">
        <f>'Returns per Bu.'!AN21/'Economic Model'!C$30</f>
        <v>0.90357142857142858</v>
      </c>
      <c r="AV21" s="114"/>
      <c r="AW21" s="113"/>
      <c r="AX21" s="102">
        <f t="shared" si="8"/>
        <v>1.4512214285714284</v>
      </c>
      <c r="AY21" s="102"/>
      <c r="AZ21" s="102">
        <f t="shared" si="9"/>
        <v>1.664751286147186</v>
      </c>
      <c r="BA21" s="114"/>
      <c r="BB21" s="102"/>
      <c r="BC21" s="102"/>
      <c r="BD21" s="102">
        <f t="shared" si="10"/>
        <v>0.69316839075950609</v>
      </c>
      <c r="BE21" s="102"/>
      <c r="BF21" s="102">
        <f t="shared" si="11"/>
        <v>0.47963853318374849</v>
      </c>
      <c r="BG21" s="102"/>
      <c r="BH21" s="102">
        <f t="shared" si="12"/>
        <v>0.74658967796573039</v>
      </c>
      <c r="BI21" s="102"/>
      <c r="BJ21" s="102">
        <f t="shared" si="13"/>
        <v>-0.2669511447819819</v>
      </c>
      <c r="BK21" s="59"/>
      <c r="BM21" s="81"/>
      <c r="BN21" s="81"/>
    </row>
    <row r="22" spans="1:66" x14ac:dyDescent="0.2">
      <c r="A22" s="8">
        <v>38749</v>
      </c>
      <c r="B22" s="8"/>
      <c r="C22" s="60"/>
      <c r="D22" s="102">
        <f>Data!D15+'Economic Model'!C$63</f>
        <v>2.2195801666560024</v>
      </c>
      <c r="E22" s="102"/>
      <c r="F22" s="104">
        <f>Data!F15+'Economic Model'!C$64</f>
        <v>91.268650220209878</v>
      </c>
      <c r="G22" s="102"/>
      <c r="H22" s="102">
        <f>Data!H15+'Economic Model'!C$65</f>
        <v>1.8880425523821436</v>
      </c>
      <c r="I22" s="102"/>
      <c r="J22" s="105">
        <f>Data!J15+'Economic Model'!C$66</f>
        <v>10.210000000000001</v>
      </c>
      <c r="K22" s="17"/>
      <c r="L22" s="18"/>
      <c r="M22" s="102">
        <f t="shared" si="2"/>
        <v>2.2195801666560024</v>
      </c>
      <c r="N22" s="102"/>
      <c r="O22" s="102">
        <f>F22/2000*'Economic Model'!C$32/'Economic Model'!C$30</f>
        <v>0.27706554531135141</v>
      </c>
      <c r="P22" s="102"/>
      <c r="Q22" s="102">
        <f t="shared" si="15"/>
        <v>2.496645711967354</v>
      </c>
      <c r="R22" s="102"/>
      <c r="S22" s="113"/>
      <c r="T22" s="102">
        <f>H22/'Economic Model'!C$30</f>
        <v>0.67430091156505134</v>
      </c>
      <c r="U22" s="102"/>
      <c r="V22" s="102">
        <f>J22/1000*'Economic Model'!C$33</f>
        <v>0.30630000000000002</v>
      </c>
      <c r="W22" s="102"/>
      <c r="X22" s="102">
        <f>('Economic Model'!H$43+'Economic Model'!H$51)/100</f>
        <v>0.21914999999999998</v>
      </c>
      <c r="Y22" s="102"/>
      <c r="Z22" s="102">
        <f t="shared" si="3"/>
        <v>1.1997509115650513</v>
      </c>
      <c r="AA22" s="102"/>
      <c r="AB22" s="102">
        <f>'Economic Model'!H$58/100</f>
        <v>0.2135298575757576</v>
      </c>
      <c r="AC22" s="102"/>
      <c r="AD22" s="102">
        <f t="shared" si="4"/>
        <v>1.4132807691408089</v>
      </c>
      <c r="AE22" s="102"/>
      <c r="AF22" s="102">
        <f t="shared" si="5"/>
        <v>1.1362152238294576</v>
      </c>
      <c r="AG22" s="114"/>
      <c r="AH22" s="102"/>
      <c r="AI22" s="102">
        <f>Q22-T22-V22-('Economic Model'!H$49/100)</f>
        <v>1.4775448004023026</v>
      </c>
      <c r="AJ22" s="102"/>
      <c r="AK22" s="102">
        <f t="shared" si="6"/>
        <v>1.2968948004023026</v>
      </c>
      <c r="AL22" s="102"/>
      <c r="AM22" s="102">
        <f t="shared" si="16"/>
        <v>1.0833649428265451</v>
      </c>
      <c r="AN22" s="89"/>
      <c r="AO22" s="15"/>
      <c r="AP22" s="90"/>
      <c r="AQ22" s="102">
        <f>'Returns per Bu.'!AJ22/'Economic Model'!C$30</f>
        <v>0.27857142857142858</v>
      </c>
      <c r="AR22" s="102"/>
      <c r="AS22" s="102">
        <f t="shared" si="14"/>
        <v>0.62857142857142867</v>
      </c>
      <c r="AT22" s="102"/>
      <c r="AU22" s="102">
        <f>'Returns per Bu.'!AN22/'Economic Model'!C$30</f>
        <v>0.90714285714285725</v>
      </c>
      <c r="AV22" s="114"/>
      <c r="AW22" s="113"/>
      <c r="AX22" s="102">
        <f t="shared" si="8"/>
        <v>1.4325928571428572</v>
      </c>
      <c r="AY22" s="102"/>
      <c r="AZ22" s="102">
        <f t="shared" si="9"/>
        <v>1.6461227147186148</v>
      </c>
      <c r="BA22" s="114"/>
      <c r="BB22" s="102"/>
      <c r="BC22" s="102"/>
      <c r="BD22" s="102">
        <f t="shared" si="10"/>
        <v>1.0640528548244967</v>
      </c>
      <c r="BE22" s="102"/>
      <c r="BF22" s="102">
        <f t="shared" si="11"/>
        <v>0.85052299724873914</v>
      </c>
      <c r="BG22" s="102"/>
      <c r="BH22" s="102">
        <f t="shared" si="12"/>
        <v>1.0833649428265451</v>
      </c>
      <c r="BI22" s="102"/>
      <c r="BJ22" s="102">
        <f t="shared" si="13"/>
        <v>-0.23284194557780591</v>
      </c>
      <c r="BK22" s="59"/>
      <c r="BM22" s="81"/>
      <c r="BN22" s="81"/>
    </row>
    <row r="23" spans="1:66" x14ac:dyDescent="0.2">
      <c r="A23" s="6">
        <v>38777</v>
      </c>
      <c r="B23" s="6"/>
      <c r="C23" s="60"/>
      <c r="D23" s="102">
        <f>Data!D16+'Economic Model'!C$63</f>
        <v>2.1315015886140976</v>
      </c>
      <c r="E23" s="102"/>
      <c r="F23" s="104">
        <f>Data!F16+'Economic Model'!C$64</f>
        <v>91.268650220209878</v>
      </c>
      <c r="G23" s="102"/>
      <c r="H23" s="102">
        <f>Data!H16+'Economic Model'!C$65</f>
        <v>1.8820865821853541</v>
      </c>
      <c r="I23" s="102"/>
      <c r="J23" s="105">
        <f>Data!J16+'Economic Model'!C$66</f>
        <v>9.1999999999999993</v>
      </c>
      <c r="K23" s="17"/>
      <c r="L23" s="18"/>
      <c r="M23" s="102">
        <f t="shared" si="2"/>
        <v>2.1315015886140976</v>
      </c>
      <c r="N23" s="102"/>
      <c r="O23" s="102">
        <f>F23/2000*'Economic Model'!C$32/'Economic Model'!C$30</f>
        <v>0.27706554531135141</v>
      </c>
      <c r="P23" s="102"/>
      <c r="Q23" s="102">
        <f t="shared" si="15"/>
        <v>2.4085671339254491</v>
      </c>
      <c r="R23" s="102"/>
      <c r="S23" s="113"/>
      <c r="T23" s="102">
        <f>H23/'Economic Model'!C$30</f>
        <v>0.67217377935191225</v>
      </c>
      <c r="U23" s="102"/>
      <c r="V23" s="102">
        <f>J23/1000*'Economic Model'!C$33</f>
        <v>0.27600000000000002</v>
      </c>
      <c r="W23" s="102"/>
      <c r="X23" s="102">
        <f>('Economic Model'!H$43+'Economic Model'!H$51)/100</f>
        <v>0.21914999999999998</v>
      </c>
      <c r="Y23" s="102"/>
      <c r="Z23" s="102">
        <f t="shared" si="3"/>
        <v>1.1673237793519122</v>
      </c>
      <c r="AA23" s="102"/>
      <c r="AB23" s="102">
        <f>'Economic Model'!H$58/100</f>
        <v>0.2135298575757576</v>
      </c>
      <c r="AC23" s="102"/>
      <c r="AD23" s="102">
        <f t="shared" si="4"/>
        <v>1.3808536369276698</v>
      </c>
      <c r="AE23" s="102"/>
      <c r="AF23" s="102">
        <f t="shared" si="5"/>
        <v>1.1037880916163183</v>
      </c>
      <c r="AG23" s="114"/>
      <c r="AH23" s="102"/>
      <c r="AI23" s="102">
        <f>Q23-T23-V23-('Economic Model'!H$49/100)</f>
        <v>1.4218933545735368</v>
      </c>
      <c r="AJ23" s="102"/>
      <c r="AK23" s="102">
        <f t="shared" si="6"/>
        <v>1.2412433545735369</v>
      </c>
      <c r="AL23" s="102"/>
      <c r="AM23" s="102">
        <f t="shared" si="16"/>
        <v>1.0277134969977793</v>
      </c>
      <c r="AN23" s="89"/>
      <c r="AO23" s="15"/>
      <c r="AP23" s="90"/>
      <c r="AQ23" s="102">
        <f>'Returns per Bu.'!AJ23/'Economic Model'!C$30</f>
        <v>0.27857142857142858</v>
      </c>
      <c r="AR23" s="102"/>
      <c r="AS23" s="102">
        <f t="shared" si="14"/>
        <v>0.63214285714285712</v>
      </c>
      <c r="AT23" s="102"/>
      <c r="AU23" s="102">
        <f>'Returns per Bu.'!AN23/'Economic Model'!C$30</f>
        <v>0.9107142857142857</v>
      </c>
      <c r="AV23" s="114"/>
      <c r="AW23" s="113"/>
      <c r="AX23" s="102">
        <f t="shared" si="8"/>
        <v>1.4058642857142858</v>
      </c>
      <c r="AY23" s="102"/>
      <c r="AZ23" s="102">
        <f t="shared" si="9"/>
        <v>1.6193941432900434</v>
      </c>
      <c r="BA23" s="114"/>
      <c r="BB23" s="102"/>
      <c r="BC23" s="102"/>
      <c r="BD23" s="102">
        <f t="shared" si="10"/>
        <v>1.0027028482111633</v>
      </c>
      <c r="BE23" s="102"/>
      <c r="BF23" s="102">
        <f t="shared" si="11"/>
        <v>0.78917299063540569</v>
      </c>
      <c r="BG23" s="102"/>
      <c r="BH23" s="102">
        <f t="shared" si="12"/>
        <v>1.0277134969977793</v>
      </c>
      <c r="BI23" s="102"/>
      <c r="BJ23" s="102">
        <f t="shared" si="13"/>
        <v>-0.23854050636237345</v>
      </c>
      <c r="BK23" s="59"/>
      <c r="BM23" s="81"/>
      <c r="BN23" s="81"/>
    </row>
    <row r="24" spans="1:66" x14ac:dyDescent="0.2">
      <c r="A24" s="8">
        <v>38808</v>
      </c>
      <c r="B24" s="8"/>
      <c r="C24" s="60"/>
      <c r="D24" s="102">
        <f>Data!D17+'Economic Model'!C$63</f>
        <v>2.1579251620266691</v>
      </c>
      <c r="E24" s="102"/>
      <c r="F24" s="104">
        <f>Data!F17+'Economic Model'!C$64</f>
        <v>88.386482318519043</v>
      </c>
      <c r="G24" s="102"/>
      <c r="H24" s="102">
        <f>Data!H17+'Economic Model'!C$65</f>
        <v>1.9867414870717905</v>
      </c>
      <c r="I24" s="102"/>
      <c r="J24" s="105">
        <f>Data!J17+'Economic Model'!C$66</f>
        <v>8.6199999999999992</v>
      </c>
      <c r="K24" s="17"/>
      <c r="L24" s="18"/>
      <c r="M24" s="102">
        <f t="shared" si="2"/>
        <v>2.1579251620266691</v>
      </c>
      <c r="N24" s="102"/>
      <c r="O24" s="102">
        <f>F24/2000*'Economic Model'!C$32/'Economic Model'!C$30</f>
        <v>0.2683161070383614</v>
      </c>
      <c r="P24" s="102"/>
      <c r="Q24" s="102">
        <f t="shared" si="15"/>
        <v>2.4262412690650303</v>
      </c>
      <c r="R24" s="102"/>
      <c r="S24" s="113"/>
      <c r="T24" s="102">
        <f>H24/'Economic Model'!C$30</f>
        <v>0.70955053109706812</v>
      </c>
      <c r="U24" s="102"/>
      <c r="V24" s="102">
        <f>J24/1000*'Economic Model'!C$33</f>
        <v>0.2586</v>
      </c>
      <c r="W24" s="102"/>
      <c r="X24" s="102">
        <f>('Economic Model'!H$43+'Economic Model'!H$51)/100</f>
        <v>0.21914999999999998</v>
      </c>
      <c r="Y24" s="102"/>
      <c r="Z24" s="102">
        <f t="shared" si="3"/>
        <v>1.1873005310970681</v>
      </c>
      <c r="AA24" s="102"/>
      <c r="AB24" s="102">
        <f>'Economic Model'!H$58/100</f>
        <v>0.2135298575757576</v>
      </c>
      <c r="AC24" s="102"/>
      <c r="AD24" s="102">
        <f t="shared" si="4"/>
        <v>1.4008303886728257</v>
      </c>
      <c r="AE24" s="102"/>
      <c r="AF24" s="102">
        <f t="shared" si="5"/>
        <v>1.1325142816344642</v>
      </c>
      <c r="AG24" s="114"/>
      <c r="AH24" s="102"/>
      <c r="AI24" s="102">
        <f>Q24-T24-V24-('Economic Model'!H$49/100)</f>
        <v>1.4195907379679622</v>
      </c>
      <c r="AJ24" s="102"/>
      <c r="AK24" s="102">
        <f t="shared" si="6"/>
        <v>1.2389407379679622</v>
      </c>
      <c r="AL24" s="102"/>
      <c r="AM24" s="102">
        <f t="shared" si="16"/>
        <v>1.0254108803922046</v>
      </c>
      <c r="AN24" s="89"/>
      <c r="AO24" s="15"/>
      <c r="AP24" s="90"/>
      <c r="AQ24" s="102">
        <f>'Returns per Bu.'!AJ24/'Economic Model'!C$30</f>
        <v>0.27857142857142858</v>
      </c>
      <c r="AR24" s="102"/>
      <c r="AS24" s="102">
        <f t="shared" si="14"/>
        <v>0.63214285714285712</v>
      </c>
      <c r="AT24" s="102"/>
      <c r="AU24" s="102">
        <f>'Returns per Bu.'!AN24/'Economic Model'!C$30</f>
        <v>0.9107142857142857</v>
      </c>
      <c r="AV24" s="114"/>
      <c r="AW24" s="113"/>
      <c r="AX24" s="102">
        <f t="shared" si="8"/>
        <v>1.3884642857142857</v>
      </c>
      <c r="AY24" s="102"/>
      <c r="AZ24" s="102">
        <f t="shared" si="9"/>
        <v>1.6019941432900433</v>
      </c>
      <c r="BA24" s="114"/>
      <c r="BB24" s="102"/>
      <c r="BC24" s="102"/>
      <c r="BD24" s="102">
        <f t="shared" si="10"/>
        <v>1.0377769833507446</v>
      </c>
      <c r="BE24" s="102"/>
      <c r="BF24" s="102">
        <f t="shared" si="11"/>
        <v>0.82424712577498704</v>
      </c>
      <c r="BG24" s="102"/>
      <c r="BH24" s="102">
        <f t="shared" si="12"/>
        <v>1.0254108803922046</v>
      </c>
      <c r="BI24" s="102"/>
      <c r="BJ24" s="102">
        <f t="shared" si="13"/>
        <v>-0.20116375461721758</v>
      </c>
      <c r="BK24" s="59"/>
      <c r="BM24" s="81"/>
      <c r="BN24" s="81"/>
    </row>
    <row r="25" spans="1:66" x14ac:dyDescent="0.2">
      <c r="A25" s="6">
        <v>38838</v>
      </c>
      <c r="B25" s="6"/>
      <c r="C25" s="60"/>
      <c r="D25" s="102">
        <f>Data!D18+'Economic Model'!C$63</f>
        <v>2.6775887724739076</v>
      </c>
      <c r="E25" s="102"/>
      <c r="F25" s="104">
        <f>Data!F18+'Economic Model'!C$64</f>
        <v>83.582869149034309</v>
      </c>
      <c r="G25" s="102"/>
      <c r="H25" s="102">
        <f>Data!H18+'Economic Model'!C$65</f>
        <v>2.0071619563179253</v>
      </c>
      <c r="I25" s="102"/>
      <c r="J25" s="105">
        <f>Data!J18+'Economic Model'!C$66</f>
        <v>8</v>
      </c>
      <c r="K25" s="17"/>
      <c r="L25" s="18"/>
      <c r="M25" s="102">
        <f t="shared" si="2"/>
        <v>2.6775887724739076</v>
      </c>
      <c r="N25" s="102"/>
      <c r="O25" s="102">
        <f>F25/2000*'Economic Model'!C$32/'Economic Model'!C$30</f>
        <v>0.25373370991671129</v>
      </c>
      <c r="P25" s="102"/>
      <c r="Q25" s="102">
        <f t="shared" si="15"/>
        <v>2.9313224823906188</v>
      </c>
      <c r="R25" s="102"/>
      <c r="S25" s="113"/>
      <c r="T25" s="102">
        <f>H25/'Economic Model'!C$30</f>
        <v>0.71684355582783055</v>
      </c>
      <c r="U25" s="102"/>
      <c r="V25" s="102">
        <f>J25/1000*'Economic Model'!C$33</f>
        <v>0.24</v>
      </c>
      <c r="W25" s="102"/>
      <c r="X25" s="102">
        <f>('Economic Model'!H$43+'Economic Model'!H$51)/100</f>
        <v>0.21914999999999998</v>
      </c>
      <c r="Y25" s="102"/>
      <c r="Z25" s="102">
        <f t="shared" si="3"/>
        <v>1.1759935558278305</v>
      </c>
      <c r="AA25" s="102"/>
      <c r="AB25" s="102">
        <f>'Economic Model'!H$58/100</f>
        <v>0.2135298575757576</v>
      </c>
      <c r="AC25" s="102"/>
      <c r="AD25" s="102">
        <f t="shared" si="4"/>
        <v>1.3895234134035881</v>
      </c>
      <c r="AE25" s="102"/>
      <c r="AF25" s="102">
        <f t="shared" si="5"/>
        <v>1.1357897034868767</v>
      </c>
      <c r="AG25" s="114"/>
      <c r="AH25" s="102"/>
      <c r="AI25" s="102">
        <f>Q25-T25-V25-('Economic Model'!H$49/100)</f>
        <v>1.935978926562788</v>
      </c>
      <c r="AJ25" s="102"/>
      <c r="AK25" s="102">
        <f t="shared" si="6"/>
        <v>1.7553289265627883</v>
      </c>
      <c r="AL25" s="102"/>
      <c r="AM25" s="102">
        <f t="shared" si="16"/>
        <v>1.5417990689870307</v>
      </c>
      <c r="AN25" s="89"/>
      <c r="AO25" s="15"/>
      <c r="AP25" s="90"/>
      <c r="AQ25" s="102">
        <f>'Returns per Bu.'!AJ25/'Economic Model'!C$30</f>
        <v>0.27857142857142858</v>
      </c>
      <c r="AR25" s="102"/>
      <c r="AS25" s="102">
        <f t="shared" si="14"/>
        <v>0.63571428571428579</v>
      </c>
      <c r="AT25" s="102"/>
      <c r="AU25" s="102">
        <f>'Returns per Bu.'!AN25/'Economic Model'!C$30</f>
        <v>0.91428571428571437</v>
      </c>
      <c r="AV25" s="114"/>
      <c r="AW25" s="113"/>
      <c r="AX25" s="102">
        <f t="shared" si="8"/>
        <v>1.3734357142857143</v>
      </c>
      <c r="AY25" s="102"/>
      <c r="AZ25" s="102">
        <f t="shared" si="9"/>
        <v>1.5869655718614719</v>
      </c>
      <c r="BA25" s="114"/>
      <c r="BB25" s="102"/>
      <c r="BC25" s="102"/>
      <c r="BD25" s="102">
        <f t="shared" si="10"/>
        <v>1.5578867681049045</v>
      </c>
      <c r="BE25" s="102"/>
      <c r="BF25" s="102">
        <f t="shared" si="11"/>
        <v>1.3443569105291469</v>
      </c>
      <c r="BG25" s="102"/>
      <c r="BH25" s="102">
        <f t="shared" si="12"/>
        <v>1.5417990689870307</v>
      </c>
      <c r="BI25" s="102"/>
      <c r="BJ25" s="102">
        <f t="shared" si="13"/>
        <v>-0.19744215845788382</v>
      </c>
      <c r="BK25" s="59"/>
      <c r="BM25" s="81"/>
      <c r="BN25" s="81"/>
    </row>
    <row r="26" spans="1:66" x14ac:dyDescent="0.2">
      <c r="A26" s="8">
        <v>38869</v>
      </c>
      <c r="B26" s="8"/>
      <c r="C26" s="60"/>
      <c r="D26" s="102">
        <f>Data!D19+'Economic Model'!C$63</f>
        <v>3.1532130939001939</v>
      </c>
      <c r="E26" s="102"/>
      <c r="F26" s="104">
        <f>Data!F19+'Economic Model'!C$64</f>
        <v>79.739978613446524</v>
      </c>
      <c r="G26" s="102"/>
      <c r="H26" s="102">
        <f>Data!H19+'Economic Model'!C$65</f>
        <v>1.9406252606909382</v>
      </c>
      <c r="I26" s="102"/>
      <c r="J26" s="105">
        <f>Data!J19+'Economic Model'!C$66</f>
        <v>8.2799999999999994</v>
      </c>
      <c r="K26" s="17"/>
      <c r="L26" s="18"/>
      <c r="M26" s="102">
        <f t="shared" si="2"/>
        <v>3.1532130939001939</v>
      </c>
      <c r="N26" s="102"/>
      <c r="O26" s="102">
        <f>F26/2000*'Economic Model'!C$32/'Economic Model'!C$30</f>
        <v>0.24206779221939123</v>
      </c>
      <c r="P26" s="102"/>
      <c r="Q26" s="102">
        <f t="shared" si="15"/>
        <v>3.3952808861195853</v>
      </c>
      <c r="R26" s="102"/>
      <c r="S26" s="113"/>
      <c r="T26" s="102">
        <f>H26/'Economic Model'!C$30</f>
        <v>0.69308045024676368</v>
      </c>
      <c r="U26" s="102"/>
      <c r="V26" s="102">
        <f>J26/1000*'Economic Model'!C$33</f>
        <v>0.24839999999999998</v>
      </c>
      <c r="W26" s="102"/>
      <c r="X26" s="102">
        <f>('Economic Model'!H$43+'Economic Model'!H$51)/100</f>
        <v>0.21914999999999998</v>
      </c>
      <c r="Y26" s="102"/>
      <c r="Z26" s="102">
        <f t="shared" si="3"/>
        <v>1.1606304502467637</v>
      </c>
      <c r="AA26" s="102"/>
      <c r="AB26" s="102">
        <f>'Economic Model'!H$58/100</f>
        <v>0.2135298575757576</v>
      </c>
      <c r="AC26" s="102"/>
      <c r="AD26" s="102">
        <f t="shared" si="4"/>
        <v>1.3741603078225213</v>
      </c>
      <c r="AE26" s="102"/>
      <c r="AF26" s="102">
        <f t="shared" si="5"/>
        <v>1.1320925156031301</v>
      </c>
      <c r="AG26" s="114"/>
      <c r="AH26" s="102"/>
      <c r="AI26" s="102">
        <f>Q26-T26-V26-('Economic Model'!H$49/100)</f>
        <v>2.4153004358728216</v>
      </c>
      <c r="AJ26" s="102"/>
      <c r="AK26" s="102">
        <f t="shared" si="6"/>
        <v>2.2346504358728216</v>
      </c>
      <c r="AL26" s="102"/>
      <c r="AM26" s="102">
        <f t="shared" si="16"/>
        <v>2.0211205782970643</v>
      </c>
      <c r="AN26" s="89"/>
      <c r="AO26" s="15"/>
      <c r="AP26" s="90"/>
      <c r="AQ26" s="102">
        <f>'Returns per Bu.'!AJ26/'Economic Model'!C$30</f>
        <v>0.27857142857142858</v>
      </c>
      <c r="AR26" s="102"/>
      <c r="AS26" s="102">
        <f t="shared" si="14"/>
        <v>0.63928571428571423</v>
      </c>
      <c r="AT26" s="102"/>
      <c r="AU26" s="102">
        <f>'Returns per Bu.'!AN26/'Economic Model'!C$30</f>
        <v>0.91785714285714282</v>
      </c>
      <c r="AV26" s="114"/>
      <c r="AW26" s="113"/>
      <c r="AX26" s="102">
        <f t="shared" si="8"/>
        <v>1.3854071428571428</v>
      </c>
      <c r="AY26" s="102"/>
      <c r="AZ26" s="102">
        <f t="shared" si="9"/>
        <v>1.5989370004329004</v>
      </c>
      <c r="BA26" s="114"/>
      <c r="BB26" s="102"/>
      <c r="BC26" s="102"/>
      <c r="BD26" s="102">
        <f t="shared" si="10"/>
        <v>2.0098737432624425</v>
      </c>
      <c r="BE26" s="102"/>
      <c r="BF26" s="102">
        <f t="shared" si="11"/>
        <v>1.7963438856866849</v>
      </c>
      <c r="BG26" s="102"/>
      <c r="BH26" s="102">
        <f t="shared" si="12"/>
        <v>2.0211205782970643</v>
      </c>
      <c r="BI26" s="102"/>
      <c r="BJ26" s="102">
        <f t="shared" si="13"/>
        <v>-0.22477669261037914</v>
      </c>
      <c r="BK26" s="59"/>
      <c r="BM26" s="81"/>
      <c r="BN26" s="81"/>
    </row>
    <row r="27" spans="1:66" x14ac:dyDescent="0.2">
      <c r="A27" s="6">
        <v>38899</v>
      </c>
      <c r="B27" s="6"/>
      <c r="C27" s="60"/>
      <c r="D27" s="102">
        <f>Data!D20+'Economic Model'!C$63</f>
        <v>2.7656673505158125</v>
      </c>
      <c r="E27" s="102"/>
      <c r="F27" s="104">
        <f>Data!F20+'Economic Model'!C$64</f>
        <v>78.298894662601114</v>
      </c>
      <c r="G27" s="102"/>
      <c r="H27" s="102">
        <f>Data!H20+'Economic Model'!C$65</f>
        <v>1.9892940457275576</v>
      </c>
      <c r="I27" s="102"/>
      <c r="J27" s="105">
        <f>Data!J20+'Economic Model'!C$66</f>
        <v>6.83</v>
      </c>
      <c r="K27" s="17"/>
      <c r="L27" s="18"/>
      <c r="M27" s="102">
        <f t="shared" si="2"/>
        <v>2.7656673505158125</v>
      </c>
      <c r="N27" s="102"/>
      <c r="O27" s="102">
        <f>F27/2000*'Economic Model'!C$32/'Economic Model'!C$30</f>
        <v>0.23769307308289628</v>
      </c>
      <c r="P27" s="102"/>
      <c r="Q27" s="102">
        <f t="shared" si="15"/>
        <v>3.0033604235987088</v>
      </c>
      <c r="R27" s="102"/>
      <c r="S27" s="113"/>
      <c r="T27" s="102">
        <f>H27/'Economic Model'!C$30</f>
        <v>0.71046215918841349</v>
      </c>
      <c r="U27" s="102"/>
      <c r="V27" s="102">
        <f>J27/1000*'Economic Model'!C$33</f>
        <v>0.2049</v>
      </c>
      <c r="W27" s="102"/>
      <c r="X27" s="102">
        <f>('Economic Model'!H$43+'Economic Model'!H$51)/100</f>
        <v>0.21914999999999998</v>
      </c>
      <c r="Y27" s="102"/>
      <c r="Z27" s="102">
        <f t="shared" si="3"/>
        <v>1.1345121591884135</v>
      </c>
      <c r="AA27" s="102"/>
      <c r="AB27" s="102">
        <f>'Economic Model'!H$58/100</f>
        <v>0.2135298575757576</v>
      </c>
      <c r="AC27" s="102"/>
      <c r="AD27" s="102">
        <f t="shared" si="4"/>
        <v>1.3480420167641711</v>
      </c>
      <c r="AE27" s="102"/>
      <c r="AF27" s="102">
        <f t="shared" si="5"/>
        <v>1.1103489436812748</v>
      </c>
      <c r="AG27" s="114"/>
      <c r="AH27" s="102"/>
      <c r="AI27" s="102">
        <f>Q27-T27-V27-('Economic Model'!H$49/100)</f>
        <v>2.0494982644102957</v>
      </c>
      <c r="AJ27" s="102"/>
      <c r="AK27" s="102">
        <f t="shared" si="6"/>
        <v>1.8688482644102953</v>
      </c>
      <c r="AL27" s="102"/>
      <c r="AM27" s="102">
        <f t="shared" si="16"/>
        <v>1.6553184068345377</v>
      </c>
      <c r="AN27" s="89"/>
      <c r="AO27" s="15"/>
      <c r="AP27" s="90"/>
      <c r="AQ27" s="102">
        <f>'Returns per Bu.'!AJ27/'Economic Model'!C$30</f>
        <v>0.27857142857142858</v>
      </c>
      <c r="AR27" s="102"/>
      <c r="AS27" s="102">
        <f t="shared" si="14"/>
        <v>0.6428571428571429</v>
      </c>
      <c r="AT27" s="102"/>
      <c r="AU27" s="102">
        <f>'Returns per Bu.'!AN27/'Economic Model'!C$30</f>
        <v>0.92142857142857149</v>
      </c>
      <c r="AV27" s="114"/>
      <c r="AW27" s="113"/>
      <c r="AX27" s="102">
        <f t="shared" si="8"/>
        <v>1.3454785714285715</v>
      </c>
      <c r="AY27" s="102"/>
      <c r="AZ27" s="102">
        <f t="shared" si="9"/>
        <v>1.5590084290043291</v>
      </c>
      <c r="BA27" s="114"/>
      <c r="BB27" s="102"/>
      <c r="BC27" s="102"/>
      <c r="BD27" s="102">
        <f t="shared" si="10"/>
        <v>1.6578818521701373</v>
      </c>
      <c r="BE27" s="102"/>
      <c r="BF27" s="102">
        <f t="shared" si="11"/>
        <v>1.4443519945943797</v>
      </c>
      <c r="BG27" s="102"/>
      <c r="BH27" s="102">
        <f t="shared" si="12"/>
        <v>1.6553184068345377</v>
      </c>
      <c r="BI27" s="102"/>
      <c r="BJ27" s="102">
        <f t="shared" si="13"/>
        <v>-0.210966412240158</v>
      </c>
      <c r="BK27" s="59"/>
      <c r="BM27" s="81"/>
      <c r="BN27" s="81"/>
    </row>
    <row r="28" spans="1:66" x14ac:dyDescent="0.2">
      <c r="A28" s="8">
        <v>38930</v>
      </c>
      <c r="B28" s="8"/>
      <c r="C28" s="60"/>
      <c r="D28" s="102">
        <f>Data!D21+'Economic Model'!C$63</f>
        <v>2.3957373227398122</v>
      </c>
      <c r="E28" s="102"/>
      <c r="F28" s="104">
        <f>Data!F21+'Economic Model'!C$64</f>
        <v>76.85781071175569</v>
      </c>
      <c r="G28" s="102"/>
      <c r="H28" s="102">
        <f>Data!H21+'Economic Model'!C$65</f>
        <v>1.9113559214381461</v>
      </c>
      <c r="I28" s="102"/>
      <c r="J28" s="105">
        <f>Data!J21+'Economic Model'!C$66</f>
        <v>8.4499999999999993</v>
      </c>
      <c r="K28" s="17"/>
      <c r="L28" s="18"/>
      <c r="M28" s="102">
        <f t="shared" si="2"/>
        <v>2.3957373227398122</v>
      </c>
      <c r="N28" s="102"/>
      <c r="O28" s="102">
        <f>F28/2000*'Economic Model'!C$32/'Economic Model'!C$30</f>
        <v>0.23331835394640124</v>
      </c>
      <c r="P28" s="102"/>
      <c r="Q28" s="102">
        <f t="shared" si="15"/>
        <v>2.6290556766862134</v>
      </c>
      <c r="R28" s="102"/>
      <c r="S28" s="113"/>
      <c r="T28" s="102">
        <f>H28/'Economic Model'!C$30</f>
        <v>0.68262711479933791</v>
      </c>
      <c r="U28" s="102"/>
      <c r="V28" s="102">
        <f>J28/1000*'Economic Model'!C$33</f>
        <v>0.25349999999999995</v>
      </c>
      <c r="W28" s="102"/>
      <c r="X28" s="102">
        <f>('Economic Model'!H$43+'Economic Model'!H$51)/100</f>
        <v>0.21914999999999998</v>
      </c>
      <c r="Y28" s="102"/>
      <c r="Z28" s="102">
        <f t="shared" si="3"/>
        <v>1.1552771147993379</v>
      </c>
      <c r="AA28" s="102"/>
      <c r="AB28" s="102">
        <f>'Economic Model'!H$58/100</f>
        <v>0.2135298575757576</v>
      </c>
      <c r="AC28" s="102"/>
      <c r="AD28" s="102">
        <f t="shared" si="4"/>
        <v>1.3688069723750955</v>
      </c>
      <c r="AE28" s="102"/>
      <c r="AF28" s="102">
        <f t="shared" si="5"/>
        <v>1.1354886184286943</v>
      </c>
      <c r="AG28" s="114"/>
      <c r="AH28" s="102"/>
      <c r="AI28" s="102">
        <f>Q28-T28-V28-('Economic Model'!H$49/100)</f>
        <v>1.6544285618868755</v>
      </c>
      <c r="AJ28" s="102"/>
      <c r="AK28" s="102">
        <f t="shared" si="6"/>
        <v>1.4737785618868755</v>
      </c>
      <c r="AL28" s="102"/>
      <c r="AM28" s="102">
        <f t="shared" si="16"/>
        <v>1.2602487043111179</v>
      </c>
      <c r="AN28" s="89"/>
      <c r="AO28" s="15"/>
      <c r="AP28" s="90"/>
      <c r="AQ28" s="102">
        <f>'Returns per Bu.'!AJ28/'Economic Model'!C$30</f>
        <v>0.27857142857142858</v>
      </c>
      <c r="AR28" s="102"/>
      <c r="AS28" s="102">
        <f t="shared" si="14"/>
        <v>0.6428571428571429</v>
      </c>
      <c r="AT28" s="102"/>
      <c r="AU28" s="102">
        <f>'Returns per Bu.'!AN28/'Economic Model'!C$30</f>
        <v>0.92142857142857149</v>
      </c>
      <c r="AV28" s="114"/>
      <c r="AW28" s="113"/>
      <c r="AX28" s="102">
        <f t="shared" si="8"/>
        <v>1.3940785714285715</v>
      </c>
      <c r="AY28" s="102"/>
      <c r="AZ28" s="102">
        <f t="shared" si="9"/>
        <v>1.6076084290043291</v>
      </c>
      <c r="BA28" s="114"/>
      <c r="BB28" s="102"/>
      <c r="BC28" s="102"/>
      <c r="BD28" s="102">
        <f t="shared" si="10"/>
        <v>1.2349771052576419</v>
      </c>
      <c r="BE28" s="102"/>
      <c r="BF28" s="102">
        <f t="shared" si="11"/>
        <v>1.0214472476818843</v>
      </c>
      <c r="BG28" s="102"/>
      <c r="BH28" s="102">
        <f t="shared" si="12"/>
        <v>1.2602487043111179</v>
      </c>
      <c r="BI28" s="102"/>
      <c r="BJ28" s="102">
        <f t="shared" si="13"/>
        <v>-0.23880145662923358</v>
      </c>
      <c r="BK28" s="59"/>
      <c r="BM28" s="81"/>
      <c r="BN28" s="81"/>
    </row>
    <row r="29" spans="1:66" x14ac:dyDescent="0.2">
      <c r="A29" s="6">
        <v>38961</v>
      </c>
      <c r="B29" s="6"/>
      <c r="C29" s="60"/>
      <c r="D29" s="102">
        <f>Data!D22+'Economic Model'!C$63</f>
        <v>2.052230868376383</v>
      </c>
      <c r="E29" s="102"/>
      <c r="F29" s="104">
        <f>Data!F22+'Economic Model'!C$64</f>
        <v>72.054197542270956</v>
      </c>
      <c r="G29" s="102"/>
      <c r="H29" s="102">
        <f>Data!H22+'Economic Model'!C$65</f>
        <v>2.0463011890396823</v>
      </c>
      <c r="I29" s="102"/>
      <c r="J29" s="105">
        <f>Data!J22+'Economic Model'!C$66</f>
        <v>7.83</v>
      </c>
      <c r="K29" s="17"/>
      <c r="L29" s="18"/>
      <c r="M29" s="102">
        <f t="shared" si="2"/>
        <v>2.052230868376383</v>
      </c>
      <c r="N29" s="102"/>
      <c r="O29" s="102">
        <f>F29/2000*'Economic Model'!C$32/'Economic Model'!C$30</f>
        <v>0.21873595682475114</v>
      </c>
      <c r="P29" s="102"/>
      <c r="Q29" s="102">
        <f t="shared" si="15"/>
        <v>2.2709668252011341</v>
      </c>
      <c r="R29" s="102"/>
      <c r="S29" s="113"/>
      <c r="T29" s="102">
        <f>H29/'Economic Model'!C$30</f>
        <v>0.73082185322845805</v>
      </c>
      <c r="U29" s="102"/>
      <c r="V29" s="102">
        <f>J29/1000*'Economic Model'!C$33</f>
        <v>0.2349</v>
      </c>
      <c r="W29" s="102"/>
      <c r="X29" s="102">
        <f>('Economic Model'!H$43+'Economic Model'!H$51)/100</f>
        <v>0.21914999999999998</v>
      </c>
      <c r="Y29" s="102"/>
      <c r="Z29" s="102">
        <f t="shared" si="3"/>
        <v>1.1848718532284581</v>
      </c>
      <c r="AA29" s="102"/>
      <c r="AB29" s="102">
        <f>'Economic Model'!H$58/100</f>
        <v>0.2135298575757576</v>
      </c>
      <c r="AC29" s="102"/>
      <c r="AD29" s="102">
        <f t="shared" si="4"/>
        <v>1.3984017108042157</v>
      </c>
      <c r="AE29" s="102"/>
      <c r="AF29" s="102">
        <f t="shared" si="5"/>
        <v>1.1796657539794646</v>
      </c>
      <c r="AG29" s="114"/>
      <c r="AH29" s="102"/>
      <c r="AI29" s="102">
        <f>Q29-T29-V29-('Economic Model'!H$49/100)</f>
        <v>1.2667449719726762</v>
      </c>
      <c r="AJ29" s="102"/>
      <c r="AK29" s="102">
        <f t="shared" si="6"/>
        <v>1.086094971972676</v>
      </c>
      <c r="AL29" s="102"/>
      <c r="AM29" s="102">
        <f t="shared" si="16"/>
        <v>0.87256511439691842</v>
      </c>
      <c r="AN29" s="89"/>
      <c r="AO29" s="15"/>
      <c r="AP29" s="90"/>
      <c r="AQ29" s="102">
        <f>'Returns per Bu.'!AJ29/'Economic Model'!C$30</f>
        <v>0.28928571428571431</v>
      </c>
      <c r="AR29" s="102"/>
      <c r="AS29" s="102">
        <f t="shared" si="14"/>
        <v>0.67142857142857149</v>
      </c>
      <c r="AT29" s="102"/>
      <c r="AU29" s="102">
        <f>'Returns per Bu.'!AN29/'Economic Model'!C$30</f>
        <v>0.96071428571428574</v>
      </c>
      <c r="AV29" s="114"/>
      <c r="AW29" s="113"/>
      <c r="AX29" s="102">
        <f t="shared" si="8"/>
        <v>1.4147642857142857</v>
      </c>
      <c r="AY29" s="102"/>
      <c r="AZ29" s="102">
        <f t="shared" si="9"/>
        <v>1.6282941432900433</v>
      </c>
      <c r="BA29" s="114"/>
      <c r="BB29" s="102"/>
      <c r="BC29" s="102"/>
      <c r="BD29" s="102">
        <f t="shared" si="10"/>
        <v>0.85620253948684844</v>
      </c>
      <c r="BE29" s="102"/>
      <c r="BF29" s="102">
        <f t="shared" si="11"/>
        <v>0.64267268191109084</v>
      </c>
      <c r="BG29" s="102"/>
      <c r="BH29" s="102">
        <f t="shared" si="12"/>
        <v>0.87256511439691853</v>
      </c>
      <c r="BI29" s="102"/>
      <c r="BJ29" s="102">
        <f t="shared" si="13"/>
        <v>-0.22989243248582769</v>
      </c>
      <c r="BK29" s="59"/>
      <c r="BM29" s="81"/>
      <c r="BN29" s="81"/>
    </row>
    <row r="30" spans="1:66" x14ac:dyDescent="0.2">
      <c r="A30" s="8">
        <v>38991</v>
      </c>
      <c r="B30" s="8"/>
      <c r="C30" s="60"/>
      <c r="D30" s="102">
        <f>Data!D23+'Economic Model'!C$63</f>
        <v>1.9</v>
      </c>
      <c r="E30" s="102"/>
      <c r="F30" s="104">
        <f>Data!F23+'Economic Model'!C$64</f>
        <v>79.607954545454547</v>
      </c>
      <c r="G30" s="102"/>
      <c r="H30" s="102">
        <f>Data!H23+'Economic Model'!C$65</f>
        <v>2.6565056818181829</v>
      </c>
      <c r="I30" s="102"/>
      <c r="J30" s="105">
        <f>Data!J23+'Economic Model'!C$66</f>
        <v>6.39</v>
      </c>
      <c r="K30" s="17"/>
      <c r="L30" s="18"/>
      <c r="M30" s="102">
        <f t="shared" si="2"/>
        <v>1.9</v>
      </c>
      <c r="N30" s="102"/>
      <c r="O30" s="102">
        <f>F30/2000*'Economic Model'!C$32/'Economic Model'!C$30</f>
        <v>0.24166700487012988</v>
      </c>
      <c r="P30" s="102"/>
      <c r="Q30" s="102">
        <f t="shared" si="15"/>
        <v>2.1416670048701296</v>
      </c>
      <c r="R30" s="102"/>
      <c r="S30" s="113"/>
      <c r="T30" s="102">
        <f>H30/'Economic Model'!C$30</f>
        <v>0.94875202922077972</v>
      </c>
      <c r="U30" s="102"/>
      <c r="V30" s="102">
        <f>J30/1000*'Economic Model'!C$33</f>
        <v>0.19169999999999998</v>
      </c>
      <c r="W30" s="102"/>
      <c r="X30" s="102">
        <f>('Economic Model'!H$43+'Economic Model'!H$51)/100</f>
        <v>0.21914999999999998</v>
      </c>
      <c r="Y30" s="102"/>
      <c r="Z30" s="102">
        <f t="shared" si="3"/>
        <v>1.3596020292207798</v>
      </c>
      <c r="AA30" s="102"/>
      <c r="AB30" s="102">
        <f>'Economic Model'!H$58/100</f>
        <v>0.2135298575757576</v>
      </c>
      <c r="AC30" s="102"/>
      <c r="AD30" s="102">
        <f t="shared" si="4"/>
        <v>1.5731318867965374</v>
      </c>
      <c r="AE30" s="102"/>
      <c r="AF30" s="102">
        <f t="shared" si="5"/>
        <v>1.3314648819264074</v>
      </c>
      <c r="AG30" s="114"/>
      <c r="AH30" s="102"/>
      <c r="AI30" s="102">
        <f>Q30-T30-V30-('Economic Model'!H$49/100)</f>
        <v>0.96271497564934982</v>
      </c>
      <c r="AJ30" s="102"/>
      <c r="AK30" s="102">
        <f t="shared" si="6"/>
        <v>0.78206497564934985</v>
      </c>
      <c r="AL30" s="102"/>
      <c r="AM30" s="102">
        <f t="shared" si="16"/>
        <v>0.56853511807359225</v>
      </c>
      <c r="AN30" s="89"/>
      <c r="AO30" s="15"/>
      <c r="AP30" s="90"/>
      <c r="AQ30" s="102">
        <f>'Returns per Bu.'!AJ30/'Economic Model'!C$30</f>
        <v>0.28928571428571431</v>
      </c>
      <c r="AR30" s="102"/>
      <c r="AS30" s="102">
        <f t="shared" si="14"/>
        <v>0.67500000000000004</v>
      </c>
      <c r="AT30" s="102"/>
      <c r="AU30" s="102">
        <f>'Returns per Bu.'!AN30/'Economic Model'!C$30</f>
        <v>0.96428571428571441</v>
      </c>
      <c r="AV30" s="114"/>
      <c r="AW30" s="113"/>
      <c r="AX30" s="102">
        <f t="shared" si="8"/>
        <v>1.3751357142857144</v>
      </c>
      <c r="AY30" s="102"/>
      <c r="AZ30" s="102">
        <f t="shared" si="9"/>
        <v>1.5886655718614719</v>
      </c>
      <c r="BA30" s="114"/>
      <c r="BB30" s="102"/>
      <c r="BC30" s="102"/>
      <c r="BD30" s="102">
        <f t="shared" si="10"/>
        <v>0.76653129058441527</v>
      </c>
      <c r="BE30" s="102"/>
      <c r="BF30" s="102">
        <f t="shared" si="11"/>
        <v>0.55300143300865767</v>
      </c>
      <c r="BG30" s="102"/>
      <c r="BH30" s="102">
        <f t="shared" si="12"/>
        <v>0.56853511807359236</v>
      </c>
      <c r="BI30" s="102"/>
      <c r="BJ30" s="102">
        <f t="shared" si="13"/>
        <v>-1.5533685064934688E-2</v>
      </c>
      <c r="BK30" s="59"/>
      <c r="BM30" s="81"/>
      <c r="BN30" s="81"/>
    </row>
    <row r="31" spans="1:66" x14ac:dyDescent="0.2">
      <c r="A31" s="6">
        <v>39022</v>
      </c>
      <c r="B31" s="6"/>
      <c r="C31" s="60"/>
      <c r="D31" s="102">
        <f>Data!D24+'Economic Model'!C$63</f>
        <v>2.04</v>
      </c>
      <c r="E31" s="102"/>
      <c r="F31" s="104">
        <f>Data!F24+'Economic Model'!C$64</f>
        <v>106.30952380952381</v>
      </c>
      <c r="G31" s="102"/>
      <c r="H31" s="102">
        <f>Data!H24+'Economic Model'!C$65</f>
        <v>3.2774999999999999</v>
      </c>
      <c r="I31" s="102"/>
      <c r="J31" s="105">
        <f>Data!J24+'Economic Model'!C$66</f>
        <v>7.26</v>
      </c>
      <c r="K31" s="17"/>
      <c r="L31" s="18"/>
      <c r="M31" s="102">
        <f t="shared" si="2"/>
        <v>2.04</v>
      </c>
      <c r="N31" s="102"/>
      <c r="O31" s="102">
        <f>F31/2000*'Economic Model'!C$32/'Economic Model'!C$30</f>
        <v>0.32272534013605442</v>
      </c>
      <c r="P31" s="102"/>
      <c r="Q31" s="102">
        <f t="shared" si="15"/>
        <v>2.3627253401360546</v>
      </c>
      <c r="R31" s="102"/>
      <c r="S31" s="113"/>
      <c r="T31" s="102">
        <f>H31/'Economic Model'!C$30</f>
        <v>1.1705357142857142</v>
      </c>
      <c r="U31" s="102"/>
      <c r="V31" s="102">
        <f>J31/1000*'Economic Model'!C$33</f>
        <v>0.21779999999999999</v>
      </c>
      <c r="W31" s="102"/>
      <c r="X31" s="102">
        <f>('Economic Model'!H$43+'Economic Model'!H$51)/100</f>
        <v>0.21914999999999998</v>
      </c>
      <c r="Y31" s="102"/>
      <c r="Z31" s="102">
        <f t="shared" si="3"/>
        <v>1.6074857142857142</v>
      </c>
      <c r="AA31" s="102"/>
      <c r="AB31" s="102">
        <f>'Economic Model'!H$58/100</f>
        <v>0.2135298575757576</v>
      </c>
      <c r="AC31" s="102"/>
      <c r="AD31" s="102">
        <f t="shared" si="4"/>
        <v>1.8210155718614718</v>
      </c>
      <c r="AE31" s="102"/>
      <c r="AF31" s="102">
        <f t="shared" si="5"/>
        <v>1.4982902317254174</v>
      </c>
      <c r="AG31" s="114"/>
      <c r="AH31" s="102"/>
      <c r="AI31" s="102">
        <f>Q31-T31-V31-('Economic Model'!H$49/100)</f>
        <v>0.93588962585034041</v>
      </c>
      <c r="AJ31" s="102"/>
      <c r="AK31" s="102">
        <f t="shared" si="6"/>
        <v>0.75523962585034043</v>
      </c>
      <c r="AL31" s="102"/>
      <c r="AM31" s="102">
        <f t="shared" si="16"/>
        <v>0.54170976827458284</v>
      </c>
      <c r="AN31" s="89"/>
      <c r="AO31" s="15"/>
      <c r="AP31" s="90"/>
      <c r="AQ31" s="102">
        <f>'Returns per Bu.'!AJ31/'Economic Model'!C$30</f>
        <v>0.28928571428571431</v>
      </c>
      <c r="AR31" s="102"/>
      <c r="AS31" s="102">
        <f t="shared" si="14"/>
        <v>0.6785714285714286</v>
      </c>
      <c r="AT31" s="102"/>
      <c r="AU31" s="102">
        <f>'Returns per Bu.'!AN31/'Economic Model'!C$30</f>
        <v>0.96785714285714286</v>
      </c>
      <c r="AV31" s="114"/>
      <c r="AW31" s="113"/>
      <c r="AX31" s="102">
        <f t="shared" si="8"/>
        <v>1.4048071428571429</v>
      </c>
      <c r="AY31" s="102"/>
      <c r="AZ31" s="102">
        <f t="shared" si="9"/>
        <v>1.6183370004329005</v>
      </c>
      <c r="BA31" s="114"/>
      <c r="BB31" s="102"/>
      <c r="BC31" s="102"/>
      <c r="BD31" s="102">
        <f t="shared" si="10"/>
        <v>0.9579181972789117</v>
      </c>
      <c r="BE31" s="102"/>
      <c r="BF31" s="102">
        <f t="shared" si="11"/>
        <v>0.7443883397031541</v>
      </c>
      <c r="BG31" s="102"/>
      <c r="BH31" s="102">
        <f t="shared" si="12"/>
        <v>0.54170976827458273</v>
      </c>
      <c r="BI31" s="102"/>
      <c r="BJ31" s="102">
        <f t="shared" si="13"/>
        <v>0.20267857142857137</v>
      </c>
      <c r="BK31" s="59"/>
      <c r="BM31" s="81"/>
      <c r="BN31" s="81"/>
    </row>
    <row r="32" spans="1:66" x14ac:dyDescent="0.2">
      <c r="A32" s="77">
        <v>39052</v>
      </c>
      <c r="B32" s="77"/>
      <c r="C32" s="65"/>
      <c r="D32" s="106">
        <f>Data!D25+'Economic Model'!C$63</f>
        <v>2.23</v>
      </c>
      <c r="E32" s="106"/>
      <c r="F32" s="108">
        <f>Data!F25+'Economic Model'!C$64</f>
        <v>126.1</v>
      </c>
      <c r="G32" s="106"/>
      <c r="H32" s="106">
        <f>Data!H25+'Economic Model'!C$65</f>
        <v>3.4264999999999999</v>
      </c>
      <c r="I32" s="106"/>
      <c r="J32" s="109">
        <f>Data!J25+'Economic Model'!C$66</f>
        <v>8.31</v>
      </c>
      <c r="K32" s="74"/>
      <c r="L32" s="75"/>
      <c r="M32" s="106">
        <f t="shared" si="2"/>
        <v>2.23</v>
      </c>
      <c r="N32" s="106"/>
      <c r="O32" s="106">
        <f>F32/2000*'Economic Model'!C$32/'Economic Model'!C$30</f>
        <v>0.38280357142857147</v>
      </c>
      <c r="P32" s="106"/>
      <c r="Q32" s="106">
        <f t="shared" si="15"/>
        <v>2.6128035714285716</v>
      </c>
      <c r="R32" s="106"/>
      <c r="S32" s="115"/>
      <c r="T32" s="106">
        <f>H32/'Economic Model'!C$30</f>
        <v>1.2237500000000001</v>
      </c>
      <c r="U32" s="106"/>
      <c r="V32" s="106">
        <f>J32/1000*'Economic Model'!C$33</f>
        <v>0.24929999999999999</v>
      </c>
      <c r="W32" s="106"/>
      <c r="X32" s="106">
        <f>('Economic Model'!H$43+'Economic Model'!H$51)/100</f>
        <v>0.21914999999999998</v>
      </c>
      <c r="Y32" s="106"/>
      <c r="Z32" s="106">
        <f t="shared" si="3"/>
        <v>1.6922000000000001</v>
      </c>
      <c r="AA32" s="106"/>
      <c r="AB32" s="106">
        <f>'Economic Model'!H$58/100</f>
        <v>0.2135298575757576</v>
      </c>
      <c r="AC32" s="106"/>
      <c r="AD32" s="106">
        <f t="shared" si="4"/>
        <v>1.9057298575757577</v>
      </c>
      <c r="AE32" s="106"/>
      <c r="AF32" s="106">
        <f t="shared" si="5"/>
        <v>1.5229262861471864</v>
      </c>
      <c r="AG32" s="116"/>
      <c r="AH32" s="106"/>
      <c r="AI32" s="102">
        <f>Q32-T32-V32-('Economic Model'!H$49/100)</f>
        <v>1.1012535714285714</v>
      </c>
      <c r="AJ32" s="106"/>
      <c r="AK32" s="106">
        <f t="shared" si="6"/>
        <v>0.92060357142857141</v>
      </c>
      <c r="AL32" s="106"/>
      <c r="AM32" s="106">
        <f t="shared" si="16"/>
        <v>0.70707371385281381</v>
      </c>
      <c r="AN32" s="91"/>
      <c r="AO32" s="15"/>
      <c r="AP32" s="92"/>
      <c r="AQ32" s="106">
        <f>'Returns per Bu.'!AJ32/'Economic Model'!C$30</f>
        <v>0.28928571428571431</v>
      </c>
      <c r="AR32" s="106"/>
      <c r="AS32" s="106">
        <f t="shared" si="14"/>
        <v>0.68214285714285716</v>
      </c>
      <c r="AT32" s="106"/>
      <c r="AU32" s="106">
        <f>'Returns per Bu.'!AN32/'Economic Model'!C$30</f>
        <v>0.97142857142857153</v>
      </c>
      <c r="AV32" s="116"/>
      <c r="AW32" s="115"/>
      <c r="AX32" s="106">
        <f t="shared" si="8"/>
        <v>1.4398785714285716</v>
      </c>
      <c r="AY32" s="106"/>
      <c r="AZ32" s="106">
        <f t="shared" si="9"/>
        <v>1.6534084290043292</v>
      </c>
      <c r="BA32" s="116"/>
      <c r="BB32" s="106"/>
      <c r="BC32" s="106"/>
      <c r="BD32" s="106">
        <f t="shared" si="10"/>
        <v>1.172925</v>
      </c>
      <c r="BE32" s="106"/>
      <c r="BF32" s="106">
        <f t="shared" si="11"/>
        <v>0.9593951424242424</v>
      </c>
      <c r="BG32" s="106"/>
      <c r="BH32" s="106">
        <f t="shared" si="12"/>
        <v>0.70707371385281381</v>
      </c>
      <c r="BI32" s="106"/>
      <c r="BJ32" s="106">
        <f t="shared" si="13"/>
        <v>0.25232142857142859</v>
      </c>
      <c r="BK32" s="73"/>
      <c r="BM32" s="81"/>
      <c r="BN32" s="81"/>
    </row>
    <row r="33" spans="1:66" x14ac:dyDescent="0.2">
      <c r="A33" s="22">
        <v>39083</v>
      </c>
      <c r="B33" s="6"/>
      <c r="C33" s="57"/>
      <c r="D33" s="102">
        <f>Data!D26+'Economic Model'!C$63</f>
        <v>2.15</v>
      </c>
      <c r="E33" s="103"/>
      <c r="F33" s="104">
        <f>Data!F26+'Economic Model'!C$64</f>
        <v>128.08750000000001</v>
      </c>
      <c r="G33" s="103"/>
      <c r="H33" s="102">
        <f>Data!H26+'Economic Model'!C$65</f>
        <v>3.5306250000000001</v>
      </c>
      <c r="I33" s="103"/>
      <c r="J33" s="105">
        <f>Data!J26+'Economic Model'!C$66</f>
        <v>8.8699999999999992</v>
      </c>
      <c r="K33" s="16"/>
      <c r="L33" s="93"/>
      <c r="M33" s="102">
        <f t="shared" si="2"/>
        <v>2.15</v>
      </c>
      <c r="N33" s="117"/>
      <c r="O33" s="102">
        <f>F33/2000*'Economic Model'!C$32/'Economic Model'!C$30</f>
        <v>0.38883705357142856</v>
      </c>
      <c r="P33" s="102"/>
      <c r="Q33" s="102">
        <f t="shared" ref="Q33:Q43" si="17">M33+O33</f>
        <v>2.5388370535714286</v>
      </c>
      <c r="R33" s="117"/>
      <c r="S33" s="118"/>
      <c r="T33" s="102">
        <f>H33/'Economic Model'!C$30</f>
        <v>1.2609375</v>
      </c>
      <c r="U33" s="117"/>
      <c r="V33" s="102">
        <f>J33/1000*'Economic Model'!C$33</f>
        <v>0.2661</v>
      </c>
      <c r="W33" s="117"/>
      <c r="X33" s="102">
        <f>('Economic Model'!H$43+'Economic Model'!H$51)/100</f>
        <v>0.21914999999999998</v>
      </c>
      <c r="Y33" s="117"/>
      <c r="Z33" s="102">
        <f t="shared" si="3"/>
        <v>1.7461875</v>
      </c>
      <c r="AA33" s="117"/>
      <c r="AB33" s="102">
        <f>'Economic Model'!H$58/100</f>
        <v>0.2135298575757576</v>
      </c>
      <c r="AC33" s="117"/>
      <c r="AD33" s="102">
        <f t="shared" si="4"/>
        <v>1.9597173575757576</v>
      </c>
      <c r="AE33" s="117"/>
      <c r="AF33" s="102">
        <f t="shared" si="5"/>
        <v>1.5708803040043291</v>
      </c>
      <c r="AG33" s="114"/>
      <c r="AH33" s="102"/>
      <c r="AI33" s="110">
        <f>Q33-T33-V33-('Economic Model'!H$49/100)</f>
        <v>0.97329955357142861</v>
      </c>
      <c r="AJ33" s="102"/>
      <c r="AK33" s="102">
        <f t="shared" si="6"/>
        <v>0.79264955357142863</v>
      </c>
      <c r="AL33" s="102"/>
      <c r="AM33" s="102">
        <f t="shared" si="16"/>
        <v>0.57911969599567104</v>
      </c>
      <c r="AN33" s="89"/>
      <c r="AO33" s="15"/>
      <c r="AP33" s="90"/>
      <c r="AQ33" s="102">
        <f>'Returns per Bu.'!AJ33/'Economic Model'!C$30</f>
        <v>0.28928571428571431</v>
      </c>
      <c r="AR33" s="102"/>
      <c r="AS33" s="102">
        <f t="shared" si="14"/>
        <v>0.68571428571428572</v>
      </c>
      <c r="AT33" s="102"/>
      <c r="AU33" s="102">
        <f>'Returns per Bu.'!AN33/'Economic Model'!C$30</f>
        <v>0.97500000000000009</v>
      </c>
      <c r="AV33" s="114"/>
      <c r="AW33" s="113"/>
      <c r="AX33" s="102">
        <f t="shared" si="8"/>
        <v>1.46025</v>
      </c>
      <c r="AY33" s="102"/>
      <c r="AZ33" s="102">
        <f t="shared" si="9"/>
        <v>1.6737798575757576</v>
      </c>
      <c r="BA33" s="114"/>
      <c r="BB33" s="102"/>
      <c r="BC33" s="102"/>
      <c r="BD33" s="102">
        <f t="shared" si="10"/>
        <v>1.0785870535714286</v>
      </c>
      <c r="BE33" s="102"/>
      <c r="BF33" s="102">
        <f t="shared" si="11"/>
        <v>0.86505719599567099</v>
      </c>
      <c r="BG33" s="102"/>
      <c r="BH33" s="102">
        <f t="shared" si="12"/>
        <v>0.57911969599567104</v>
      </c>
      <c r="BI33" s="102"/>
      <c r="BJ33" s="102">
        <f t="shared" si="13"/>
        <v>0.28593749999999996</v>
      </c>
      <c r="BK33" s="59"/>
      <c r="BM33" s="81"/>
      <c r="BN33" s="81"/>
    </row>
    <row r="34" spans="1:66" x14ac:dyDescent="0.2">
      <c r="A34" s="8">
        <v>39114</v>
      </c>
      <c r="B34" s="8"/>
      <c r="C34" s="57"/>
      <c r="D34" s="102">
        <f>Data!D27+'Economic Model'!C$63</f>
        <v>1.9</v>
      </c>
      <c r="E34" s="103"/>
      <c r="F34" s="104">
        <f>Data!F27+'Economic Model'!C$64</f>
        <v>127.55555555555556</v>
      </c>
      <c r="G34" s="103"/>
      <c r="H34" s="102">
        <f>Data!H27+'Economic Model'!C$65</f>
        <v>3.8377777777777777</v>
      </c>
      <c r="I34" s="103"/>
      <c r="J34" s="105">
        <f>Data!J27+'Economic Model'!C$66</f>
        <v>9.39</v>
      </c>
      <c r="K34" s="16"/>
      <c r="L34" s="93"/>
      <c r="M34" s="102">
        <f t="shared" si="2"/>
        <v>1.9</v>
      </c>
      <c r="N34" s="117"/>
      <c r="O34" s="102">
        <f>F34/2000*'Economic Model'!C$32/'Economic Model'!C$30</f>
        <v>0.38722222222222225</v>
      </c>
      <c r="P34" s="102"/>
      <c r="Q34" s="102">
        <f t="shared" si="17"/>
        <v>2.2872222222222223</v>
      </c>
      <c r="R34" s="117"/>
      <c r="S34" s="118"/>
      <c r="T34" s="102">
        <f>H34/'Economic Model'!C$30</f>
        <v>1.3706349206349207</v>
      </c>
      <c r="U34" s="117"/>
      <c r="V34" s="102">
        <f>J34/1000*'Economic Model'!C$33</f>
        <v>0.28170000000000001</v>
      </c>
      <c r="W34" s="117"/>
      <c r="X34" s="102">
        <f>('Economic Model'!H$43+'Economic Model'!H$51)/100</f>
        <v>0.21914999999999998</v>
      </c>
      <c r="Y34" s="117"/>
      <c r="Z34" s="102">
        <f t="shared" si="3"/>
        <v>1.8714849206349207</v>
      </c>
      <c r="AA34" s="117"/>
      <c r="AB34" s="102">
        <f>'Economic Model'!H$58/100</f>
        <v>0.2135298575757576</v>
      </c>
      <c r="AC34" s="117"/>
      <c r="AD34" s="102">
        <f t="shared" si="4"/>
        <v>2.0850147782106783</v>
      </c>
      <c r="AE34" s="117"/>
      <c r="AF34" s="102">
        <f t="shared" si="5"/>
        <v>1.6977925559884559</v>
      </c>
      <c r="AG34" s="114"/>
      <c r="AH34" s="102"/>
      <c r="AI34" s="102">
        <f>Q34-T34-V34-('Economic Model'!H$49/100)</f>
        <v>0.59638730158730158</v>
      </c>
      <c r="AJ34" s="102"/>
      <c r="AK34" s="102">
        <f t="shared" si="6"/>
        <v>0.4157373015873016</v>
      </c>
      <c r="AL34" s="102"/>
      <c r="AM34" s="102">
        <f t="shared" si="16"/>
        <v>0.202207444011544</v>
      </c>
      <c r="AN34" s="89"/>
      <c r="AO34" s="15"/>
      <c r="AP34" s="90"/>
      <c r="AQ34" s="102">
        <f>'Returns per Bu.'!AJ34/'Economic Model'!C$30</f>
        <v>0.28928571428571431</v>
      </c>
      <c r="AR34" s="102"/>
      <c r="AS34" s="102">
        <f t="shared" si="14"/>
        <v>0.6892857142857145</v>
      </c>
      <c r="AT34" s="102"/>
      <c r="AU34" s="102">
        <f>'Returns per Bu.'!AN34/'Economic Model'!C$30</f>
        <v>0.97857142857142876</v>
      </c>
      <c r="AV34" s="114"/>
      <c r="AW34" s="113"/>
      <c r="AX34" s="102">
        <f t="shared" si="8"/>
        <v>1.4794214285714287</v>
      </c>
      <c r="AY34" s="102"/>
      <c r="AZ34" s="102">
        <f t="shared" si="9"/>
        <v>1.6929512861471863</v>
      </c>
      <c r="BA34" s="114"/>
      <c r="BB34" s="102"/>
      <c r="BC34" s="102"/>
      <c r="BD34" s="102">
        <f t="shared" si="10"/>
        <v>0.8078007936507936</v>
      </c>
      <c r="BE34" s="102"/>
      <c r="BF34" s="102">
        <f t="shared" si="11"/>
        <v>0.594270936075036</v>
      </c>
      <c r="BG34" s="102"/>
      <c r="BH34" s="102">
        <f t="shared" si="12"/>
        <v>0.20220744401154411</v>
      </c>
      <c r="BI34" s="102"/>
      <c r="BJ34" s="102">
        <f t="shared" si="13"/>
        <v>0.39206349206349189</v>
      </c>
      <c r="BK34" s="59"/>
      <c r="BM34" s="81"/>
      <c r="BN34" s="81"/>
    </row>
    <row r="35" spans="1:66" x14ac:dyDescent="0.2">
      <c r="A35" s="6">
        <v>39142</v>
      </c>
      <c r="B35" s="6"/>
      <c r="C35" s="57"/>
      <c r="D35" s="102">
        <f>Data!D28+'Economic Model'!C$63</f>
        <v>2.19</v>
      </c>
      <c r="E35" s="103"/>
      <c r="F35" s="104">
        <f>Data!F28+'Economic Model'!C$64</f>
        <v>129.28571428571428</v>
      </c>
      <c r="G35" s="103"/>
      <c r="H35" s="102">
        <f>Data!H28+'Economic Model'!C$65</f>
        <v>3.7503690476190483</v>
      </c>
      <c r="I35" s="103"/>
      <c r="J35" s="105">
        <f>Data!J28+'Economic Model'!C$66</f>
        <v>9.2799999999999994</v>
      </c>
      <c r="K35" s="16"/>
      <c r="L35" s="93"/>
      <c r="M35" s="102">
        <f t="shared" si="2"/>
        <v>2.19</v>
      </c>
      <c r="N35" s="117"/>
      <c r="O35" s="102">
        <f>F35/2000*'Economic Model'!C$32/'Economic Model'!C$30</f>
        <v>0.39247448979591842</v>
      </c>
      <c r="P35" s="102"/>
      <c r="Q35" s="102">
        <f t="shared" si="17"/>
        <v>2.5824744897959184</v>
      </c>
      <c r="R35" s="117"/>
      <c r="S35" s="118"/>
      <c r="T35" s="102">
        <f>H35/'Economic Model'!C$30</f>
        <v>1.339417517006803</v>
      </c>
      <c r="U35" s="117"/>
      <c r="V35" s="102">
        <f>J35/1000*'Economic Model'!C$33</f>
        <v>0.27839999999999998</v>
      </c>
      <c r="W35" s="117"/>
      <c r="X35" s="102">
        <f>('Economic Model'!H$43+'Economic Model'!H$51)/100</f>
        <v>0.21914999999999998</v>
      </c>
      <c r="Y35" s="117"/>
      <c r="Z35" s="102">
        <f t="shared" si="3"/>
        <v>1.8369675170068029</v>
      </c>
      <c r="AA35" s="117"/>
      <c r="AB35" s="102">
        <f>'Economic Model'!H$58/100</f>
        <v>0.2135298575757576</v>
      </c>
      <c r="AC35" s="117"/>
      <c r="AD35" s="102">
        <f t="shared" si="4"/>
        <v>2.0504973745825605</v>
      </c>
      <c r="AE35" s="117"/>
      <c r="AF35" s="102">
        <f t="shared" si="5"/>
        <v>1.6580228847866421</v>
      </c>
      <c r="AG35" s="114"/>
      <c r="AH35" s="102"/>
      <c r="AI35" s="102">
        <f>Q35-T35-V35-('Economic Model'!H$49/100)</f>
        <v>0.92615697278911546</v>
      </c>
      <c r="AJ35" s="102"/>
      <c r="AK35" s="102">
        <f t="shared" si="6"/>
        <v>0.74550697278911549</v>
      </c>
      <c r="AL35" s="102"/>
      <c r="AM35" s="102">
        <f t="shared" si="16"/>
        <v>0.53197711521335789</v>
      </c>
      <c r="AN35" s="89"/>
      <c r="AO35" s="15"/>
      <c r="AP35" s="90"/>
      <c r="AQ35" s="102">
        <f>'Returns per Bu.'!AJ35/'Economic Model'!C$30</f>
        <v>0.28928571428571431</v>
      </c>
      <c r="AR35" s="102"/>
      <c r="AS35" s="102">
        <f t="shared" si="14"/>
        <v>0.6892857142857145</v>
      </c>
      <c r="AT35" s="102"/>
      <c r="AU35" s="102">
        <f>'Returns per Bu.'!AN35/'Economic Model'!C$30</f>
        <v>0.97857142857142876</v>
      </c>
      <c r="AV35" s="114"/>
      <c r="AW35" s="113"/>
      <c r="AX35" s="102">
        <f t="shared" si="8"/>
        <v>1.4761214285714286</v>
      </c>
      <c r="AY35" s="102"/>
      <c r="AZ35" s="102">
        <f t="shared" si="9"/>
        <v>1.6896512861471862</v>
      </c>
      <c r="BA35" s="114"/>
      <c r="BB35" s="102"/>
      <c r="BC35" s="102"/>
      <c r="BD35" s="102">
        <f t="shared" si="10"/>
        <v>1.1063530612244898</v>
      </c>
      <c r="BE35" s="102"/>
      <c r="BF35" s="102">
        <f t="shared" si="11"/>
        <v>0.89282320364873224</v>
      </c>
      <c r="BG35" s="102"/>
      <c r="BH35" s="102">
        <f t="shared" si="12"/>
        <v>0.531977115213358</v>
      </c>
      <c r="BI35" s="102"/>
      <c r="BJ35" s="102">
        <f t="shared" si="13"/>
        <v>0.36084608843537425</v>
      </c>
      <c r="BK35" s="59"/>
      <c r="BM35" s="81"/>
      <c r="BN35" s="81"/>
    </row>
    <row r="36" spans="1:66" x14ac:dyDescent="0.2">
      <c r="A36" s="8">
        <v>39173</v>
      </c>
      <c r="B36" s="8"/>
      <c r="C36" s="57"/>
      <c r="D36" s="102">
        <f>Data!D29+'Economic Model'!C$63</f>
        <v>2.16</v>
      </c>
      <c r="E36" s="103"/>
      <c r="F36" s="104">
        <f>Data!F29+'Economic Model'!C$64</f>
        <v>112.42857142857143</v>
      </c>
      <c r="G36" s="103"/>
      <c r="H36" s="102">
        <f>Data!H29+'Economic Model'!C$65</f>
        <v>3.3292857142857133</v>
      </c>
      <c r="I36" s="103"/>
      <c r="J36" s="105">
        <f>Data!J29+'Economic Model'!C$66</f>
        <v>8.58</v>
      </c>
      <c r="K36" s="16"/>
      <c r="L36" s="93"/>
      <c r="M36" s="102">
        <f t="shared" si="2"/>
        <v>2.16</v>
      </c>
      <c r="N36" s="117"/>
      <c r="O36" s="102">
        <f>F36/2000*'Economic Model'!C$32/'Economic Model'!C$30</f>
        <v>0.34130102040816335</v>
      </c>
      <c r="P36" s="102"/>
      <c r="Q36" s="102">
        <f t="shared" si="17"/>
        <v>2.5013010204081634</v>
      </c>
      <c r="R36" s="117"/>
      <c r="S36" s="118"/>
      <c r="T36" s="102">
        <f>H36/'Economic Model'!C$30</f>
        <v>1.1890306122448977</v>
      </c>
      <c r="U36" s="117"/>
      <c r="V36" s="102">
        <f>J36/1000*'Economic Model'!C$33</f>
        <v>0.25740000000000002</v>
      </c>
      <c r="W36" s="117"/>
      <c r="X36" s="102">
        <f>('Economic Model'!H$43+'Economic Model'!H$51)/100</f>
        <v>0.21914999999999998</v>
      </c>
      <c r="Y36" s="117"/>
      <c r="Z36" s="102">
        <f t="shared" si="3"/>
        <v>1.6655806122448977</v>
      </c>
      <c r="AA36" s="117"/>
      <c r="AB36" s="102">
        <f>'Economic Model'!H$58/100</f>
        <v>0.2135298575757576</v>
      </c>
      <c r="AC36" s="117"/>
      <c r="AD36" s="102">
        <f t="shared" si="4"/>
        <v>1.8791104698206553</v>
      </c>
      <c r="AE36" s="117"/>
      <c r="AF36" s="102">
        <f t="shared" si="5"/>
        <v>1.5378094494124919</v>
      </c>
      <c r="AG36" s="114"/>
      <c r="AH36" s="102"/>
      <c r="AI36" s="102">
        <f>Q36-T36-V36-('Economic Model'!H$49/100)</f>
        <v>1.0163704081632656</v>
      </c>
      <c r="AJ36" s="102"/>
      <c r="AK36" s="102">
        <f t="shared" si="6"/>
        <v>0.83572040816326565</v>
      </c>
      <c r="AL36" s="102"/>
      <c r="AM36" s="102">
        <f t="shared" si="16"/>
        <v>0.62219055058750805</v>
      </c>
      <c r="AN36" s="89"/>
      <c r="AO36" s="15"/>
      <c r="AP36" s="90"/>
      <c r="AQ36" s="102">
        <f>'Returns per Bu.'!AJ36/'Economic Model'!C$30</f>
        <v>0.28928571428571431</v>
      </c>
      <c r="AR36" s="102"/>
      <c r="AS36" s="102">
        <f t="shared" si="14"/>
        <v>0.69285714285714284</v>
      </c>
      <c r="AT36" s="102"/>
      <c r="AU36" s="102">
        <f>'Returns per Bu.'!AN36/'Economic Model'!C$30</f>
        <v>0.98214285714285721</v>
      </c>
      <c r="AV36" s="114"/>
      <c r="AW36" s="113"/>
      <c r="AX36" s="102">
        <f t="shared" si="8"/>
        <v>1.4586928571428572</v>
      </c>
      <c r="AY36" s="102"/>
      <c r="AZ36" s="102">
        <f t="shared" si="9"/>
        <v>1.6722227147186148</v>
      </c>
      <c r="BA36" s="114"/>
      <c r="BB36" s="102"/>
      <c r="BC36" s="102"/>
      <c r="BD36" s="102">
        <f t="shared" si="10"/>
        <v>1.0426081632653061</v>
      </c>
      <c r="BE36" s="102"/>
      <c r="BF36" s="102">
        <f t="shared" si="11"/>
        <v>0.82907830568954854</v>
      </c>
      <c r="BG36" s="102"/>
      <c r="BH36" s="102">
        <f t="shared" si="12"/>
        <v>0.62219055058750805</v>
      </c>
      <c r="BI36" s="102"/>
      <c r="BJ36" s="102">
        <f t="shared" si="13"/>
        <v>0.20688775510204049</v>
      </c>
      <c r="BK36" s="59"/>
      <c r="BM36" s="81"/>
      <c r="BN36" s="81"/>
    </row>
    <row r="37" spans="1:66" x14ac:dyDescent="0.2">
      <c r="A37" s="6">
        <v>39203</v>
      </c>
      <c r="B37" s="6"/>
      <c r="C37" s="57"/>
      <c r="D37" s="102">
        <f>Data!D30+'Economic Model'!C$63</f>
        <v>2.17</v>
      </c>
      <c r="E37" s="103"/>
      <c r="F37" s="104">
        <f>Data!F30+'Economic Model'!C$64</f>
        <v>102.17045454545455</v>
      </c>
      <c r="G37" s="103"/>
      <c r="H37" s="102">
        <f>Data!H30+'Economic Model'!C$65</f>
        <v>3.4418181818181819</v>
      </c>
      <c r="I37" s="103"/>
      <c r="J37" s="105">
        <f>Data!J30+'Economic Model'!C$66</f>
        <v>8</v>
      </c>
      <c r="K37" s="16"/>
      <c r="L37" s="93"/>
      <c r="M37" s="102">
        <f t="shared" si="2"/>
        <v>2.17</v>
      </c>
      <c r="N37" s="117"/>
      <c r="O37" s="102">
        <f>F37/2000*'Economic Model'!C$32/'Economic Model'!C$30</f>
        <v>0.31016030844155845</v>
      </c>
      <c r="P37" s="102"/>
      <c r="Q37" s="102">
        <f t="shared" si="17"/>
        <v>2.4801603084415582</v>
      </c>
      <c r="R37" s="117"/>
      <c r="S37" s="118"/>
      <c r="T37" s="102">
        <f>H37/'Economic Model'!C$30</f>
        <v>1.2292207792207792</v>
      </c>
      <c r="U37" s="117"/>
      <c r="V37" s="102">
        <f>J37/1000*'Economic Model'!C$33</f>
        <v>0.24</v>
      </c>
      <c r="W37" s="117"/>
      <c r="X37" s="102">
        <f>('Economic Model'!H$43+'Economic Model'!H$51)/100</f>
        <v>0.21914999999999998</v>
      </c>
      <c r="Y37" s="117"/>
      <c r="Z37" s="102">
        <f t="shared" si="3"/>
        <v>1.6883707792207792</v>
      </c>
      <c r="AA37" s="117"/>
      <c r="AB37" s="102">
        <f>'Economic Model'!H$58/100</f>
        <v>0.2135298575757576</v>
      </c>
      <c r="AC37" s="117"/>
      <c r="AD37" s="102">
        <f t="shared" si="4"/>
        <v>1.9019006367965368</v>
      </c>
      <c r="AE37" s="117"/>
      <c r="AF37" s="102">
        <f t="shared" si="5"/>
        <v>1.5917403283549783</v>
      </c>
      <c r="AG37" s="114"/>
      <c r="AH37" s="102"/>
      <c r="AI37" s="102">
        <f>Q37-T37-V37-('Economic Model'!H$49/100)</f>
        <v>0.97243952922077903</v>
      </c>
      <c r="AJ37" s="102"/>
      <c r="AK37" s="102">
        <f t="shared" si="6"/>
        <v>0.79178952922077905</v>
      </c>
      <c r="AL37" s="102"/>
      <c r="AM37" s="102">
        <f t="shared" si="16"/>
        <v>0.57825967164502146</v>
      </c>
      <c r="AN37" s="89"/>
      <c r="AO37" s="15"/>
      <c r="AP37" s="90"/>
      <c r="AQ37" s="102">
        <f>'Returns per Bu.'!AJ37/'Economic Model'!C$30</f>
        <v>0.28928571428571431</v>
      </c>
      <c r="AR37" s="102"/>
      <c r="AS37" s="102">
        <f t="shared" si="14"/>
        <v>0.6964285714285714</v>
      </c>
      <c r="AT37" s="102"/>
      <c r="AU37" s="102">
        <f>'Returns per Bu.'!AN37/'Economic Model'!C$30</f>
        <v>0.98571428571428565</v>
      </c>
      <c r="AV37" s="114"/>
      <c r="AW37" s="113"/>
      <c r="AX37" s="102">
        <f t="shared" si="8"/>
        <v>1.4448642857142855</v>
      </c>
      <c r="AY37" s="102"/>
      <c r="AZ37" s="102">
        <f t="shared" si="9"/>
        <v>1.6583941432900431</v>
      </c>
      <c r="BA37" s="114"/>
      <c r="BB37" s="102"/>
      <c r="BC37" s="102"/>
      <c r="BD37" s="102">
        <f t="shared" si="10"/>
        <v>1.0352960227272727</v>
      </c>
      <c r="BE37" s="102"/>
      <c r="BF37" s="102">
        <f t="shared" si="11"/>
        <v>0.82176616515151513</v>
      </c>
      <c r="BG37" s="102"/>
      <c r="BH37" s="102">
        <f t="shared" si="12"/>
        <v>0.57825967164502157</v>
      </c>
      <c r="BI37" s="102"/>
      <c r="BJ37" s="102">
        <f t="shared" si="13"/>
        <v>0.24350649350649356</v>
      </c>
      <c r="BK37" s="59"/>
      <c r="BM37" s="81"/>
      <c r="BN37" s="81"/>
    </row>
    <row r="38" spans="1:66" x14ac:dyDescent="0.2">
      <c r="A38" s="8">
        <v>39234</v>
      </c>
      <c r="B38" s="8"/>
      <c r="C38" s="57"/>
      <c r="D38" s="102">
        <f>Data!D31+'Economic Model'!C$63</f>
        <v>2.09</v>
      </c>
      <c r="E38" s="103"/>
      <c r="F38" s="104">
        <f>Data!F31+'Economic Model'!C$64</f>
        <v>96.642857142857139</v>
      </c>
      <c r="G38" s="103"/>
      <c r="H38" s="102">
        <f>Data!H31+'Economic Model'!C$65</f>
        <v>3.6492857142857154</v>
      </c>
      <c r="I38" s="103"/>
      <c r="J38" s="105">
        <f>Data!J31+'Economic Model'!C$66</f>
        <v>8.58</v>
      </c>
      <c r="K38" s="16"/>
      <c r="L38" s="93"/>
      <c r="M38" s="102">
        <f t="shared" si="2"/>
        <v>2.09</v>
      </c>
      <c r="N38" s="117"/>
      <c r="O38" s="102">
        <f>F38/2000*'Economic Model'!C$32/'Economic Model'!C$30</f>
        <v>0.29338010204081638</v>
      </c>
      <c r="P38" s="102"/>
      <c r="Q38" s="102">
        <f t="shared" si="17"/>
        <v>2.3833801020408161</v>
      </c>
      <c r="R38" s="117"/>
      <c r="S38" s="118"/>
      <c r="T38" s="102">
        <f>H38/'Economic Model'!C$30</f>
        <v>1.3033163265306127</v>
      </c>
      <c r="U38" s="117"/>
      <c r="V38" s="102">
        <f>J38/1000*'Economic Model'!C$33</f>
        <v>0.25740000000000002</v>
      </c>
      <c r="W38" s="117"/>
      <c r="X38" s="102">
        <f>('Economic Model'!H$43+'Economic Model'!H$51)/100</f>
        <v>0.21914999999999998</v>
      </c>
      <c r="Y38" s="117"/>
      <c r="Z38" s="102">
        <f t="shared" si="3"/>
        <v>1.7798663265306127</v>
      </c>
      <c r="AA38" s="117"/>
      <c r="AB38" s="102">
        <f>'Economic Model'!H$58/100</f>
        <v>0.2135298575757576</v>
      </c>
      <c r="AC38" s="117"/>
      <c r="AD38" s="102">
        <f t="shared" si="4"/>
        <v>1.9933961841063703</v>
      </c>
      <c r="AE38" s="117"/>
      <c r="AF38" s="102">
        <f t="shared" si="5"/>
        <v>1.7000160820655539</v>
      </c>
      <c r="AG38" s="114"/>
      <c r="AH38" s="102"/>
      <c r="AI38" s="102">
        <f>Q38-T38-V38-('Economic Model'!H$49/100)</f>
        <v>0.78416377551020333</v>
      </c>
      <c r="AJ38" s="102"/>
      <c r="AK38" s="102">
        <f t="shared" si="6"/>
        <v>0.60351377551020335</v>
      </c>
      <c r="AL38" s="102"/>
      <c r="AM38" s="102">
        <f t="shared" si="16"/>
        <v>0.38998391793444576</v>
      </c>
      <c r="AN38" s="89"/>
      <c r="AO38" s="15"/>
      <c r="AP38" s="90"/>
      <c r="AQ38" s="102">
        <f>'Returns per Bu.'!AJ38/'Economic Model'!C$30</f>
        <v>0.28928571428571431</v>
      </c>
      <c r="AR38" s="102"/>
      <c r="AS38" s="102">
        <f t="shared" si="14"/>
        <v>0.7</v>
      </c>
      <c r="AT38" s="102"/>
      <c r="AU38" s="102">
        <f>'Returns per Bu.'!AN38/'Economic Model'!C$30</f>
        <v>0.98928571428571432</v>
      </c>
      <c r="AV38" s="114"/>
      <c r="AW38" s="113"/>
      <c r="AX38" s="102">
        <f t="shared" si="8"/>
        <v>1.4658357142857144</v>
      </c>
      <c r="AY38" s="102"/>
      <c r="AZ38" s="102">
        <f t="shared" si="9"/>
        <v>1.679365571861472</v>
      </c>
      <c r="BA38" s="114"/>
      <c r="BB38" s="102"/>
      <c r="BC38" s="102"/>
      <c r="BD38" s="102">
        <f t="shared" si="10"/>
        <v>0.91754438775510172</v>
      </c>
      <c r="BE38" s="102"/>
      <c r="BF38" s="102">
        <f t="shared" si="11"/>
        <v>0.70401453017934412</v>
      </c>
      <c r="BG38" s="102"/>
      <c r="BH38" s="102">
        <f t="shared" si="12"/>
        <v>0.38998391793444576</v>
      </c>
      <c r="BI38" s="102"/>
      <c r="BJ38" s="102">
        <f t="shared" si="13"/>
        <v>0.31403061224489837</v>
      </c>
      <c r="BK38" s="59"/>
      <c r="BM38" s="81"/>
      <c r="BN38" s="81"/>
    </row>
    <row r="39" spans="1:66" x14ac:dyDescent="0.2">
      <c r="A39" s="6">
        <v>39264</v>
      </c>
      <c r="B39" s="6"/>
      <c r="C39" s="57"/>
      <c r="D39" s="102">
        <f>Data!D32+'Economic Model'!C$63</f>
        <v>1.97</v>
      </c>
      <c r="E39" s="103"/>
      <c r="F39" s="104">
        <f>Data!F32+'Economic Model'!C$64</f>
        <v>93.88095238095238</v>
      </c>
      <c r="G39" s="103"/>
      <c r="H39" s="102">
        <f>Data!H32+'Economic Model'!C$65</f>
        <v>3.013363571428572</v>
      </c>
      <c r="I39" s="103"/>
      <c r="J39" s="105">
        <f>Data!J32+'Economic Model'!C$66</f>
        <v>8.61</v>
      </c>
      <c r="K39" s="16"/>
      <c r="L39" s="93"/>
      <c r="M39" s="102">
        <f t="shared" si="2"/>
        <v>1.97</v>
      </c>
      <c r="N39" s="117"/>
      <c r="O39" s="102">
        <f>F39/2000*'Economic Model'!C$32/'Economic Model'!C$30</f>
        <v>0.28499574829931973</v>
      </c>
      <c r="P39" s="102"/>
      <c r="Q39" s="102">
        <f t="shared" si="17"/>
        <v>2.2549957482993195</v>
      </c>
      <c r="R39" s="117"/>
      <c r="S39" s="118"/>
      <c r="T39" s="102">
        <f>H39/'Economic Model'!C$30</f>
        <v>1.0762012755102044</v>
      </c>
      <c r="U39" s="117"/>
      <c r="V39" s="102">
        <f>J39/1000*'Economic Model'!C$33</f>
        <v>0.25829999999999997</v>
      </c>
      <c r="W39" s="117"/>
      <c r="X39" s="102">
        <f>('Economic Model'!H$43+'Economic Model'!H$51)/100</f>
        <v>0.21914999999999998</v>
      </c>
      <c r="Y39" s="117"/>
      <c r="Z39" s="102">
        <f t="shared" si="3"/>
        <v>1.5536512755102043</v>
      </c>
      <c r="AA39" s="117"/>
      <c r="AB39" s="102">
        <f>'Economic Model'!H$58/100</f>
        <v>0.2135298575757576</v>
      </c>
      <c r="AC39" s="117"/>
      <c r="AD39" s="102">
        <f t="shared" si="4"/>
        <v>1.7671811330859619</v>
      </c>
      <c r="AE39" s="117"/>
      <c r="AF39" s="102">
        <f t="shared" si="5"/>
        <v>1.4821853847866422</v>
      </c>
      <c r="AG39" s="114"/>
      <c r="AH39" s="102"/>
      <c r="AI39" s="102">
        <f>Q39-T39-V39-('Economic Model'!H$49/100)</f>
        <v>0.88199447278911514</v>
      </c>
      <c r="AJ39" s="102"/>
      <c r="AK39" s="102">
        <f t="shared" si="6"/>
        <v>0.70134447278911516</v>
      </c>
      <c r="AL39" s="102"/>
      <c r="AM39" s="102">
        <f t="shared" si="16"/>
        <v>0.48781461521335756</v>
      </c>
      <c r="AN39" s="89"/>
      <c r="AO39" s="15"/>
      <c r="AP39" s="90"/>
      <c r="AQ39" s="102">
        <f>'Returns per Bu.'!AJ39/'Economic Model'!C$30</f>
        <v>0.28928571428571431</v>
      </c>
      <c r="AR39" s="102"/>
      <c r="AS39" s="102">
        <f t="shared" si="14"/>
        <v>0.70357142857142851</v>
      </c>
      <c r="AT39" s="102"/>
      <c r="AU39" s="102">
        <f>'Returns per Bu.'!AN39/'Economic Model'!C$30</f>
        <v>0.99285714285714288</v>
      </c>
      <c r="AV39" s="114"/>
      <c r="AW39" s="113"/>
      <c r="AX39" s="102">
        <f t="shared" si="8"/>
        <v>1.4703071428571428</v>
      </c>
      <c r="AY39" s="102"/>
      <c r="AZ39" s="102">
        <f t="shared" si="9"/>
        <v>1.6838370004329004</v>
      </c>
      <c r="BA39" s="114"/>
      <c r="BB39" s="102"/>
      <c r="BC39" s="102"/>
      <c r="BD39" s="102">
        <f t="shared" si="10"/>
        <v>0.78468860544217667</v>
      </c>
      <c r="BE39" s="102"/>
      <c r="BF39" s="102">
        <f t="shared" si="11"/>
        <v>0.57115874786641907</v>
      </c>
      <c r="BG39" s="102"/>
      <c r="BH39" s="102">
        <f t="shared" si="12"/>
        <v>0.48781461521335756</v>
      </c>
      <c r="BI39" s="102"/>
      <c r="BJ39" s="102">
        <f t="shared" si="13"/>
        <v>8.3344132653061509E-2</v>
      </c>
      <c r="BK39" s="59"/>
      <c r="BM39" s="81"/>
      <c r="BN39" s="81"/>
    </row>
    <row r="40" spans="1:66" x14ac:dyDescent="0.2">
      <c r="A40" s="8">
        <v>39295</v>
      </c>
      <c r="B40" s="6"/>
      <c r="C40" s="57"/>
      <c r="D40" s="102">
        <f>Data!D33+'Economic Model'!C$63</f>
        <v>1.86</v>
      </c>
      <c r="E40" s="103"/>
      <c r="F40" s="104">
        <f>Data!F33+'Economic Model'!C$64</f>
        <v>92.413043478260875</v>
      </c>
      <c r="G40" s="103"/>
      <c r="H40" s="102">
        <f>Data!H33+'Economic Model'!C$65</f>
        <v>3.0681576086956519</v>
      </c>
      <c r="I40" s="103"/>
      <c r="J40" s="105">
        <f>Data!J33+'Economic Model'!C$66</f>
        <v>7.88</v>
      </c>
      <c r="K40" s="16"/>
      <c r="L40" s="93"/>
      <c r="M40" s="102">
        <f t="shared" si="2"/>
        <v>1.86</v>
      </c>
      <c r="N40" s="117"/>
      <c r="O40" s="102">
        <f>F40/2000*'Economic Model'!C$32/'Economic Model'!C$30</f>
        <v>0.28053959627329195</v>
      </c>
      <c r="P40" s="102"/>
      <c r="Q40" s="102">
        <f t="shared" si="17"/>
        <v>2.140539596273292</v>
      </c>
      <c r="R40" s="117"/>
      <c r="S40" s="118"/>
      <c r="T40" s="102">
        <f>H40/'Economic Model'!C$30</f>
        <v>1.0957705745341615</v>
      </c>
      <c r="U40" s="117"/>
      <c r="V40" s="102">
        <f>J40/1000*'Economic Model'!C$33</f>
        <v>0.2364</v>
      </c>
      <c r="W40" s="117"/>
      <c r="X40" s="102">
        <f>('Economic Model'!H$43+'Economic Model'!H$51)/100</f>
        <v>0.21914999999999998</v>
      </c>
      <c r="Y40" s="117"/>
      <c r="Z40" s="102">
        <f t="shared" si="3"/>
        <v>1.5513205745341614</v>
      </c>
      <c r="AA40" s="117"/>
      <c r="AB40" s="102">
        <f>'Economic Model'!H$58/100</f>
        <v>0.2135298575757576</v>
      </c>
      <c r="AC40" s="117"/>
      <c r="AD40" s="102">
        <f t="shared" si="4"/>
        <v>1.764850432109919</v>
      </c>
      <c r="AE40" s="117"/>
      <c r="AF40" s="102">
        <f t="shared" si="5"/>
        <v>1.484310835836627</v>
      </c>
      <c r="AG40" s="114"/>
      <c r="AH40" s="102"/>
      <c r="AI40" s="102">
        <f>Q40-T40-V40-('Economic Model'!H$49/100)</f>
        <v>0.76986902173913063</v>
      </c>
      <c r="AJ40" s="102"/>
      <c r="AK40" s="102">
        <f t="shared" si="6"/>
        <v>0.58921902173913066</v>
      </c>
      <c r="AL40" s="102"/>
      <c r="AM40" s="102">
        <f t="shared" si="16"/>
        <v>0.37568916416337306</v>
      </c>
      <c r="AN40" s="89"/>
      <c r="AO40" s="15"/>
      <c r="AP40" s="90"/>
      <c r="AQ40" s="102">
        <f>'Returns per Bu.'!AJ40/'Economic Model'!C$30</f>
        <v>0.28928571428571431</v>
      </c>
      <c r="AR40" s="102"/>
      <c r="AS40" s="102">
        <f t="shared" si="14"/>
        <v>0.7071428571428573</v>
      </c>
      <c r="AT40" s="102"/>
      <c r="AU40" s="102">
        <f>'Returns per Bu.'!AN40/'Economic Model'!C$30</f>
        <v>0.99642857142857155</v>
      </c>
      <c r="AV40" s="114"/>
      <c r="AW40" s="113"/>
      <c r="AX40" s="102">
        <f t="shared" si="8"/>
        <v>1.4519785714285716</v>
      </c>
      <c r="AY40" s="102"/>
      <c r="AZ40" s="102">
        <f t="shared" si="9"/>
        <v>1.6655084290043292</v>
      </c>
      <c r="BA40" s="114"/>
      <c r="BB40" s="102"/>
      <c r="BC40" s="102"/>
      <c r="BD40" s="102">
        <f t="shared" si="10"/>
        <v>0.68856102484472048</v>
      </c>
      <c r="BE40" s="102"/>
      <c r="BF40" s="102">
        <f t="shared" si="11"/>
        <v>0.47503116726896288</v>
      </c>
      <c r="BG40" s="102"/>
      <c r="BH40" s="102">
        <f t="shared" si="12"/>
        <v>0.37568916416337295</v>
      </c>
      <c r="BI40" s="102"/>
      <c r="BJ40" s="102">
        <f t="shared" si="13"/>
        <v>9.9342003105589938E-2</v>
      </c>
      <c r="BK40" s="59"/>
      <c r="BM40" s="81"/>
      <c r="BN40" s="81"/>
    </row>
    <row r="41" spans="1:66" x14ac:dyDescent="0.2">
      <c r="A41" s="6">
        <v>39326</v>
      </c>
      <c r="B41" s="6"/>
      <c r="C41" s="57"/>
      <c r="D41" s="102">
        <f>Data!D34+'Economic Model'!C$63</f>
        <v>1.5768421052631594</v>
      </c>
      <c r="E41" s="103"/>
      <c r="F41" s="104">
        <f>Data!F34+'Economic Model'!C$64</f>
        <v>99.973684210526315</v>
      </c>
      <c r="G41" s="103"/>
      <c r="H41" s="102">
        <f>Data!H34+'Economic Model'!C$65</f>
        <v>3.161973684210527</v>
      </c>
      <c r="I41" s="103"/>
      <c r="J41" s="105">
        <f>Data!J34+'Economic Model'!C$66</f>
        <v>7.48</v>
      </c>
      <c r="K41" s="16"/>
      <c r="L41" s="93"/>
      <c r="M41" s="102">
        <f t="shared" si="2"/>
        <v>1.5768421052631594</v>
      </c>
      <c r="N41" s="117"/>
      <c r="O41" s="102">
        <f>F41/2000*'Economic Model'!C$32/'Economic Model'!C$30</f>
        <v>0.30349154135338346</v>
      </c>
      <c r="P41" s="102"/>
      <c r="Q41" s="102">
        <f t="shared" si="17"/>
        <v>1.8803336466165428</v>
      </c>
      <c r="R41" s="117"/>
      <c r="S41" s="118"/>
      <c r="T41" s="102">
        <f>H41/'Economic Model'!C$30</f>
        <v>1.1292763157894741</v>
      </c>
      <c r="U41" s="117"/>
      <c r="V41" s="102">
        <f>J41/1000*'Economic Model'!C$33</f>
        <v>0.22440000000000002</v>
      </c>
      <c r="W41" s="117"/>
      <c r="X41" s="102">
        <f>('Economic Model'!H$43+'Economic Model'!H$51)/100</f>
        <v>0.21914999999999998</v>
      </c>
      <c r="Y41" s="117"/>
      <c r="Z41" s="102">
        <f t="shared" si="3"/>
        <v>1.572826315789474</v>
      </c>
      <c r="AA41" s="117"/>
      <c r="AB41" s="102">
        <f>'Economic Model'!H$58/100</f>
        <v>0.2135298575757576</v>
      </c>
      <c r="AC41" s="117"/>
      <c r="AD41" s="102">
        <f t="shared" si="4"/>
        <v>1.7863561733652316</v>
      </c>
      <c r="AE41" s="117"/>
      <c r="AF41" s="102">
        <f t="shared" si="5"/>
        <v>1.4828646320118481</v>
      </c>
      <c r="AG41" s="114"/>
      <c r="AH41" s="102"/>
      <c r="AI41" s="102">
        <f>Q41-T41-V41-('Economic Model'!H$49/100)</f>
        <v>0.48815733082706869</v>
      </c>
      <c r="AJ41" s="102"/>
      <c r="AK41" s="102">
        <f t="shared" si="6"/>
        <v>0.30750733082706883</v>
      </c>
      <c r="AL41" s="102"/>
      <c r="AM41" s="102">
        <f t="shared" si="16"/>
        <v>9.3977473251311228E-2</v>
      </c>
      <c r="AN41" s="89"/>
      <c r="AO41" s="15"/>
      <c r="AP41" s="90"/>
      <c r="AQ41" s="102">
        <f>'Returns per Bu.'!AJ41/'Economic Model'!C$30</f>
        <v>0.31071428571428572</v>
      </c>
      <c r="AR41" s="102"/>
      <c r="AS41" s="102">
        <f t="shared" si="14"/>
        <v>0.71428571428571441</v>
      </c>
      <c r="AT41" s="102"/>
      <c r="AU41" s="102">
        <f>'Returns per Bu.'!AN41/'Economic Model'!C$30</f>
        <v>1.0250000000000001</v>
      </c>
      <c r="AV41" s="114"/>
      <c r="AW41" s="113"/>
      <c r="AX41" s="102">
        <f t="shared" si="8"/>
        <v>1.46855</v>
      </c>
      <c r="AY41" s="102"/>
      <c r="AZ41" s="102">
        <f t="shared" si="9"/>
        <v>1.6820798575757576</v>
      </c>
      <c r="BA41" s="114"/>
      <c r="BB41" s="102"/>
      <c r="BC41" s="102"/>
      <c r="BD41" s="102">
        <f t="shared" si="10"/>
        <v>0.41178364661654276</v>
      </c>
      <c r="BE41" s="102"/>
      <c r="BF41" s="102">
        <f t="shared" si="11"/>
        <v>0.19825378904078517</v>
      </c>
      <c r="BG41" s="102"/>
      <c r="BH41" s="102">
        <f t="shared" si="12"/>
        <v>9.3977473251311228E-2</v>
      </c>
      <c r="BI41" s="102"/>
      <c r="BJ41" s="102">
        <f t="shared" si="13"/>
        <v>0.10427631578947394</v>
      </c>
      <c r="BK41" s="59"/>
      <c r="BM41" s="81"/>
      <c r="BN41" s="81"/>
    </row>
    <row r="42" spans="1:66" x14ac:dyDescent="0.2">
      <c r="A42" s="8">
        <v>39356</v>
      </c>
      <c r="B42" s="6"/>
      <c r="C42" s="57"/>
      <c r="D42" s="102">
        <f>Data!D35+'Economic Model'!C$63</f>
        <v>1.5232608695652179</v>
      </c>
      <c r="E42" s="103"/>
      <c r="F42" s="104">
        <f>Data!F35+'Economic Model'!C$64</f>
        <v>114.71739130434783</v>
      </c>
      <c r="G42" s="103"/>
      <c r="H42" s="102">
        <f>Data!H35+'Economic Model'!C$65</f>
        <v>3.1945951086956517</v>
      </c>
      <c r="I42" s="103"/>
      <c r="J42" s="105">
        <f>Data!J35+'Economic Model'!C$66</f>
        <v>7.48</v>
      </c>
      <c r="K42" s="16"/>
      <c r="L42" s="93"/>
      <c r="M42" s="102">
        <f t="shared" si="2"/>
        <v>1.5232608695652179</v>
      </c>
      <c r="N42" s="117"/>
      <c r="O42" s="102">
        <f>(F42+'Economic Model'!C$64)/2000*'Economic Model'!C$32/'Economic Model'!C$30</f>
        <v>0.3482492236024845</v>
      </c>
      <c r="P42" s="102"/>
      <c r="Q42" s="102">
        <f t="shared" si="17"/>
        <v>1.8715100931677024</v>
      </c>
      <c r="R42" s="117"/>
      <c r="S42" s="118"/>
      <c r="T42" s="102">
        <f>H42/'Economic Model'!C$30</f>
        <v>1.1409268245341613</v>
      </c>
      <c r="U42" s="117"/>
      <c r="V42" s="102">
        <f>J42/1000*'Economic Model'!C$33</f>
        <v>0.22440000000000002</v>
      </c>
      <c r="W42" s="117"/>
      <c r="X42" s="102">
        <f>('Economic Model'!H$43+'Economic Model'!H$51)/100</f>
        <v>0.21914999999999998</v>
      </c>
      <c r="Y42" s="117"/>
      <c r="Z42" s="102">
        <f t="shared" si="3"/>
        <v>1.5844768245341612</v>
      </c>
      <c r="AA42" s="117"/>
      <c r="AB42" s="102">
        <f>'Economic Model'!H$58/100</f>
        <v>0.2135298575757576</v>
      </c>
      <c r="AC42" s="117"/>
      <c r="AD42" s="102">
        <f t="shared" si="4"/>
        <v>1.7980066821099188</v>
      </c>
      <c r="AE42" s="117"/>
      <c r="AF42" s="102">
        <f t="shared" si="5"/>
        <v>1.4497574585074342</v>
      </c>
      <c r="AG42" s="119"/>
      <c r="AH42" s="117"/>
      <c r="AI42" s="102">
        <f>Q42-T42-V42-('Economic Model'!H$49/100)</f>
        <v>0.46768326863354115</v>
      </c>
      <c r="AJ42" s="117"/>
      <c r="AK42" s="102">
        <f t="shared" si="6"/>
        <v>0.28703326863354128</v>
      </c>
      <c r="AL42" s="102"/>
      <c r="AM42" s="102">
        <f t="shared" si="16"/>
        <v>7.3503411057783685E-2</v>
      </c>
      <c r="AN42" s="89"/>
      <c r="AO42" s="15"/>
      <c r="AP42" s="90"/>
      <c r="AQ42" s="102">
        <f>'Returns per Bu.'!AJ42/'Economic Model'!C$30</f>
        <v>0.31071428571428572</v>
      </c>
      <c r="AR42" s="102"/>
      <c r="AS42" s="102">
        <f t="shared" si="14"/>
        <v>0.71785714285714297</v>
      </c>
      <c r="AT42" s="102"/>
      <c r="AU42" s="102">
        <f>'Returns per Bu.'!AN42/'Economic Model'!C$30</f>
        <v>1.0285714285714287</v>
      </c>
      <c r="AV42" s="114"/>
      <c r="AW42" s="113"/>
      <c r="AX42" s="102">
        <f t="shared" si="8"/>
        <v>1.4721214285714286</v>
      </c>
      <c r="AY42" s="102"/>
      <c r="AZ42" s="102">
        <f t="shared" si="9"/>
        <v>1.6856512861471862</v>
      </c>
      <c r="BA42" s="114"/>
      <c r="BB42" s="102"/>
      <c r="BC42" s="102"/>
      <c r="BD42" s="102">
        <f t="shared" si="10"/>
        <v>0.39938866459627387</v>
      </c>
      <c r="BE42" s="102"/>
      <c r="BF42" s="102">
        <f t="shared" si="11"/>
        <v>0.18585880702051627</v>
      </c>
      <c r="BG42" s="102"/>
      <c r="BH42" s="102">
        <f t="shared" si="12"/>
        <v>7.3503411057783685E-2</v>
      </c>
      <c r="BI42" s="102"/>
      <c r="BJ42" s="102">
        <f t="shared" si="13"/>
        <v>0.11235539596273258</v>
      </c>
      <c r="BK42" s="59"/>
      <c r="BM42" s="81"/>
      <c r="BN42" s="81"/>
    </row>
    <row r="43" spans="1:66" x14ac:dyDescent="0.2">
      <c r="A43" s="6">
        <v>39387</v>
      </c>
      <c r="B43" s="6"/>
      <c r="C43" s="57"/>
      <c r="D43" s="102">
        <f>Data!D36+'Economic Model'!C$63</f>
        <v>1.740454545454545</v>
      </c>
      <c r="E43" s="103"/>
      <c r="F43" s="104">
        <f>Data!F36+'Economic Model'!C$64</f>
        <v>135.10714285714286</v>
      </c>
      <c r="G43" s="103"/>
      <c r="H43" s="102">
        <f>Data!H36+'Economic Model'!C$65</f>
        <v>3.5963095238095235</v>
      </c>
      <c r="I43" s="103"/>
      <c r="J43" s="105">
        <f>Data!J36+'Economic Model'!C$66</f>
        <v>8.5299999999999994</v>
      </c>
      <c r="K43" s="16"/>
      <c r="L43" s="93"/>
      <c r="M43" s="102">
        <f t="shared" si="2"/>
        <v>1.740454545454545</v>
      </c>
      <c r="N43" s="117"/>
      <c r="O43" s="102">
        <f>(F43+'Economic Model'!C$64)/2000*'Economic Model'!C$32/'Economic Model'!C$30</f>
        <v>0.4101466836734694</v>
      </c>
      <c r="P43" s="102"/>
      <c r="Q43" s="102">
        <f t="shared" si="17"/>
        <v>2.1506012291280143</v>
      </c>
      <c r="R43" s="117"/>
      <c r="S43" s="118"/>
      <c r="T43" s="102">
        <f>H43/'Economic Model'!C$30</f>
        <v>1.2843962585034014</v>
      </c>
      <c r="U43" s="117"/>
      <c r="V43" s="102">
        <f>J43/1000*'Economic Model'!C$33</f>
        <v>0.25589999999999996</v>
      </c>
      <c r="W43" s="117"/>
      <c r="X43" s="102">
        <f>('Economic Model'!H$43+'Economic Model'!H$51)/100</f>
        <v>0.21914999999999998</v>
      </c>
      <c r="Y43" s="117"/>
      <c r="Z43" s="102">
        <f t="shared" si="3"/>
        <v>1.7594462585034014</v>
      </c>
      <c r="AA43" s="117"/>
      <c r="AB43" s="102">
        <f>'Economic Model'!H$58/100</f>
        <v>0.2135298575757576</v>
      </c>
      <c r="AC43" s="117"/>
      <c r="AD43" s="102">
        <f t="shared" si="4"/>
        <v>1.972976116079159</v>
      </c>
      <c r="AE43" s="117"/>
      <c r="AF43" s="102">
        <f t="shared" si="5"/>
        <v>1.5628294324056897</v>
      </c>
      <c r="AG43" s="119"/>
      <c r="AH43" s="117"/>
      <c r="AI43" s="102">
        <f>Q43-T43-V43-('Economic Model'!H$49/100)</f>
        <v>0.57180497062461288</v>
      </c>
      <c r="AJ43" s="117"/>
      <c r="AK43" s="102">
        <f t="shared" si="6"/>
        <v>0.39115497062461291</v>
      </c>
      <c r="AL43" s="102"/>
      <c r="AM43" s="102">
        <f t="shared" si="16"/>
        <v>0.17762511304885531</v>
      </c>
      <c r="AN43" s="89"/>
      <c r="AO43" s="15"/>
      <c r="AP43" s="90"/>
      <c r="AQ43" s="102">
        <f>'Returns per Bu.'!AJ43/'Economic Model'!C$30</f>
        <v>0.31071428571428572</v>
      </c>
      <c r="AR43" s="102"/>
      <c r="AS43" s="102">
        <f t="shared" si="14"/>
        <v>0.72142857142857153</v>
      </c>
      <c r="AT43" s="102"/>
      <c r="AU43" s="102">
        <f>'Returns per Bu.'!AN43/'Economic Model'!C$30</f>
        <v>1.0321428571428573</v>
      </c>
      <c r="AV43" s="114"/>
      <c r="AW43" s="113"/>
      <c r="AX43" s="102">
        <f t="shared" si="8"/>
        <v>1.5071928571428572</v>
      </c>
      <c r="AY43" s="102"/>
      <c r="AZ43" s="102">
        <f t="shared" si="9"/>
        <v>1.7207227147186148</v>
      </c>
      <c r="BA43" s="114"/>
      <c r="BB43" s="102"/>
      <c r="BC43" s="102"/>
      <c r="BD43" s="102">
        <f t="shared" si="10"/>
        <v>0.6434083719851571</v>
      </c>
      <c r="BE43" s="102"/>
      <c r="BF43" s="102">
        <f t="shared" si="11"/>
        <v>0.4298785144093995</v>
      </c>
      <c r="BG43" s="102"/>
      <c r="BH43" s="102">
        <f t="shared" si="12"/>
        <v>0.17762511304885531</v>
      </c>
      <c r="BI43" s="102"/>
      <c r="BJ43" s="102">
        <f t="shared" si="13"/>
        <v>0.25225340136054419</v>
      </c>
      <c r="BK43" s="59"/>
      <c r="BM43" s="81"/>
      <c r="BN43" s="81"/>
    </row>
    <row r="44" spans="1:66" x14ac:dyDescent="0.2">
      <c r="A44" s="77">
        <v>39417</v>
      </c>
      <c r="B44" s="79"/>
      <c r="C44" s="76"/>
      <c r="D44" s="106">
        <f>Data!D37+'Economic Model'!C$63</f>
        <v>1.9428947368421057</v>
      </c>
      <c r="E44" s="107"/>
      <c r="F44" s="108">
        <f>Data!F37+'Economic Model'!C$64</f>
        <v>148.18421052631578</v>
      </c>
      <c r="G44" s="107"/>
      <c r="H44" s="106">
        <f>Data!H37+'Economic Model'!C$65</f>
        <v>4.0218421052631568</v>
      </c>
      <c r="I44" s="107"/>
      <c r="J44" s="109">
        <f>Data!J37+'Economic Model'!C$66</f>
        <v>8.86</v>
      </c>
      <c r="K44" s="80"/>
      <c r="L44" s="95"/>
      <c r="M44" s="106">
        <f>D44</f>
        <v>1.9428947368421057</v>
      </c>
      <c r="N44" s="120"/>
      <c r="O44" s="106">
        <f>(F44+'Economic Model'!C$64)/2000*'Economic Model'!C$32/'Economic Model'!C$30</f>
        <v>0.44984492481203003</v>
      </c>
      <c r="P44" s="106"/>
      <c r="Q44" s="106">
        <f>M44+O44</f>
        <v>2.3927396616541357</v>
      </c>
      <c r="R44" s="120"/>
      <c r="S44" s="121"/>
      <c r="T44" s="106">
        <f>H44/'Economic Model'!C$30</f>
        <v>1.4363721804511276</v>
      </c>
      <c r="U44" s="120"/>
      <c r="V44" s="106">
        <f>J44/1000*'Economic Model'!C$33</f>
        <v>0.26579999999999998</v>
      </c>
      <c r="W44" s="120"/>
      <c r="X44" s="106">
        <f>('Economic Model'!H$43+'Economic Model'!H$51)/100</f>
        <v>0.21914999999999998</v>
      </c>
      <c r="Y44" s="120"/>
      <c r="Z44" s="106">
        <f>T44+V44+X44</f>
        <v>1.9213221804511276</v>
      </c>
      <c r="AA44" s="120"/>
      <c r="AB44" s="106">
        <f>'Economic Model'!H$58/100</f>
        <v>0.2135298575757576</v>
      </c>
      <c r="AC44" s="120"/>
      <c r="AD44" s="106">
        <f>Z44+AB44</f>
        <v>2.1348520380268852</v>
      </c>
      <c r="AE44" s="120"/>
      <c r="AF44" s="106">
        <f>AD44-O44</f>
        <v>1.6850071132148552</v>
      </c>
      <c r="AG44" s="122"/>
      <c r="AH44" s="120"/>
      <c r="AI44" s="102">
        <f>Q44-T44-V44-('Economic Model'!H$49/100)</f>
        <v>0.65206748120300806</v>
      </c>
      <c r="AJ44" s="120"/>
      <c r="AK44" s="106">
        <f>Q44-Z44</f>
        <v>0.47141748120300808</v>
      </c>
      <c r="AL44" s="106"/>
      <c r="AM44" s="106">
        <f>Q44-AD44</f>
        <v>0.25788762362725048</v>
      </c>
      <c r="AN44" s="91"/>
      <c r="AO44" s="15"/>
      <c r="AP44" s="92"/>
      <c r="AQ44" s="106">
        <f>'Returns per Bu.'!AJ44/'Economic Model'!C$30</f>
        <v>0.31071428571428572</v>
      </c>
      <c r="AR44" s="106"/>
      <c r="AS44" s="106">
        <f t="shared" si="14"/>
        <v>0.72500000000000009</v>
      </c>
      <c r="AT44" s="106"/>
      <c r="AU44" s="106">
        <f>'Returns per Bu.'!AN44/'Economic Model'!C$30</f>
        <v>1.0357142857142858</v>
      </c>
      <c r="AV44" s="116"/>
      <c r="AW44" s="115"/>
      <c r="AX44" s="106">
        <f t="shared" si="8"/>
        <v>1.5206642857142858</v>
      </c>
      <c r="AY44" s="106"/>
      <c r="AZ44" s="106">
        <f t="shared" si="9"/>
        <v>1.7341941432900434</v>
      </c>
      <c r="BA44" s="116"/>
      <c r="BB44" s="106"/>
      <c r="BC44" s="106"/>
      <c r="BD44" s="106">
        <f t="shared" si="10"/>
        <v>0.87207537593984985</v>
      </c>
      <c r="BE44" s="106"/>
      <c r="BF44" s="106">
        <f t="shared" si="11"/>
        <v>0.65854551836409225</v>
      </c>
      <c r="BG44" s="106"/>
      <c r="BH44" s="106">
        <f t="shared" si="12"/>
        <v>0.25788762362725048</v>
      </c>
      <c r="BI44" s="106"/>
      <c r="BJ44" s="106">
        <f t="shared" si="13"/>
        <v>0.40065789473684177</v>
      </c>
      <c r="BK44" s="73"/>
      <c r="BM44" s="81"/>
      <c r="BN44" s="81"/>
    </row>
    <row r="45" spans="1:66" x14ac:dyDescent="0.2">
      <c r="A45" s="22">
        <v>39448</v>
      </c>
      <c r="B45" s="6"/>
      <c r="C45" s="57"/>
      <c r="D45" s="102">
        <f>Data!D38+'Economic Model'!C$63</f>
        <v>2.19</v>
      </c>
      <c r="E45" s="103"/>
      <c r="F45" s="104">
        <f>Data!F38+'Economic Model'!C$64</f>
        <v>175.54545454545453</v>
      </c>
      <c r="G45" s="103"/>
      <c r="H45" s="102">
        <f>Data!H38+'Economic Model'!C$65</f>
        <v>4.5595454545454537</v>
      </c>
      <c r="I45" s="103"/>
      <c r="J45" s="105">
        <f>Data!J38+'Economic Model'!C$66</f>
        <v>8.74</v>
      </c>
      <c r="K45" s="16"/>
      <c r="L45" s="93"/>
      <c r="M45" s="102">
        <f t="shared" ref="M45:M50" si="18">D45</f>
        <v>2.19</v>
      </c>
      <c r="N45" s="117"/>
      <c r="O45" s="102">
        <f>F45/2000*'Economic Model'!C$32/'Economic Model'!C$30</f>
        <v>0.53290584415584419</v>
      </c>
      <c r="P45" s="102"/>
      <c r="Q45" s="102">
        <f t="shared" ref="Q45:Q50" si="19">M45+O45</f>
        <v>2.7229058441558442</v>
      </c>
      <c r="R45" s="117"/>
      <c r="S45" s="118"/>
      <c r="T45" s="102">
        <f>H45/'Economic Model'!C$30</f>
        <v>1.6284090909090907</v>
      </c>
      <c r="U45" s="117"/>
      <c r="V45" s="102">
        <f>J45/1000*'Economic Model'!C$33</f>
        <v>0.26219999999999999</v>
      </c>
      <c r="W45" s="117"/>
      <c r="X45" s="102">
        <f>('Economic Model'!H$43+'Economic Model'!H$51)/100</f>
        <v>0.21914999999999998</v>
      </c>
      <c r="Y45" s="117"/>
      <c r="Z45" s="102">
        <f t="shared" ref="Z45:Z50" si="20">T45+V45+X45</f>
        <v>2.1097590909090909</v>
      </c>
      <c r="AA45" s="117"/>
      <c r="AB45" s="102">
        <f>'Economic Model'!H$58/100</f>
        <v>0.2135298575757576</v>
      </c>
      <c r="AC45" s="117"/>
      <c r="AD45" s="102">
        <f t="shared" ref="AD45:AD50" si="21">Z45+AB45</f>
        <v>2.3232889484848487</v>
      </c>
      <c r="AE45" s="117"/>
      <c r="AF45" s="102">
        <f t="shared" ref="AF45:AF50" si="22">AD45-O45</f>
        <v>1.7903831043290044</v>
      </c>
      <c r="AG45" s="114"/>
      <c r="AH45" s="102"/>
      <c r="AI45" s="110">
        <f>Q45-T45-V45-('Economic Model'!H$49/100)</f>
        <v>0.79379675324675358</v>
      </c>
      <c r="AJ45" s="102"/>
      <c r="AK45" s="102">
        <f t="shared" ref="AK45:AK50" si="23">Q45-Z45</f>
        <v>0.61314675324675338</v>
      </c>
      <c r="AL45" s="102"/>
      <c r="AM45" s="102">
        <f t="shared" ref="AM45:AM50" si="24">Q45-AD45</f>
        <v>0.39961689567099556</v>
      </c>
      <c r="AN45" s="89"/>
      <c r="AO45" s="15"/>
      <c r="AP45" s="90"/>
      <c r="AQ45" s="102">
        <f>'Returns per Bu.'!AJ45/'Economic Model'!C$30</f>
        <v>0.31071428571428572</v>
      </c>
      <c r="AR45" s="102"/>
      <c r="AS45" s="102">
        <f t="shared" si="14"/>
        <v>0.72857142857142865</v>
      </c>
      <c r="AT45" s="102"/>
      <c r="AU45" s="102">
        <f>'Returns per Bu.'!AN45/'Economic Model'!C$30</f>
        <v>1.0392857142857144</v>
      </c>
      <c r="AV45" s="114"/>
      <c r="AW45" s="113"/>
      <c r="AX45" s="102">
        <f t="shared" si="8"/>
        <v>1.5206357142857143</v>
      </c>
      <c r="AY45" s="102"/>
      <c r="AZ45" s="102">
        <f t="shared" si="9"/>
        <v>1.7341655718614719</v>
      </c>
      <c r="BA45" s="114"/>
      <c r="BB45" s="102"/>
      <c r="BC45" s="102"/>
      <c r="BD45" s="102">
        <f t="shared" si="10"/>
        <v>1.2022701298701299</v>
      </c>
      <c r="BE45" s="102"/>
      <c r="BF45" s="102">
        <f t="shared" si="11"/>
        <v>0.98874027229437234</v>
      </c>
      <c r="BG45" s="102"/>
      <c r="BH45" s="102">
        <f t="shared" si="12"/>
        <v>0.39961689567099601</v>
      </c>
      <c r="BI45" s="102"/>
      <c r="BJ45" s="102">
        <f t="shared" si="13"/>
        <v>0.58912337662337633</v>
      </c>
      <c r="BK45" s="59"/>
      <c r="BM45" s="81"/>
      <c r="BN45" s="81"/>
    </row>
    <row r="46" spans="1:66" x14ac:dyDescent="0.2">
      <c r="A46" s="8">
        <v>39479</v>
      </c>
      <c r="B46" s="8"/>
      <c r="C46" s="57"/>
      <c r="D46" s="102">
        <f>Data!D39+'Economic Model'!C$63</f>
        <v>2.1254761904761899</v>
      </c>
      <c r="E46" s="103"/>
      <c r="F46" s="104">
        <f>Data!F39+'Economic Model'!C$64</f>
        <v>163.1904761904762</v>
      </c>
      <c r="G46" s="103"/>
      <c r="H46" s="102">
        <f>Data!H39+'Economic Model'!C$65</f>
        <v>4.906190476190476</v>
      </c>
      <c r="I46" s="103"/>
      <c r="J46" s="105">
        <f>Data!J39+'Economic Model'!C$66</f>
        <v>9.99</v>
      </c>
      <c r="K46" s="16"/>
      <c r="L46" s="93"/>
      <c r="M46" s="102">
        <f t="shared" si="18"/>
        <v>2.1254761904761899</v>
      </c>
      <c r="N46" s="117"/>
      <c r="O46" s="102">
        <f>F46/2000*'Economic Model'!C$32/'Economic Model'!C$30</f>
        <v>0.49539965986394557</v>
      </c>
      <c r="P46" s="102"/>
      <c r="Q46" s="102">
        <f t="shared" si="19"/>
        <v>2.6208758503401355</v>
      </c>
      <c r="R46" s="117"/>
      <c r="S46" s="118"/>
      <c r="T46" s="102">
        <f>H46/'Economic Model'!C$30</f>
        <v>1.7522108843537416</v>
      </c>
      <c r="U46" s="117"/>
      <c r="V46" s="102">
        <f>J46/1000*'Economic Model'!C$33</f>
        <v>0.29970000000000002</v>
      </c>
      <c r="W46" s="117"/>
      <c r="X46" s="102">
        <f>('Economic Model'!H$43+'Economic Model'!H$51)/100</f>
        <v>0.21914999999999998</v>
      </c>
      <c r="Y46" s="117"/>
      <c r="Z46" s="102">
        <f t="shared" si="20"/>
        <v>2.2710608843537416</v>
      </c>
      <c r="AA46" s="117"/>
      <c r="AB46" s="102">
        <f>'Economic Model'!H$58/100</f>
        <v>0.2135298575757576</v>
      </c>
      <c r="AC46" s="117"/>
      <c r="AD46" s="102">
        <f t="shared" si="21"/>
        <v>2.484590741929499</v>
      </c>
      <c r="AE46" s="117"/>
      <c r="AF46" s="102">
        <f t="shared" si="22"/>
        <v>1.9891910820655534</v>
      </c>
      <c r="AG46" s="114"/>
      <c r="AH46" s="102"/>
      <c r="AI46" s="102">
        <f>Q46-T46-V46-('Economic Model'!H$49/100)</f>
        <v>0.53046496598639381</v>
      </c>
      <c r="AJ46" s="102"/>
      <c r="AK46" s="102">
        <f t="shared" si="23"/>
        <v>0.34981496598639383</v>
      </c>
      <c r="AL46" s="102"/>
      <c r="AM46" s="102">
        <f t="shared" si="24"/>
        <v>0.13628510841063646</v>
      </c>
      <c r="AN46" s="89"/>
      <c r="AO46" s="15"/>
      <c r="AP46" s="90"/>
      <c r="AQ46" s="102">
        <f>'Returns per Bu.'!AJ46/'Economic Model'!C$30</f>
        <v>0.31071428571428572</v>
      </c>
      <c r="AR46" s="102"/>
      <c r="AS46" s="102">
        <f t="shared" si="14"/>
        <v>0.73214285714285721</v>
      </c>
      <c r="AT46" s="102"/>
      <c r="AU46" s="102">
        <f>'Returns per Bu.'!AN46/'Economic Model'!C$30</f>
        <v>1.0428571428571429</v>
      </c>
      <c r="AV46" s="114"/>
      <c r="AW46" s="113"/>
      <c r="AX46" s="102">
        <f t="shared" si="8"/>
        <v>1.561707142857143</v>
      </c>
      <c r="AY46" s="102"/>
      <c r="AZ46" s="102">
        <f t="shared" si="9"/>
        <v>1.7752370004329006</v>
      </c>
      <c r="BA46" s="114"/>
      <c r="BB46" s="102"/>
      <c r="BC46" s="102"/>
      <c r="BD46" s="102">
        <f t="shared" si="10"/>
        <v>1.0591687074829925</v>
      </c>
      <c r="BE46" s="102"/>
      <c r="BF46" s="102">
        <f t="shared" si="11"/>
        <v>0.84563884990723492</v>
      </c>
      <c r="BG46" s="102"/>
      <c r="BH46" s="102">
        <f t="shared" si="12"/>
        <v>0.13628510841063624</v>
      </c>
      <c r="BI46" s="102"/>
      <c r="BJ46" s="102">
        <f t="shared" si="13"/>
        <v>0.70935374149659869</v>
      </c>
      <c r="BK46" s="59"/>
      <c r="BM46" s="81"/>
      <c r="BN46" s="81"/>
    </row>
    <row r="47" spans="1:66" x14ac:dyDescent="0.2">
      <c r="A47" s="8">
        <v>39508</v>
      </c>
      <c r="B47" s="6"/>
      <c r="C47" s="57"/>
      <c r="D47" s="102">
        <f>Data!D40+'Economic Model'!C$63</f>
        <v>2.3149999999999999</v>
      </c>
      <c r="E47" s="103"/>
      <c r="F47" s="104">
        <f>Data!F40+'Economic Model'!C$64</f>
        <v>161.36904761904762</v>
      </c>
      <c r="G47" s="103"/>
      <c r="H47" s="102">
        <f>Data!H40+'Economic Model'!C$65</f>
        <v>5.1739404761904764</v>
      </c>
      <c r="I47" s="103"/>
      <c r="J47" s="105">
        <f>Data!J40+'Economic Model'!C$66</f>
        <v>10.06</v>
      </c>
      <c r="K47" s="16"/>
      <c r="L47" s="93"/>
      <c r="M47" s="102">
        <f t="shared" si="18"/>
        <v>2.3149999999999999</v>
      </c>
      <c r="N47" s="117"/>
      <c r="O47" s="102">
        <f>F47/2000*'Economic Model'!C$32/'Economic Model'!C$30</f>
        <v>0.48987032312925177</v>
      </c>
      <c r="P47" s="102"/>
      <c r="Q47" s="102">
        <f t="shared" si="19"/>
        <v>2.8048703231292516</v>
      </c>
      <c r="R47" s="117"/>
      <c r="S47" s="118"/>
      <c r="T47" s="102">
        <f>H47/'Economic Model'!C$30</f>
        <v>1.8478358843537417</v>
      </c>
      <c r="U47" s="117"/>
      <c r="V47" s="102">
        <f>J47/1000*'Economic Model'!C$33</f>
        <v>0.30180000000000001</v>
      </c>
      <c r="W47" s="117"/>
      <c r="X47" s="102">
        <f>('Economic Model'!H$43+'Economic Model'!H$51)/100</f>
        <v>0.21914999999999998</v>
      </c>
      <c r="Y47" s="117"/>
      <c r="Z47" s="102">
        <f t="shared" si="20"/>
        <v>2.3687858843537417</v>
      </c>
      <c r="AA47" s="117"/>
      <c r="AB47" s="102">
        <f>'Economic Model'!H$58/100</f>
        <v>0.2135298575757576</v>
      </c>
      <c r="AC47" s="117"/>
      <c r="AD47" s="102">
        <f t="shared" si="21"/>
        <v>2.5823157419294995</v>
      </c>
      <c r="AE47" s="117"/>
      <c r="AF47" s="102">
        <f t="shared" si="22"/>
        <v>2.0924454188002479</v>
      </c>
      <c r="AG47" s="114"/>
      <c r="AH47" s="102"/>
      <c r="AI47" s="102">
        <f>Q47-T47-V47-('Economic Model'!H$49/100)</f>
        <v>0.61673443877550982</v>
      </c>
      <c r="AJ47" s="102"/>
      <c r="AK47" s="102">
        <f t="shared" si="23"/>
        <v>0.43608443877550984</v>
      </c>
      <c r="AL47" s="102"/>
      <c r="AM47" s="102">
        <f t="shared" si="24"/>
        <v>0.22255458119975202</v>
      </c>
      <c r="AN47" s="89"/>
      <c r="AO47" s="15"/>
      <c r="AP47" s="90"/>
      <c r="AQ47" s="102">
        <f>'Returns per Bu.'!AJ47/'Economic Model'!C$30</f>
        <v>0.31071428571428572</v>
      </c>
      <c r="AR47" s="102"/>
      <c r="AS47" s="102">
        <f t="shared" si="14"/>
        <v>0.73571428571428577</v>
      </c>
      <c r="AT47" s="102"/>
      <c r="AU47" s="102">
        <f>'Returns per Bu.'!AN47/'Economic Model'!C$30</f>
        <v>1.0464285714285715</v>
      </c>
      <c r="AV47" s="114"/>
      <c r="AW47" s="113"/>
      <c r="AX47" s="102">
        <f t="shared" si="8"/>
        <v>1.5673785714285715</v>
      </c>
      <c r="AY47" s="102"/>
      <c r="AZ47" s="102">
        <f t="shared" si="9"/>
        <v>1.7809084290043291</v>
      </c>
      <c r="BA47" s="114"/>
      <c r="BB47" s="102"/>
      <c r="BC47" s="102"/>
      <c r="BD47" s="102">
        <f t="shared" si="10"/>
        <v>1.23749175170068</v>
      </c>
      <c r="BE47" s="102"/>
      <c r="BF47" s="102">
        <f t="shared" si="11"/>
        <v>1.0239618941249224</v>
      </c>
      <c r="BG47" s="102"/>
      <c r="BH47" s="102">
        <f t="shared" si="12"/>
        <v>0.22255458119975224</v>
      </c>
      <c r="BI47" s="102"/>
      <c r="BJ47" s="102">
        <f t="shared" si="13"/>
        <v>0.8014073129251702</v>
      </c>
      <c r="BK47" s="59"/>
      <c r="BM47" s="81"/>
      <c r="BN47" s="81"/>
    </row>
    <row r="48" spans="1:66" x14ac:dyDescent="0.2">
      <c r="A48" s="8">
        <v>39539</v>
      </c>
      <c r="B48" s="8"/>
      <c r="C48" s="57"/>
      <c r="D48" s="102">
        <f>Data!D41+'Economic Model'!C$63</f>
        <v>2.455227272727273</v>
      </c>
      <c r="E48" s="103"/>
      <c r="F48" s="104">
        <f>Data!F41+'Economic Model'!C$64</f>
        <v>169.68181818181819</v>
      </c>
      <c r="G48" s="103"/>
      <c r="H48" s="102">
        <f>Data!H41+'Economic Model'!C$65</f>
        <v>5.590227272727275</v>
      </c>
      <c r="I48" s="103"/>
      <c r="J48" s="105">
        <f>Data!J41+'Economic Model'!C$66</f>
        <v>10.71</v>
      </c>
      <c r="K48" s="16"/>
      <c r="L48" s="93"/>
      <c r="M48" s="102">
        <f t="shared" si="18"/>
        <v>2.455227272727273</v>
      </c>
      <c r="N48" s="117"/>
      <c r="O48" s="102">
        <f>F48/2000*'Economic Model'!C$32/'Economic Model'!C$30</f>
        <v>0.51510551948051952</v>
      </c>
      <c r="P48" s="102"/>
      <c r="Q48" s="102">
        <f t="shared" si="19"/>
        <v>2.9703327922077927</v>
      </c>
      <c r="R48" s="117"/>
      <c r="S48" s="118"/>
      <c r="T48" s="102">
        <f>H48/'Economic Model'!C$30</f>
        <v>1.9965097402597412</v>
      </c>
      <c r="U48" s="117"/>
      <c r="V48" s="102">
        <f>J48/1000*'Economic Model'!C$33</f>
        <v>0.32130000000000003</v>
      </c>
      <c r="W48" s="117"/>
      <c r="X48" s="102">
        <f>('Economic Model'!H$43+'Economic Model'!H$51)/100</f>
        <v>0.21914999999999998</v>
      </c>
      <c r="Y48" s="117"/>
      <c r="Z48" s="102">
        <f t="shared" si="20"/>
        <v>2.536959740259741</v>
      </c>
      <c r="AA48" s="117"/>
      <c r="AB48" s="102">
        <f>'Economic Model'!H$58/100</f>
        <v>0.2135298575757576</v>
      </c>
      <c r="AC48" s="117"/>
      <c r="AD48" s="102">
        <f t="shared" si="21"/>
        <v>2.7504895978354984</v>
      </c>
      <c r="AE48" s="117"/>
      <c r="AF48" s="102">
        <f t="shared" si="22"/>
        <v>2.2353840783549788</v>
      </c>
      <c r="AG48" s="114"/>
      <c r="AH48" s="102"/>
      <c r="AI48" s="102">
        <f>Q48-T48-V48-('Economic Model'!H$49/100)</f>
        <v>0.61402305194805151</v>
      </c>
      <c r="AJ48" s="102"/>
      <c r="AK48" s="102">
        <f t="shared" si="23"/>
        <v>0.43337305194805165</v>
      </c>
      <c r="AL48" s="102"/>
      <c r="AM48" s="102">
        <f t="shared" si="24"/>
        <v>0.21984319437229427</v>
      </c>
      <c r="AN48" s="89"/>
      <c r="AO48" s="15"/>
      <c r="AP48" s="90"/>
      <c r="AQ48" s="102">
        <f>'Returns per Bu.'!AJ48/'Economic Model'!C$30</f>
        <v>0.31071428571428572</v>
      </c>
      <c r="AR48" s="102"/>
      <c r="AS48" s="102">
        <f t="shared" si="14"/>
        <v>0.73571428571428577</v>
      </c>
      <c r="AT48" s="102"/>
      <c r="AU48" s="102">
        <f>'Returns per Bu.'!AN48/'Economic Model'!C$30</f>
        <v>1.0464285714285715</v>
      </c>
      <c r="AV48" s="114"/>
      <c r="AW48" s="113"/>
      <c r="AX48" s="102">
        <f t="shared" si="8"/>
        <v>1.5868785714285716</v>
      </c>
      <c r="AY48" s="102"/>
      <c r="AZ48" s="102">
        <f t="shared" si="9"/>
        <v>1.8004084290043292</v>
      </c>
      <c r="BA48" s="114"/>
      <c r="BB48" s="102"/>
      <c r="BC48" s="102"/>
      <c r="BD48" s="102">
        <f t="shared" si="10"/>
        <v>1.3834542207792211</v>
      </c>
      <c r="BE48" s="102"/>
      <c r="BF48" s="102">
        <f t="shared" si="11"/>
        <v>1.1699243632034635</v>
      </c>
      <c r="BG48" s="102"/>
      <c r="BH48" s="102">
        <f t="shared" si="12"/>
        <v>0.21984319437229383</v>
      </c>
      <c r="BI48" s="102"/>
      <c r="BJ48" s="102">
        <f t="shared" si="13"/>
        <v>0.95008116883116966</v>
      </c>
      <c r="BK48" s="59"/>
      <c r="BM48" s="81"/>
      <c r="BN48" s="81"/>
    </row>
    <row r="49" spans="1:66" x14ac:dyDescent="0.2">
      <c r="A49" s="8">
        <v>39569</v>
      </c>
      <c r="B49" s="6"/>
      <c r="C49" s="57"/>
      <c r="D49" s="102">
        <f>Data!D42+'Economic Model'!C$63</f>
        <v>2.4852380952380968</v>
      </c>
      <c r="E49" s="103"/>
      <c r="F49" s="104">
        <f>Data!F42+'Economic Model'!C$64</f>
        <v>173.54761904761904</v>
      </c>
      <c r="G49" s="103"/>
      <c r="H49" s="102">
        <f>Data!H42+'Economic Model'!C$65</f>
        <v>5.6180238095238098</v>
      </c>
      <c r="I49" s="103"/>
      <c r="J49" s="105">
        <f>Data!J42+'Economic Model'!C$66</f>
        <v>10.89</v>
      </c>
      <c r="K49" s="16"/>
      <c r="L49" s="93"/>
      <c r="M49" s="102">
        <f t="shared" si="18"/>
        <v>2.4852380952380968</v>
      </c>
      <c r="N49" s="117"/>
      <c r="O49" s="102">
        <f>F49/2000*'Economic Model'!C$32/'Economic Model'!C$30</f>
        <v>0.52684098639455779</v>
      </c>
      <c r="P49" s="102"/>
      <c r="Q49" s="102">
        <f t="shared" si="19"/>
        <v>3.0120790816326544</v>
      </c>
      <c r="R49" s="117"/>
      <c r="S49" s="118"/>
      <c r="T49" s="102">
        <f>H49/'Economic Model'!C$30</f>
        <v>2.0064370748299321</v>
      </c>
      <c r="U49" s="117"/>
      <c r="V49" s="102">
        <f>J49/1000*'Economic Model'!C$33</f>
        <v>0.32669999999999999</v>
      </c>
      <c r="W49" s="117"/>
      <c r="X49" s="102">
        <f>('Economic Model'!H$43+'Economic Model'!H$51)/100</f>
        <v>0.21914999999999998</v>
      </c>
      <c r="Y49" s="117"/>
      <c r="Z49" s="102">
        <f t="shared" si="20"/>
        <v>2.5522870748299322</v>
      </c>
      <c r="AA49" s="117"/>
      <c r="AB49" s="102">
        <f>'Economic Model'!H$58/100</f>
        <v>0.2135298575757576</v>
      </c>
      <c r="AC49" s="117"/>
      <c r="AD49" s="102">
        <f t="shared" si="21"/>
        <v>2.7658169324056896</v>
      </c>
      <c r="AE49" s="117"/>
      <c r="AF49" s="102">
        <f t="shared" si="22"/>
        <v>2.2389759460111316</v>
      </c>
      <c r="AG49" s="114"/>
      <c r="AH49" s="102"/>
      <c r="AI49" s="102">
        <f>Q49-T49-V49-('Economic Model'!H$49/100)</f>
        <v>0.64044200680272234</v>
      </c>
      <c r="AJ49" s="102"/>
      <c r="AK49" s="102">
        <f t="shared" si="23"/>
        <v>0.45979200680272214</v>
      </c>
      <c r="AL49" s="102"/>
      <c r="AM49" s="102">
        <f t="shared" si="24"/>
        <v>0.24626214922696477</v>
      </c>
      <c r="AN49" s="89"/>
      <c r="AO49" s="15"/>
      <c r="AP49" s="90"/>
      <c r="AQ49" s="102">
        <f>'Returns per Bu.'!AJ49/'Economic Model'!C$30</f>
        <v>0.31071428571428572</v>
      </c>
      <c r="AR49" s="102"/>
      <c r="AS49" s="102">
        <f t="shared" si="14"/>
        <v>0.73928571428571432</v>
      </c>
      <c r="AT49" s="102"/>
      <c r="AU49" s="102">
        <f>'Returns per Bu.'!AN49/'Economic Model'!C$30</f>
        <v>1.05</v>
      </c>
      <c r="AV49" s="114"/>
      <c r="AW49" s="113"/>
      <c r="AX49" s="102">
        <f t="shared" si="8"/>
        <v>1.59585</v>
      </c>
      <c r="AY49" s="102"/>
      <c r="AZ49" s="102">
        <f t="shared" si="9"/>
        <v>1.8093798575757576</v>
      </c>
      <c r="BA49" s="114"/>
      <c r="BB49" s="102"/>
      <c r="BC49" s="102"/>
      <c r="BD49" s="102">
        <f t="shared" si="10"/>
        <v>1.4162290816326544</v>
      </c>
      <c r="BE49" s="102"/>
      <c r="BF49" s="102">
        <f t="shared" si="11"/>
        <v>1.2026992240568968</v>
      </c>
      <c r="BG49" s="102"/>
      <c r="BH49" s="102">
        <f t="shared" si="12"/>
        <v>0.24626214922696477</v>
      </c>
      <c r="BI49" s="102"/>
      <c r="BJ49" s="102">
        <f t="shared" si="13"/>
        <v>0.95643707482993201</v>
      </c>
      <c r="BK49" s="59"/>
      <c r="BM49" s="81"/>
      <c r="BN49" s="81"/>
    </row>
    <row r="50" spans="1:66" x14ac:dyDescent="0.2">
      <c r="A50" s="8">
        <v>39600</v>
      </c>
      <c r="B50" s="8"/>
      <c r="C50" s="57"/>
      <c r="D50" s="102">
        <f>Data!D43+'Economic Model'!C$63</f>
        <v>2.5354761904761918</v>
      </c>
      <c r="E50" s="103"/>
      <c r="F50" s="104">
        <f>Data!F43+'Economic Model'!C$64</f>
        <v>182.13095238095238</v>
      </c>
      <c r="G50" s="103"/>
      <c r="H50" s="102">
        <f>Data!H43+'Economic Model'!C$65</f>
        <v>6.4493154761904758</v>
      </c>
      <c r="I50" s="103"/>
      <c r="J50" s="105">
        <f>Data!J43+'Economic Model'!C$66</f>
        <v>11.83</v>
      </c>
      <c r="K50" s="16"/>
      <c r="L50" s="93"/>
      <c r="M50" s="102">
        <f t="shared" si="18"/>
        <v>2.5354761904761918</v>
      </c>
      <c r="N50" s="117"/>
      <c r="O50" s="102">
        <f>F50/2000*'Economic Model'!C$32/'Economic Model'!C$30</f>
        <v>0.55289753401360553</v>
      </c>
      <c r="P50" s="102"/>
      <c r="Q50" s="102">
        <f t="shared" si="19"/>
        <v>3.0883737244897973</v>
      </c>
      <c r="R50" s="117"/>
      <c r="S50" s="118"/>
      <c r="T50" s="102">
        <f>H50/'Economic Model'!C$30</f>
        <v>2.3033269557823131</v>
      </c>
      <c r="U50" s="117"/>
      <c r="V50" s="102">
        <f>J50/1000*'Economic Model'!C$33</f>
        <v>0.35489999999999999</v>
      </c>
      <c r="W50" s="117"/>
      <c r="X50" s="102">
        <f>('Economic Model'!H$43+'Economic Model'!H$51)/100</f>
        <v>0.21914999999999998</v>
      </c>
      <c r="Y50" s="117"/>
      <c r="Z50" s="102">
        <f t="shared" si="20"/>
        <v>2.8773769557823128</v>
      </c>
      <c r="AA50" s="117"/>
      <c r="AB50" s="102">
        <f>'Economic Model'!H$58/100</f>
        <v>0.2135298575757576</v>
      </c>
      <c r="AC50" s="117"/>
      <c r="AD50" s="102">
        <f t="shared" si="21"/>
        <v>3.0909068133580702</v>
      </c>
      <c r="AE50" s="117"/>
      <c r="AF50" s="102">
        <f t="shared" si="22"/>
        <v>2.5380092793444646</v>
      </c>
      <c r="AG50" s="114"/>
      <c r="AH50" s="102"/>
      <c r="AI50" s="102">
        <f>Q50-T50-V50-('Economic Model'!H$49/100)</f>
        <v>0.39164676870748427</v>
      </c>
      <c r="AJ50" s="102"/>
      <c r="AK50" s="102">
        <f t="shared" si="23"/>
        <v>0.21099676870748452</v>
      </c>
      <c r="AL50" s="102"/>
      <c r="AM50" s="102">
        <f t="shared" si="24"/>
        <v>-2.5330888682728592E-3</v>
      </c>
      <c r="AN50" s="89"/>
      <c r="AO50" s="15"/>
      <c r="AP50" s="90"/>
      <c r="AQ50" s="102">
        <f>'Returns per Bu.'!AJ50/'Economic Model'!C$30</f>
        <v>0.31071428571428572</v>
      </c>
      <c r="AR50" s="102"/>
      <c r="AS50" s="102">
        <f t="shared" si="14"/>
        <v>0.74285714285714288</v>
      </c>
      <c r="AT50" s="102"/>
      <c r="AU50" s="102">
        <f>'Returns per Bu.'!AN50/'Economic Model'!C$30</f>
        <v>1.0535714285714286</v>
      </c>
      <c r="AV50" s="114"/>
      <c r="AW50" s="113"/>
      <c r="AX50" s="102">
        <f t="shared" si="8"/>
        <v>1.6276214285714286</v>
      </c>
      <c r="AY50" s="102"/>
      <c r="AZ50" s="102">
        <f t="shared" si="9"/>
        <v>1.8411512861471862</v>
      </c>
      <c r="BA50" s="114"/>
      <c r="BB50" s="102"/>
      <c r="BC50" s="102"/>
      <c r="BD50" s="102">
        <f t="shared" si="10"/>
        <v>1.4607522959183687</v>
      </c>
      <c r="BE50" s="102"/>
      <c r="BF50" s="102">
        <f t="shared" si="11"/>
        <v>1.2472224383426112</v>
      </c>
      <c r="BG50" s="102"/>
      <c r="BH50" s="102">
        <f t="shared" si="12"/>
        <v>-2.5330888682733033E-3</v>
      </c>
      <c r="BI50" s="102"/>
      <c r="BJ50" s="102">
        <f t="shared" si="13"/>
        <v>1.2497555272108845</v>
      </c>
      <c r="BK50" s="59"/>
      <c r="BM50" s="81"/>
      <c r="BN50" s="81"/>
    </row>
    <row r="51" spans="1:66" x14ac:dyDescent="0.2">
      <c r="A51" s="8">
        <v>39630</v>
      </c>
      <c r="B51" s="6"/>
      <c r="C51" s="57"/>
      <c r="D51" s="102">
        <f>Data!D44+'Economic Model'!C$63</f>
        <v>2.6422727272727262</v>
      </c>
      <c r="E51" s="103"/>
      <c r="F51" s="104">
        <f>Data!F44+'Economic Model'!C$64</f>
        <v>185.86363636363637</v>
      </c>
      <c r="G51" s="103"/>
      <c r="H51" s="102">
        <f>Data!H44+'Economic Model'!C$65</f>
        <v>5.9243181818181823</v>
      </c>
      <c r="I51" s="103"/>
      <c r="J51" s="105">
        <f>Data!J44+'Economic Model'!C$66</f>
        <v>12.42</v>
      </c>
      <c r="K51" s="16"/>
      <c r="L51" s="93"/>
      <c r="M51" s="102">
        <f t="shared" ref="M51:M56" si="25">D51</f>
        <v>2.6422727272727262</v>
      </c>
      <c r="N51" s="117"/>
      <c r="O51" s="102">
        <f>F51/2000*'Economic Model'!C$32/'Economic Model'!C$30</f>
        <v>0.56422889610389615</v>
      </c>
      <c r="P51" s="102"/>
      <c r="Q51" s="102">
        <f t="shared" ref="Q51:Q56" si="26">M51+O51</f>
        <v>3.2065016233766226</v>
      </c>
      <c r="R51" s="117"/>
      <c r="S51" s="118"/>
      <c r="T51" s="102">
        <f>H51/'Economic Model'!C$30</f>
        <v>2.1158279220779224</v>
      </c>
      <c r="U51" s="117"/>
      <c r="V51" s="102">
        <f>J51/1000*'Economic Model'!C$33</f>
        <v>0.37260000000000004</v>
      </c>
      <c r="W51" s="117"/>
      <c r="X51" s="102">
        <f>('Economic Model'!H$43+'Economic Model'!H$51)/100</f>
        <v>0.21914999999999998</v>
      </c>
      <c r="Y51" s="117"/>
      <c r="Z51" s="102">
        <f t="shared" ref="Z51:Z56" si="27">T51+V51+X51</f>
        <v>2.7075779220779221</v>
      </c>
      <c r="AA51" s="117"/>
      <c r="AB51" s="102">
        <f>'Economic Model'!H$58/100</f>
        <v>0.2135298575757576</v>
      </c>
      <c r="AC51" s="117"/>
      <c r="AD51" s="102">
        <f t="shared" ref="AD51:AD56" si="28">Z51+AB51</f>
        <v>2.9211077796536795</v>
      </c>
      <c r="AE51" s="117"/>
      <c r="AF51" s="102">
        <f t="shared" ref="AF51:AF56" si="29">AD51-O51</f>
        <v>2.3568788835497836</v>
      </c>
      <c r="AG51" s="114"/>
      <c r="AH51" s="102"/>
      <c r="AI51" s="102">
        <f>Q51-T51-V51-('Economic Model'!H$49/100)</f>
        <v>0.67957370129870021</v>
      </c>
      <c r="AJ51" s="102"/>
      <c r="AK51" s="102">
        <f t="shared" ref="AK51:AK56" si="30">Q51-Z51</f>
        <v>0.49892370129870045</v>
      </c>
      <c r="AL51" s="102"/>
      <c r="AM51" s="102">
        <f t="shared" ref="AM51:AM56" si="31">Q51-AD51</f>
        <v>0.28539384372294307</v>
      </c>
      <c r="AN51" s="89"/>
      <c r="AO51" s="15"/>
      <c r="AP51" s="90"/>
      <c r="AQ51" s="102">
        <f>'Returns per Bu.'!AJ51/'Economic Model'!C$30</f>
        <v>0.31071428571428572</v>
      </c>
      <c r="AR51" s="102"/>
      <c r="AS51" s="102">
        <f t="shared" si="14"/>
        <v>0.74642857142857144</v>
      </c>
      <c r="AT51" s="102"/>
      <c r="AU51" s="102">
        <f>'Returns per Bu.'!AN51/'Economic Model'!C$30</f>
        <v>1.0571428571428572</v>
      </c>
      <c r="AV51" s="114"/>
      <c r="AW51" s="113"/>
      <c r="AX51" s="102">
        <f t="shared" si="8"/>
        <v>1.6488928571428572</v>
      </c>
      <c r="AY51" s="102"/>
      <c r="AZ51" s="102">
        <f t="shared" si="9"/>
        <v>1.8624227147186148</v>
      </c>
      <c r="BA51" s="114"/>
      <c r="BB51" s="102"/>
      <c r="BC51" s="102"/>
      <c r="BD51" s="102">
        <f t="shared" si="10"/>
        <v>1.5576087662337654</v>
      </c>
      <c r="BE51" s="102"/>
      <c r="BF51" s="102">
        <f t="shared" si="11"/>
        <v>1.3440789086580078</v>
      </c>
      <c r="BG51" s="102"/>
      <c r="BH51" s="102">
        <f t="shared" si="12"/>
        <v>0.28539384372294263</v>
      </c>
      <c r="BI51" s="102"/>
      <c r="BJ51" s="102">
        <f t="shared" si="13"/>
        <v>1.0586850649350652</v>
      </c>
      <c r="BK51" s="59"/>
      <c r="BM51" s="81"/>
      <c r="BN51" s="81"/>
    </row>
    <row r="52" spans="1:66" x14ac:dyDescent="0.2">
      <c r="A52" s="8">
        <v>39661</v>
      </c>
      <c r="B52" s="6"/>
      <c r="C52" s="57"/>
      <c r="D52" s="102">
        <f>Data!D45+'Economic Model'!C$63</f>
        <v>2.2238095238095235</v>
      </c>
      <c r="E52" s="103"/>
      <c r="F52" s="104">
        <f>Data!F45+'Economic Model'!C$64</f>
        <v>154.66666666666666</v>
      </c>
      <c r="G52" s="103"/>
      <c r="H52" s="102">
        <f>Data!H45+'Economic Model'!C$65</f>
        <v>5.0598809523809516</v>
      </c>
      <c r="I52" s="103"/>
      <c r="J52" s="105">
        <f>Data!J45+'Economic Model'!C$66</f>
        <v>11.83</v>
      </c>
      <c r="K52" s="16"/>
      <c r="L52" s="93"/>
      <c r="M52" s="102">
        <f t="shared" si="25"/>
        <v>2.2238095238095235</v>
      </c>
      <c r="N52" s="117"/>
      <c r="O52" s="102">
        <f>F52/2000*'Economic Model'!C$32/'Economic Model'!C$30</f>
        <v>0.46952380952380945</v>
      </c>
      <c r="P52" s="102"/>
      <c r="Q52" s="102">
        <f t="shared" si="26"/>
        <v>2.6933333333333329</v>
      </c>
      <c r="R52" s="117"/>
      <c r="S52" s="118"/>
      <c r="T52" s="102">
        <f>H52/'Economic Model'!C$30</f>
        <v>1.8071003401360544</v>
      </c>
      <c r="U52" s="117"/>
      <c r="V52" s="102">
        <f>J52/1000*'Economic Model'!C$33</f>
        <v>0.35489999999999999</v>
      </c>
      <c r="W52" s="117"/>
      <c r="X52" s="102">
        <f>('Economic Model'!H$43+'Economic Model'!H$51)/100</f>
        <v>0.21914999999999998</v>
      </c>
      <c r="Y52" s="117"/>
      <c r="Z52" s="102">
        <f t="shared" si="27"/>
        <v>2.3811503401360543</v>
      </c>
      <c r="AA52" s="117"/>
      <c r="AB52" s="102">
        <f>'Economic Model'!H$58/100</f>
        <v>0.2135298575757576</v>
      </c>
      <c r="AC52" s="117"/>
      <c r="AD52" s="102">
        <f t="shared" si="28"/>
        <v>2.5946801977118117</v>
      </c>
      <c r="AE52" s="117"/>
      <c r="AF52" s="102">
        <f t="shared" si="29"/>
        <v>2.1251563881880022</v>
      </c>
      <c r="AG52" s="114"/>
      <c r="AH52" s="102"/>
      <c r="AI52" s="102">
        <f>Q52-T52-V52-('Economic Model'!H$49/100)</f>
        <v>0.49283299319727858</v>
      </c>
      <c r="AJ52" s="102"/>
      <c r="AK52" s="102">
        <f t="shared" si="30"/>
        <v>0.3121829931972786</v>
      </c>
      <c r="AL52" s="102"/>
      <c r="AM52" s="102">
        <f t="shared" si="31"/>
        <v>9.8653135621521226E-2</v>
      </c>
      <c r="AN52" s="89"/>
      <c r="AO52" s="15"/>
      <c r="AP52" s="90"/>
      <c r="AQ52" s="102">
        <f>'Returns per Bu.'!AJ52/'Economic Model'!C$30</f>
        <v>0.31071428571428572</v>
      </c>
      <c r="AR52" s="102"/>
      <c r="AS52" s="102">
        <f t="shared" si="14"/>
        <v>0.75000000000000022</v>
      </c>
      <c r="AT52" s="102"/>
      <c r="AU52" s="102">
        <f>'Returns per Bu.'!AN52/'Economic Model'!C$30</f>
        <v>1.0607142857142859</v>
      </c>
      <c r="AV52" s="114"/>
      <c r="AW52" s="113"/>
      <c r="AX52" s="102">
        <f t="shared" si="8"/>
        <v>1.6347642857142859</v>
      </c>
      <c r="AY52" s="102"/>
      <c r="AZ52" s="102">
        <f t="shared" si="9"/>
        <v>1.8482941432900435</v>
      </c>
      <c r="BA52" s="114"/>
      <c r="BB52" s="102"/>
      <c r="BC52" s="102"/>
      <c r="BD52" s="102">
        <f t="shared" si="10"/>
        <v>1.058569047619047</v>
      </c>
      <c r="BE52" s="102"/>
      <c r="BF52" s="102">
        <f t="shared" si="11"/>
        <v>0.84503919004328942</v>
      </c>
      <c r="BG52" s="102"/>
      <c r="BH52" s="102">
        <f t="shared" si="12"/>
        <v>9.8653135621521004E-2</v>
      </c>
      <c r="BI52" s="102"/>
      <c r="BJ52" s="102">
        <f t="shared" si="13"/>
        <v>0.74638605442176842</v>
      </c>
      <c r="BK52" s="59"/>
      <c r="BM52" s="81"/>
      <c r="BN52" s="81"/>
    </row>
    <row r="53" spans="1:66" x14ac:dyDescent="0.2">
      <c r="A53" s="8">
        <v>39692</v>
      </c>
      <c r="B53" s="6"/>
      <c r="C53" s="57"/>
      <c r="D53" s="102">
        <f>Data!D46+'Economic Model'!C$63</f>
        <v>2.15</v>
      </c>
      <c r="E53" s="103"/>
      <c r="F53" s="104">
        <f>Data!F46+'Economic Model'!C$64</f>
        <v>141.13095238095238</v>
      </c>
      <c r="G53" s="103"/>
      <c r="H53" s="102">
        <f>Data!H46+'Economic Model'!C$65</f>
        <v>5.1102678571428575</v>
      </c>
      <c r="I53" s="103"/>
      <c r="J53" s="105">
        <f>Data!J46+'Economic Model'!C$66</f>
        <v>9.3000000000000007</v>
      </c>
      <c r="K53" s="16"/>
      <c r="L53" s="93"/>
      <c r="M53" s="102">
        <f t="shared" si="25"/>
        <v>2.15</v>
      </c>
      <c r="N53" s="117"/>
      <c r="O53" s="102">
        <f>F53/2000*'Economic Model'!C$32/'Economic Model'!C$30</f>
        <v>0.42843324829931972</v>
      </c>
      <c r="P53" s="102"/>
      <c r="Q53" s="102">
        <f t="shared" si="26"/>
        <v>2.5784332482993197</v>
      </c>
      <c r="R53" s="117"/>
      <c r="S53" s="118"/>
      <c r="T53" s="102">
        <f>H53/'Economic Model'!C$30</f>
        <v>1.8250956632653064</v>
      </c>
      <c r="U53" s="117"/>
      <c r="V53" s="102">
        <f>J53/1000*'Economic Model'!C$33</f>
        <v>0.27900000000000003</v>
      </c>
      <c r="W53" s="117"/>
      <c r="X53" s="102">
        <f>('Economic Model'!H$43+'Economic Model'!H$51)/100</f>
        <v>0.21914999999999998</v>
      </c>
      <c r="Y53" s="117"/>
      <c r="Z53" s="102">
        <f t="shared" si="27"/>
        <v>2.3232456632653062</v>
      </c>
      <c r="AA53" s="117"/>
      <c r="AB53" s="102">
        <f>'Economic Model'!H$58/100</f>
        <v>0.2135298575757576</v>
      </c>
      <c r="AC53" s="117"/>
      <c r="AD53" s="102">
        <f t="shared" si="28"/>
        <v>2.5367755208410641</v>
      </c>
      <c r="AE53" s="117"/>
      <c r="AF53" s="102">
        <f t="shared" si="29"/>
        <v>2.1083422725417442</v>
      </c>
      <c r="AG53" s="114"/>
      <c r="AH53" s="102"/>
      <c r="AI53" s="102">
        <f>Q53-T53-V53-('Economic Model'!H$49/100)</f>
        <v>0.43583758503401338</v>
      </c>
      <c r="AJ53" s="102"/>
      <c r="AK53" s="102">
        <f t="shared" si="30"/>
        <v>0.25518758503401351</v>
      </c>
      <c r="AL53" s="102"/>
      <c r="AM53" s="102">
        <f t="shared" si="31"/>
        <v>4.1657727458255689E-2</v>
      </c>
      <c r="AN53" s="89"/>
      <c r="AO53" s="15"/>
      <c r="AP53" s="90"/>
      <c r="AQ53" s="102">
        <f>'Returns per Bu.'!AJ53/'Economic Model'!C$30</f>
        <v>0.36785714285714288</v>
      </c>
      <c r="AR53" s="102"/>
      <c r="AS53" s="102">
        <f t="shared" si="14"/>
        <v>0.8214285714285714</v>
      </c>
      <c r="AT53" s="102"/>
      <c r="AU53" s="102">
        <f>'Returns per Bu.'!AN53/'Economic Model'!C$30</f>
        <v>1.1892857142857143</v>
      </c>
      <c r="AV53" s="114"/>
      <c r="AW53" s="113"/>
      <c r="AX53" s="102">
        <f t="shared" si="8"/>
        <v>1.6874357142857144</v>
      </c>
      <c r="AY53" s="102"/>
      <c r="AZ53" s="102">
        <f t="shared" si="9"/>
        <v>1.900965571861472</v>
      </c>
      <c r="BA53" s="114"/>
      <c r="BB53" s="102"/>
      <c r="BC53" s="102"/>
      <c r="BD53" s="102">
        <f t="shared" si="10"/>
        <v>0.89099753401360537</v>
      </c>
      <c r="BE53" s="102"/>
      <c r="BF53" s="102">
        <f t="shared" si="11"/>
        <v>0.67746767643784778</v>
      </c>
      <c r="BG53" s="102"/>
      <c r="BH53" s="102">
        <f t="shared" si="12"/>
        <v>4.1657727458255689E-2</v>
      </c>
      <c r="BI53" s="102"/>
      <c r="BJ53" s="102">
        <f t="shared" si="13"/>
        <v>0.63580994897959209</v>
      </c>
      <c r="BK53" s="59"/>
      <c r="BM53" s="81"/>
      <c r="BN53" s="81"/>
    </row>
    <row r="54" spans="1:66" x14ac:dyDescent="0.2">
      <c r="A54" s="8">
        <v>39722</v>
      </c>
      <c r="B54" s="6"/>
      <c r="C54" s="57"/>
      <c r="D54" s="102">
        <f>Data!D47+'Economic Model'!C$63</f>
        <v>1.85</v>
      </c>
      <c r="E54" s="103"/>
      <c r="F54" s="104">
        <f>Data!F47+'Economic Model'!C$64</f>
        <v>129.5</v>
      </c>
      <c r="G54" s="103"/>
      <c r="H54" s="102">
        <f>Data!H47+'Economic Model'!C$65</f>
        <v>3.9515652173913023</v>
      </c>
      <c r="I54" s="103"/>
      <c r="J54" s="105">
        <f>Data!J47+'Economic Model'!C$66</f>
        <v>7.3</v>
      </c>
      <c r="K54" s="16"/>
      <c r="L54" s="93"/>
      <c r="M54" s="102">
        <f t="shared" si="25"/>
        <v>1.85</v>
      </c>
      <c r="N54" s="117"/>
      <c r="O54" s="102">
        <f>F54/2000*'Economic Model'!C$32/'Economic Model'!C$30</f>
        <v>0.39312500000000006</v>
      </c>
      <c r="P54" s="102"/>
      <c r="Q54" s="102">
        <f t="shared" si="26"/>
        <v>2.243125</v>
      </c>
      <c r="R54" s="117"/>
      <c r="S54" s="118"/>
      <c r="T54" s="102">
        <f>H54/'Economic Model'!C$30</f>
        <v>1.4112732919254651</v>
      </c>
      <c r="U54" s="117"/>
      <c r="V54" s="102">
        <f>J54/1000*'Economic Model'!C$33</f>
        <v>0.219</v>
      </c>
      <c r="W54" s="117"/>
      <c r="X54" s="102">
        <f>('Economic Model'!H$43+'Economic Model'!H$51)/100</f>
        <v>0.21914999999999998</v>
      </c>
      <c r="Y54" s="117"/>
      <c r="Z54" s="102">
        <f t="shared" si="27"/>
        <v>1.8494232919254652</v>
      </c>
      <c r="AA54" s="117"/>
      <c r="AB54" s="102">
        <f>'Economic Model'!H$58/100</f>
        <v>0.2135298575757576</v>
      </c>
      <c r="AC54" s="117"/>
      <c r="AD54" s="102">
        <f t="shared" si="28"/>
        <v>2.0629531495012228</v>
      </c>
      <c r="AE54" s="117"/>
      <c r="AF54" s="102">
        <f t="shared" si="29"/>
        <v>1.6698281495012228</v>
      </c>
      <c r="AG54" s="114"/>
      <c r="AH54" s="102"/>
      <c r="AI54" s="102">
        <f>Q54-T54-V54-('Economic Model'!H$49/100)</f>
        <v>0.57435170807453495</v>
      </c>
      <c r="AJ54" s="102"/>
      <c r="AK54" s="102">
        <f t="shared" si="30"/>
        <v>0.39370170807453486</v>
      </c>
      <c r="AL54" s="102"/>
      <c r="AM54" s="102">
        <f t="shared" si="31"/>
        <v>0.18017185049877726</v>
      </c>
      <c r="AN54" s="89"/>
      <c r="AO54" s="15"/>
      <c r="AP54" s="90"/>
      <c r="AQ54" s="102">
        <f>'Returns per Bu.'!AJ54/'Economic Model'!C$30</f>
        <v>0.36785714285714288</v>
      </c>
      <c r="AR54" s="102"/>
      <c r="AS54" s="102">
        <f t="shared" si="14"/>
        <v>0.82499999999999996</v>
      </c>
      <c r="AT54" s="102"/>
      <c r="AU54" s="102">
        <f>'Returns per Bu.'!AN54/'Economic Model'!C$30</f>
        <v>1.1928571428571428</v>
      </c>
      <c r="AV54" s="114"/>
      <c r="AW54" s="113"/>
      <c r="AX54" s="102">
        <f t="shared" si="8"/>
        <v>1.6310071428571429</v>
      </c>
      <c r="AY54" s="102"/>
      <c r="AZ54" s="102">
        <f t="shared" si="9"/>
        <v>1.8445370004329005</v>
      </c>
      <c r="BA54" s="114"/>
      <c r="BB54" s="102"/>
      <c r="BC54" s="102"/>
      <c r="BD54" s="102">
        <f t="shared" si="10"/>
        <v>0.61211785714285716</v>
      </c>
      <c r="BE54" s="102"/>
      <c r="BF54" s="102">
        <f t="shared" si="11"/>
        <v>0.39858799956709956</v>
      </c>
      <c r="BG54" s="102"/>
      <c r="BH54" s="102">
        <f t="shared" si="12"/>
        <v>0.18017185049877726</v>
      </c>
      <c r="BI54" s="102"/>
      <c r="BJ54" s="102">
        <f t="shared" si="13"/>
        <v>0.2184161490683223</v>
      </c>
      <c r="BK54" s="59"/>
      <c r="BM54" s="81"/>
      <c r="BN54" s="81"/>
    </row>
    <row r="55" spans="1:66" x14ac:dyDescent="0.2">
      <c r="A55" s="8">
        <v>39753</v>
      </c>
      <c r="B55" s="6"/>
      <c r="C55" s="57"/>
      <c r="D55" s="102">
        <f>Data!D48+'Economic Model'!C$63</f>
        <v>1.6465000000000001</v>
      </c>
      <c r="E55" s="103"/>
      <c r="F55" s="104">
        <f>Data!F48+'Economic Model'!C$64</f>
        <v>120.30263157894737</v>
      </c>
      <c r="G55" s="103"/>
      <c r="H55" s="102">
        <f>Data!H48+'Economic Model'!C$65</f>
        <v>3.5661842105263171</v>
      </c>
      <c r="I55" s="103"/>
      <c r="J55" s="105">
        <f>Data!J48+'Economic Model'!C$66</f>
        <v>7.11</v>
      </c>
      <c r="K55" s="16"/>
      <c r="L55" s="93"/>
      <c r="M55" s="102">
        <f t="shared" si="25"/>
        <v>1.6465000000000001</v>
      </c>
      <c r="N55" s="117"/>
      <c r="O55" s="102">
        <f>F55/2000*'Economic Model'!C$32/'Economic Model'!C$30</f>
        <v>0.36520441729323311</v>
      </c>
      <c r="P55" s="102"/>
      <c r="Q55" s="102">
        <f t="shared" si="26"/>
        <v>2.0117044172932332</v>
      </c>
      <c r="R55" s="117"/>
      <c r="S55" s="118"/>
      <c r="T55" s="102">
        <f>H55/'Economic Model'!C$30</f>
        <v>1.2736372180451134</v>
      </c>
      <c r="U55" s="117"/>
      <c r="V55" s="102">
        <f>J55/1000*'Economic Model'!C$33</f>
        <v>0.21329999999999999</v>
      </c>
      <c r="W55" s="117"/>
      <c r="X55" s="102">
        <f>('Economic Model'!H$43+'Economic Model'!H$51)/100</f>
        <v>0.21914999999999998</v>
      </c>
      <c r="Y55" s="117"/>
      <c r="Z55" s="102">
        <f t="shared" si="27"/>
        <v>1.7060872180451134</v>
      </c>
      <c r="AA55" s="117"/>
      <c r="AB55" s="102">
        <f>'Economic Model'!H$58/100</f>
        <v>0.2135298575757576</v>
      </c>
      <c r="AC55" s="117"/>
      <c r="AD55" s="102">
        <f t="shared" si="28"/>
        <v>1.919617075620871</v>
      </c>
      <c r="AE55" s="117"/>
      <c r="AF55" s="102">
        <f t="shared" si="29"/>
        <v>1.5544126583276379</v>
      </c>
      <c r="AG55" s="114"/>
      <c r="AH55" s="102"/>
      <c r="AI55" s="102">
        <f>Q55-T55-V55-('Economic Model'!H$49/100)</f>
        <v>0.48626719924811979</v>
      </c>
      <c r="AJ55" s="102"/>
      <c r="AK55" s="102">
        <f t="shared" si="30"/>
        <v>0.30561719924811981</v>
      </c>
      <c r="AL55" s="102"/>
      <c r="AM55" s="102">
        <f t="shared" si="31"/>
        <v>9.2087341672362211E-2</v>
      </c>
      <c r="AN55" s="89"/>
      <c r="AO55" s="15"/>
      <c r="AP55" s="90"/>
      <c r="AQ55" s="102">
        <f>'Returns per Bu.'!AJ55/'Economic Model'!C$30</f>
        <v>0.36785714285714288</v>
      </c>
      <c r="AR55" s="102"/>
      <c r="AS55" s="102">
        <f t="shared" si="14"/>
        <v>0.82857142857142874</v>
      </c>
      <c r="AT55" s="102"/>
      <c r="AU55" s="102">
        <f>'Returns per Bu.'!AN55/'Economic Model'!C$30</f>
        <v>1.1964285714285716</v>
      </c>
      <c r="AV55" s="114"/>
      <c r="AW55" s="113"/>
      <c r="AX55" s="102">
        <f t="shared" si="8"/>
        <v>1.6288785714285716</v>
      </c>
      <c r="AY55" s="102"/>
      <c r="AZ55" s="102">
        <f t="shared" si="9"/>
        <v>1.8424084290043292</v>
      </c>
      <c r="BA55" s="114"/>
      <c r="BB55" s="102"/>
      <c r="BC55" s="102"/>
      <c r="BD55" s="102">
        <f t="shared" si="10"/>
        <v>0.38282584586466162</v>
      </c>
      <c r="BE55" s="102"/>
      <c r="BF55" s="102">
        <f t="shared" si="11"/>
        <v>0.16929598828890402</v>
      </c>
      <c r="BG55" s="102"/>
      <c r="BH55" s="102">
        <f t="shared" si="12"/>
        <v>9.2087341672362211E-2</v>
      </c>
      <c r="BI55" s="102"/>
      <c r="BJ55" s="102">
        <f t="shared" si="13"/>
        <v>7.7208646616541809E-2</v>
      </c>
      <c r="BK55" s="59"/>
      <c r="BM55" s="81"/>
      <c r="BN55" s="81"/>
    </row>
    <row r="56" spans="1:66" x14ac:dyDescent="0.2">
      <c r="A56" s="77">
        <v>39783</v>
      </c>
      <c r="B56" s="79"/>
      <c r="C56" s="76"/>
      <c r="D56" s="106">
        <f>Data!D49+'Economic Model'!C$63</f>
        <v>1.4927272727272725</v>
      </c>
      <c r="E56" s="107"/>
      <c r="F56" s="108">
        <f>Data!F49+'Economic Model'!C$64</f>
        <v>116.3452380952381</v>
      </c>
      <c r="G56" s="107"/>
      <c r="H56" s="106">
        <f>Data!H49+'Economic Model'!C$65</f>
        <v>3.3650595238095233</v>
      </c>
      <c r="I56" s="107"/>
      <c r="J56" s="109">
        <f>Data!J49+'Economic Model'!C$66</f>
        <v>7.92</v>
      </c>
      <c r="K56" s="80"/>
      <c r="L56" s="95"/>
      <c r="M56" s="106">
        <f t="shared" si="25"/>
        <v>1.4927272727272725</v>
      </c>
      <c r="N56" s="120"/>
      <c r="O56" s="106">
        <f>F56/2000*'Economic Model'!C$32/'Economic Model'!C$30</f>
        <v>0.35319090136054426</v>
      </c>
      <c r="P56" s="106"/>
      <c r="Q56" s="106">
        <f t="shared" si="26"/>
        <v>1.8459181740878168</v>
      </c>
      <c r="R56" s="120"/>
      <c r="S56" s="121"/>
      <c r="T56" s="106">
        <f>H56/'Economic Model'!C$30</f>
        <v>1.2018069727891156</v>
      </c>
      <c r="U56" s="120"/>
      <c r="V56" s="106">
        <f>J56/1000*'Economic Model'!C$33</f>
        <v>0.23760000000000001</v>
      </c>
      <c r="W56" s="120"/>
      <c r="X56" s="106">
        <f>('Economic Model'!H$43+'Economic Model'!H$51)/100</f>
        <v>0.21914999999999998</v>
      </c>
      <c r="Y56" s="120"/>
      <c r="Z56" s="106">
        <f t="shared" si="27"/>
        <v>1.6585569727891156</v>
      </c>
      <c r="AA56" s="120"/>
      <c r="AB56" s="106">
        <f>'Economic Model'!H$58/100</f>
        <v>0.2135298575757576</v>
      </c>
      <c r="AC56" s="120"/>
      <c r="AD56" s="106">
        <f t="shared" si="28"/>
        <v>1.8720868303648732</v>
      </c>
      <c r="AE56" s="120"/>
      <c r="AF56" s="106">
        <f t="shared" si="29"/>
        <v>1.5188959290043289</v>
      </c>
      <c r="AG56" s="116"/>
      <c r="AH56" s="106"/>
      <c r="AI56" s="102">
        <f>Q56-T56-V56-('Economic Model'!H$49/100)</f>
        <v>0.36801120129870113</v>
      </c>
      <c r="AJ56" s="106"/>
      <c r="AK56" s="106">
        <f t="shared" si="30"/>
        <v>0.18736120129870115</v>
      </c>
      <c r="AL56" s="106"/>
      <c r="AM56" s="106">
        <f t="shared" si="31"/>
        <v>-2.6168656277056446E-2</v>
      </c>
      <c r="AN56" s="91"/>
      <c r="AO56" s="15"/>
      <c r="AP56" s="92"/>
      <c r="AQ56" s="106">
        <f>'Returns per Bu.'!AJ56/'Economic Model'!C$30</f>
        <v>0.36785714285714288</v>
      </c>
      <c r="AR56" s="106"/>
      <c r="AS56" s="106">
        <f t="shared" si="14"/>
        <v>0.83214285714285707</v>
      </c>
      <c r="AT56" s="106"/>
      <c r="AU56" s="106">
        <f>'Returns per Bu.'!AN56/'Economic Model'!C$30</f>
        <v>1.2</v>
      </c>
      <c r="AV56" s="116"/>
      <c r="AW56" s="115"/>
      <c r="AX56" s="106">
        <f t="shared" si="8"/>
        <v>1.6567499999999999</v>
      </c>
      <c r="AY56" s="106"/>
      <c r="AZ56" s="106">
        <f t="shared" si="9"/>
        <v>1.8702798575757575</v>
      </c>
      <c r="BA56" s="116"/>
      <c r="BB56" s="106"/>
      <c r="BC56" s="106"/>
      <c r="BD56" s="106">
        <f t="shared" si="10"/>
        <v>0.18916817408781683</v>
      </c>
      <c r="BE56" s="106"/>
      <c r="BF56" s="106">
        <f t="shared" si="11"/>
        <v>-2.4361683487940766E-2</v>
      </c>
      <c r="BG56" s="106"/>
      <c r="BH56" s="106">
        <f t="shared" si="12"/>
        <v>-2.6168656277056446E-2</v>
      </c>
      <c r="BI56" s="106"/>
      <c r="BJ56" s="106">
        <f t="shared" si="13"/>
        <v>1.8069727891156795E-3</v>
      </c>
      <c r="BK56" s="73"/>
      <c r="BM56" s="81"/>
      <c r="BN56" s="81"/>
    </row>
    <row r="57" spans="1:66" x14ac:dyDescent="0.2">
      <c r="A57" s="22">
        <v>39814</v>
      </c>
      <c r="C57" s="60"/>
      <c r="D57" s="110">
        <f>Data!D50+'Economic Model'!C$63</f>
        <v>1.5161363636363638</v>
      </c>
      <c r="E57" s="111"/>
      <c r="F57" s="112">
        <f>Data!F50+'Economic Model'!C$64</f>
        <v>125.22619047619048</v>
      </c>
      <c r="G57" s="111"/>
      <c r="H57" s="110">
        <f>Data!H50+'Economic Model'!C$65</f>
        <v>3.6678988095238108</v>
      </c>
      <c r="I57" s="111"/>
      <c r="J57" s="99">
        <f>Data!J50+'Economic Model'!C$66</f>
        <v>8.2200000000000006</v>
      </c>
      <c r="K57" s="97"/>
      <c r="L57" s="82"/>
      <c r="M57" s="110">
        <f t="shared" ref="M57:M62" si="32">D57</f>
        <v>1.5161363636363638</v>
      </c>
      <c r="N57" s="123"/>
      <c r="O57" s="110">
        <f>F57/2000*'Economic Model'!C$32/'Economic Model'!C$30</f>
        <v>0.38015093537414973</v>
      </c>
      <c r="P57" s="110"/>
      <c r="Q57" s="110">
        <f t="shared" ref="Q57:Q62" si="33">M57+O57</f>
        <v>1.8962872990105135</v>
      </c>
      <c r="R57" s="124"/>
      <c r="S57" s="123"/>
      <c r="T57" s="110">
        <f>H57/'Economic Model'!C$30</f>
        <v>1.3099638605442183</v>
      </c>
      <c r="U57" s="123"/>
      <c r="V57" s="110">
        <f>J57/1000*'Economic Model'!C$33</f>
        <v>0.24659999999999999</v>
      </c>
      <c r="W57" s="123"/>
      <c r="X57" s="110">
        <f>('Economic Model'!H$43+'Economic Model'!H$51)/100</f>
        <v>0.21914999999999998</v>
      </c>
      <c r="Y57" s="123"/>
      <c r="Z57" s="110">
        <f t="shared" ref="Z57:Z62" si="34">T57+V57+X57</f>
        <v>1.7757138605442182</v>
      </c>
      <c r="AA57" s="123"/>
      <c r="AB57" s="110">
        <f>'Economic Model'!H$58/100</f>
        <v>0.2135298575757576</v>
      </c>
      <c r="AC57" s="123"/>
      <c r="AD57" s="110">
        <f t="shared" ref="AD57:AD62" si="35">Z57+AB57</f>
        <v>1.9892437181199758</v>
      </c>
      <c r="AE57" s="123"/>
      <c r="AF57" s="110">
        <f t="shared" ref="AF57:AF62" si="36">AD57-O57</f>
        <v>1.6090927827458261</v>
      </c>
      <c r="AG57" s="125"/>
      <c r="AH57" s="110"/>
      <c r="AI57" s="110">
        <f>Q57-T57-V57-('Economic Model'!H$49/100)</f>
        <v>0.30122343846629523</v>
      </c>
      <c r="AJ57" s="110"/>
      <c r="AK57" s="110">
        <f t="shared" ref="AK57:AK62" si="37">Q57-Z57</f>
        <v>0.12057343846629531</v>
      </c>
      <c r="AL57" s="110"/>
      <c r="AM57" s="110">
        <f t="shared" ref="AM57:AM62" si="38">Q57-AD57</f>
        <v>-9.2956419109462285E-2</v>
      </c>
      <c r="AN57" s="89"/>
      <c r="AO57" s="15"/>
      <c r="AP57" s="90"/>
      <c r="AQ57" s="102">
        <f>'Returns per Bu.'!AJ57/'Economic Model'!C$30</f>
        <v>0.36785714285714288</v>
      </c>
      <c r="AR57" s="102"/>
      <c r="AS57" s="102">
        <f t="shared" si="14"/>
        <v>0.83571428571428585</v>
      </c>
      <c r="AT57" s="102"/>
      <c r="AU57" s="102">
        <f>'Returns per Bu.'!AN57/'Economic Model'!C$30</f>
        <v>1.2035714285714287</v>
      </c>
      <c r="AV57" s="114"/>
      <c r="AW57" s="113"/>
      <c r="AX57" s="110">
        <f t="shared" ref="AX57:AX62" si="39">AU57+V57+X57</f>
        <v>1.6693214285714286</v>
      </c>
      <c r="AY57" s="110"/>
      <c r="AZ57" s="110">
        <f t="shared" ref="AZ57:AZ62" si="40">AB57+AX57</f>
        <v>1.8828512861471862</v>
      </c>
      <c r="BA57" s="125"/>
      <c r="BB57" s="110"/>
      <c r="BC57" s="110"/>
      <c r="BD57" s="110">
        <f t="shared" ref="BD57:BD62" si="41">Q57-AX57</f>
        <v>0.22696587043908489</v>
      </c>
      <c r="BE57" s="110"/>
      <c r="BF57" s="110">
        <f t="shared" ref="BF57:BF62" si="42">Q57-AZ57</f>
        <v>1.3436012863327296E-2</v>
      </c>
      <c r="BG57" s="110"/>
      <c r="BH57" s="110">
        <f t="shared" ref="BH57:BH62" si="43">BF57-BJ57</f>
        <v>-9.2956419109462285E-2</v>
      </c>
      <c r="BI57" s="110"/>
      <c r="BJ57" s="110">
        <f t="shared" ref="BJ57:BJ62" si="44">T57-AU57</f>
        <v>0.10639243197278958</v>
      </c>
      <c r="BK57" s="59"/>
    </row>
    <row r="58" spans="1:66" x14ac:dyDescent="0.2">
      <c r="A58" s="8">
        <v>39845</v>
      </c>
      <c r="C58" s="60"/>
      <c r="D58" s="102">
        <f>Data!D51+'Economic Model'!C$63</f>
        <v>1.4890000000000005</v>
      </c>
      <c r="E58" s="28"/>
      <c r="F58" s="104">
        <f>Data!F51+'Economic Model'!C$64</f>
        <v>124.5125</v>
      </c>
      <c r="G58" s="103"/>
      <c r="H58" s="102">
        <f>Data!H51+'Economic Model'!C$65</f>
        <v>3.4548749999999986</v>
      </c>
      <c r="I58" s="103"/>
      <c r="J58" s="105">
        <f>Data!J51+'Economic Model'!C$66</f>
        <v>7.84</v>
      </c>
      <c r="K58" s="94"/>
      <c r="L58" s="16"/>
      <c r="M58" s="102">
        <f t="shared" si="32"/>
        <v>1.4890000000000005</v>
      </c>
      <c r="N58" s="117"/>
      <c r="O58" s="102">
        <f>F58/2000*'Economic Model'!C$32/'Economic Model'!C$30</f>
        <v>0.37798437499999998</v>
      </c>
      <c r="P58" s="102"/>
      <c r="Q58" s="102">
        <f t="shared" si="33"/>
        <v>1.8669843750000006</v>
      </c>
      <c r="R58" s="119"/>
      <c r="S58" s="117"/>
      <c r="T58" s="102">
        <f>H58/'Economic Model'!C$30</f>
        <v>1.233883928571428</v>
      </c>
      <c r="U58" s="117"/>
      <c r="V58" s="102">
        <f>J58/1000*'Economic Model'!C$33</f>
        <v>0.23519999999999999</v>
      </c>
      <c r="W58" s="117"/>
      <c r="X58" s="102">
        <f>('Economic Model'!H$43+'Economic Model'!H$51)/100</f>
        <v>0.21914999999999998</v>
      </c>
      <c r="Y58" s="117"/>
      <c r="Z58" s="102">
        <f t="shared" si="34"/>
        <v>1.6882339285714281</v>
      </c>
      <c r="AA58" s="117"/>
      <c r="AB58" s="102">
        <f>'Economic Model'!H$58/100</f>
        <v>0.2135298575757576</v>
      </c>
      <c r="AC58" s="117"/>
      <c r="AD58" s="102">
        <f t="shared" si="35"/>
        <v>1.9017637861471857</v>
      </c>
      <c r="AE58" s="117"/>
      <c r="AF58" s="102">
        <f t="shared" si="36"/>
        <v>1.5237794111471856</v>
      </c>
      <c r="AG58" s="114"/>
      <c r="AH58" s="102"/>
      <c r="AI58" s="102">
        <f>Q58-T58-V58-('Economic Model'!H$49/100)</f>
        <v>0.35940044642857261</v>
      </c>
      <c r="AJ58" s="102"/>
      <c r="AK58" s="102">
        <f t="shared" si="37"/>
        <v>0.17875044642857252</v>
      </c>
      <c r="AL58" s="102"/>
      <c r="AM58" s="102">
        <f t="shared" si="38"/>
        <v>-3.477941114718508E-2</v>
      </c>
      <c r="AN58" s="89"/>
      <c r="AO58" s="15"/>
      <c r="AP58" s="90"/>
      <c r="AQ58" s="102">
        <f>'Returns per Bu.'!AJ58/'Economic Model'!C$30</f>
        <v>0.36785714285714288</v>
      </c>
      <c r="AR58" s="102"/>
      <c r="AS58" s="102">
        <f t="shared" si="14"/>
        <v>0.83571428571428585</v>
      </c>
      <c r="AT58" s="102"/>
      <c r="AU58" s="102">
        <f>'Returns per Bu.'!AN58/'Economic Model'!C$30</f>
        <v>1.2035714285714287</v>
      </c>
      <c r="AV58" s="114"/>
      <c r="AW58" s="113"/>
      <c r="AX58" s="102">
        <f t="shared" si="39"/>
        <v>1.6579214285714288</v>
      </c>
      <c r="AY58" s="102"/>
      <c r="AZ58" s="102">
        <f t="shared" si="40"/>
        <v>1.8714512861471864</v>
      </c>
      <c r="BA58" s="114"/>
      <c r="BB58" s="102"/>
      <c r="BC58" s="102"/>
      <c r="BD58" s="102">
        <f t="shared" si="41"/>
        <v>0.20906294642857182</v>
      </c>
      <c r="BE58" s="102"/>
      <c r="BF58" s="102">
        <f t="shared" si="42"/>
        <v>-4.4669111471857814E-3</v>
      </c>
      <c r="BG58" s="102"/>
      <c r="BH58" s="102">
        <f t="shared" si="43"/>
        <v>-3.477941114718508E-2</v>
      </c>
      <c r="BI58" s="102"/>
      <c r="BJ58" s="102">
        <f t="shared" si="44"/>
        <v>3.0312499999999298E-2</v>
      </c>
      <c r="BK58" s="59"/>
    </row>
    <row r="59" spans="1:66" x14ac:dyDescent="0.2">
      <c r="A59" s="8">
        <v>39873</v>
      </c>
      <c r="C59" s="60"/>
      <c r="D59" s="102">
        <f>Data!D52+'Economic Model'!C$63</f>
        <v>1.4606818181818175</v>
      </c>
      <c r="E59" s="28"/>
      <c r="F59" s="104">
        <f>Data!F52+'Economic Model'!C$64</f>
        <v>121.06818181818181</v>
      </c>
      <c r="G59" s="103"/>
      <c r="H59" s="102">
        <f>Data!H52+'Economic Model'!C$65</f>
        <v>3.6221590909090908</v>
      </c>
      <c r="I59" s="103"/>
      <c r="J59" s="105">
        <f>Data!J52+'Economic Model'!C$66</f>
        <v>7.28</v>
      </c>
      <c r="K59" s="94"/>
      <c r="L59" s="16"/>
      <c r="M59" s="102">
        <f t="shared" si="32"/>
        <v>1.4606818181818175</v>
      </c>
      <c r="N59" s="117"/>
      <c r="O59" s="102">
        <f>F59/2000*'Economic Model'!C$32/'Economic Model'!C$30</f>
        <v>0.36752840909090911</v>
      </c>
      <c r="P59" s="102"/>
      <c r="Q59" s="102">
        <f t="shared" si="33"/>
        <v>1.8282102272727268</v>
      </c>
      <c r="R59" s="119"/>
      <c r="S59" s="117"/>
      <c r="T59" s="102">
        <f>H59/'Economic Model'!C$30</f>
        <v>1.2936282467532467</v>
      </c>
      <c r="U59" s="117"/>
      <c r="V59" s="102">
        <f>J59/1000*'Economic Model'!C$33</f>
        <v>0.21840000000000001</v>
      </c>
      <c r="W59" s="117"/>
      <c r="X59" s="102">
        <f>('Economic Model'!H$43+'Economic Model'!H$51)/100</f>
        <v>0.21914999999999998</v>
      </c>
      <c r="Y59" s="117"/>
      <c r="Z59" s="102">
        <f t="shared" si="34"/>
        <v>1.7311782467532466</v>
      </c>
      <c r="AA59" s="117"/>
      <c r="AB59" s="102">
        <f>'Economic Model'!H$58/100</f>
        <v>0.2135298575757576</v>
      </c>
      <c r="AC59" s="117"/>
      <c r="AD59" s="102">
        <f t="shared" si="35"/>
        <v>1.9447081043290042</v>
      </c>
      <c r="AE59" s="117"/>
      <c r="AF59" s="102">
        <f t="shared" si="36"/>
        <v>1.5771796952380952</v>
      </c>
      <c r="AG59" s="114"/>
      <c r="AH59" s="102"/>
      <c r="AI59" s="102">
        <f>Q59-T59-V59-('Economic Model'!H$49/100)</f>
        <v>0.27768198051948001</v>
      </c>
      <c r="AJ59" s="102"/>
      <c r="AK59" s="102">
        <f t="shared" si="37"/>
        <v>9.7031980519480143E-2</v>
      </c>
      <c r="AL59" s="102"/>
      <c r="AM59" s="102">
        <f t="shared" si="38"/>
        <v>-0.11649787705627745</v>
      </c>
      <c r="AN59" s="89"/>
      <c r="AO59" s="15"/>
      <c r="AP59" s="90"/>
      <c r="AQ59" s="102">
        <f>'Returns per Bu.'!AJ59/'Economic Model'!C$30</f>
        <v>0.36785714285714288</v>
      </c>
      <c r="AR59" s="102"/>
      <c r="AS59" s="102">
        <f t="shared" si="14"/>
        <v>0.83928571428571419</v>
      </c>
      <c r="AT59" s="102"/>
      <c r="AU59" s="102">
        <f>'Returns per Bu.'!AN59/'Economic Model'!C$30</f>
        <v>1.2071428571428571</v>
      </c>
      <c r="AV59" s="114"/>
      <c r="AW59" s="113"/>
      <c r="AX59" s="102">
        <f t="shared" si="39"/>
        <v>1.644692857142857</v>
      </c>
      <c r="AY59" s="102"/>
      <c r="AZ59" s="102">
        <f t="shared" si="40"/>
        <v>1.8582227147186146</v>
      </c>
      <c r="BA59" s="114"/>
      <c r="BB59" s="102"/>
      <c r="BC59" s="102"/>
      <c r="BD59" s="102">
        <f t="shared" si="41"/>
        <v>0.18351737012986979</v>
      </c>
      <c r="BE59" s="102"/>
      <c r="BF59" s="102">
        <f t="shared" si="42"/>
        <v>-3.0012487445887803E-2</v>
      </c>
      <c r="BG59" s="102"/>
      <c r="BH59" s="102">
        <f t="shared" si="43"/>
        <v>-0.11649787705627745</v>
      </c>
      <c r="BI59" s="102"/>
      <c r="BJ59" s="102">
        <f t="shared" si="44"/>
        <v>8.6485389610389651E-2</v>
      </c>
      <c r="BK59" s="59"/>
    </row>
    <row r="60" spans="1:66" x14ac:dyDescent="0.2">
      <c r="A60" s="8">
        <v>39904</v>
      </c>
      <c r="C60" s="60"/>
      <c r="D60" s="102">
        <f>Data!D53+'Economic Model'!C$63</f>
        <v>1.4981818181818185</v>
      </c>
      <c r="E60" s="28"/>
      <c r="F60" s="104">
        <f>Data!F53+'Economic Model'!C$64</f>
        <v>119.94318181818181</v>
      </c>
      <c r="G60" s="103"/>
      <c r="H60" s="102">
        <f>Data!H53+'Economic Model'!C$65</f>
        <v>3.7570454545454526</v>
      </c>
      <c r="I60" s="103"/>
      <c r="J60" s="105">
        <f>Data!J53+'Economic Model'!C$66</f>
        <v>5.6</v>
      </c>
      <c r="K60" s="94"/>
      <c r="L60" s="16"/>
      <c r="M60" s="102">
        <f t="shared" si="32"/>
        <v>1.4981818181818185</v>
      </c>
      <c r="N60" s="117"/>
      <c r="O60" s="102">
        <f>F60/2000*'Economic Model'!C$32/'Economic Model'!C$30</f>
        <v>0.36411323051948052</v>
      </c>
      <c r="P60" s="102"/>
      <c r="Q60" s="102">
        <f t="shared" si="33"/>
        <v>1.862295048701299</v>
      </c>
      <c r="R60" s="94"/>
      <c r="S60" s="16"/>
      <c r="T60" s="102">
        <f>H60/'Economic Model'!C$30</f>
        <v>1.3418019480519474</v>
      </c>
      <c r="U60" s="117"/>
      <c r="V60" s="102">
        <f>J60/1000*'Economic Model'!C$33</f>
        <v>0.16800000000000001</v>
      </c>
      <c r="W60" s="117"/>
      <c r="X60" s="102">
        <f>('Economic Model'!H$43+'Economic Model'!H$51)/100</f>
        <v>0.21914999999999998</v>
      </c>
      <c r="Y60" s="117"/>
      <c r="Z60" s="102">
        <f t="shared" si="34"/>
        <v>1.7289519480519473</v>
      </c>
      <c r="AA60" s="117"/>
      <c r="AB60" s="102">
        <f>'Economic Model'!H$58/100</f>
        <v>0.2135298575757576</v>
      </c>
      <c r="AC60" s="117"/>
      <c r="AD60" s="102">
        <f t="shared" si="35"/>
        <v>1.9424818056277049</v>
      </c>
      <c r="AE60" s="117"/>
      <c r="AF60" s="102">
        <f t="shared" si="36"/>
        <v>1.5783685751082244</v>
      </c>
      <c r="AG60" s="114"/>
      <c r="AH60" s="102"/>
      <c r="AI60" s="102">
        <f>Q60-T60-V60-('Economic Model'!H$49/100)</f>
        <v>0.3139931006493516</v>
      </c>
      <c r="AJ60" s="102"/>
      <c r="AK60" s="102">
        <f t="shared" si="37"/>
        <v>0.13334310064935173</v>
      </c>
      <c r="AL60" s="102"/>
      <c r="AM60" s="102">
        <f t="shared" si="38"/>
        <v>-8.0186756926405867E-2</v>
      </c>
      <c r="AN60" s="89"/>
      <c r="AO60" s="15"/>
      <c r="AP60" s="90"/>
      <c r="AQ60" s="102">
        <f>'Returns per Bu.'!AJ60/'Economic Model'!C$30</f>
        <v>0.36785714285714288</v>
      </c>
      <c r="AR60" s="102"/>
      <c r="AS60" s="102">
        <f t="shared" si="14"/>
        <v>0.84285714285714297</v>
      </c>
      <c r="AT60" s="102"/>
      <c r="AU60" s="102">
        <f>'Returns per Bu.'!AN60/'Economic Model'!C$30</f>
        <v>1.2107142857142859</v>
      </c>
      <c r="AV60" s="114"/>
      <c r="AW60" s="113"/>
      <c r="AX60" s="102">
        <f t="shared" si="39"/>
        <v>1.5978642857142857</v>
      </c>
      <c r="AY60" s="102"/>
      <c r="AZ60" s="102">
        <f t="shared" si="40"/>
        <v>1.8113941432900433</v>
      </c>
      <c r="BA60" s="114"/>
      <c r="BB60" s="102"/>
      <c r="BC60" s="102"/>
      <c r="BD60" s="102">
        <f t="shared" si="41"/>
        <v>0.26443076298701329</v>
      </c>
      <c r="BE60" s="102"/>
      <c r="BF60" s="102">
        <f t="shared" si="42"/>
        <v>5.0900905411255692E-2</v>
      </c>
      <c r="BG60" s="102"/>
      <c r="BH60" s="102">
        <f t="shared" si="43"/>
        <v>-8.0186756926405867E-2</v>
      </c>
      <c r="BI60" s="102"/>
      <c r="BJ60" s="102">
        <f t="shared" si="44"/>
        <v>0.13108766233766156</v>
      </c>
      <c r="BK60" s="59"/>
    </row>
    <row r="61" spans="1:66" x14ac:dyDescent="0.2">
      <c r="A61" s="8">
        <v>39934</v>
      </c>
      <c r="C61" s="60"/>
      <c r="D61" s="102">
        <f>Data!D54+'Economic Model'!C$63</f>
        <v>1.56</v>
      </c>
      <c r="E61" s="28"/>
      <c r="F61" s="104">
        <f>Data!F54+'Economic Model'!C$64</f>
        <v>128.71250000000001</v>
      </c>
      <c r="G61" s="103"/>
      <c r="H61" s="102">
        <f>Data!H54+'Economic Model'!C$65</f>
        <v>3.9796249999999995</v>
      </c>
      <c r="I61" s="103"/>
      <c r="J61" s="105">
        <f>Data!J54+'Economic Model'!C$66</f>
        <v>4.84</v>
      </c>
      <c r="K61" s="94"/>
      <c r="L61" s="16"/>
      <c r="M61" s="102">
        <f t="shared" si="32"/>
        <v>1.56</v>
      </c>
      <c r="N61" s="117"/>
      <c r="O61" s="102">
        <f>F61/2000*'Economic Model'!C$32/'Economic Model'!C$30</f>
        <v>0.39073437500000002</v>
      </c>
      <c r="P61" s="102"/>
      <c r="Q61" s="102">
        <f t="shared" si="33"/>
        <v>1.9507343750000001</v>
      </c>
      <c r="R61" s="94"/>
      <c r="S61" s="16"/>
      <c r="T61" s="102">
        <f>H61/'Economic Model'!C$30</f>
        <v>1.4212946428571427</v>
      </c>
      <c r="U61" s="117"/>
      <c r="V61" s="102">
        <f>J61/1000*'Economic Model'!C$33</f>
        <v>0.1452</v>
      </c>
      <c r="W61" s="117"/>
      <c r="X61" s="102">
        <f>('Economic Model'!H$43+'Economic Model'!H$51)/100</f>
        <v>0.21914999999999998</v>
      </c>
      <c r="Y61" s="117"/>
      <c r="Z61" s="102">
        <f t="shared" si="34"/>
        <v>1.7856446428571426</v>
      </c>
      <c r="AA61" s="117"/>
      <c r="AB61" s="102">
        <f>'Economic Model'!H$58/100</f>
        <v>0.2135298575757576</v>
      </c>
      <c r="AC61" s="117"/>
      <c r="AD61" s="102">
        <f t="shared" si="35"/>
        <v>1.9991745004329002</v>
      </c>
      <c r="AE61" s="117"/>
      <c r="AF61" s="102">
        <f t="shared" si="36"/>
        <v>1.6084401254329002</v>
      </c>
      <c r="AG61" s="114"/>
      <c r="AH61" s="102"/>
      <c r="AI61" s="102">
        <f>Q61-T61-V61-('Economic Model'!H$49/100)</f>
        <v>0.34573973214285747</v>
      </c>
      <c r="AJ61" s="102"/>
      <c r="AK61" s="102">
        <f t="shared" si="37"/>
        <v>0.16508973214285749</v>
      </c>
      <c r="AL61" s="102"/>
      <c r="AM61" s="102">
        <f t="shared" si="38"/>
        <v>-4.8440125432900105E-2</v>
      </c>
      <c r="AN61" s="89"/>
      <c r="AO61" s="15"/>
      <c r="AP61" s="90"/>
      <c r="AQ61" s="102">
        <f>'Returns per Bu.'!AJ61/'Economic Model'!C$30</f>
        <v>0.36785714285714288</v>
      </c>
      <c r="AR61" s="102"/>
      <c r="AS61" s="102">
        <f t="shared" si="14"/>
        <v>0.84642857142857153</v>
      </c>
      <c r="AT61" s="102"/>
      <c r="AU61" s="102">
        <f>'Returns per Bu.'!AN61/'Economic Model'!C$30</f>
        <v>1.2142857142857144</v>
      </c>
      <c r="AV61" s="114"/>
      <c r="AW61" s="113"/>
      <c r="AX61" s="102">
        <f t="shared" si="39"/>
        <v>1.5786357142857144</v>
      </c>
      <c r="AY61" s="102"/>
      <c r="AZ61" s="102">
        <f t="shared" si="40"/>
        <v>1.792165571861472</v>
      </c>
      <c r="BA61" s="114"/>
      <c r="BB61" s="102"/>
      <c r="BC61" s="102"/>
      <c r="BD61" s="102">
        <f t="shared" si="41"/>
        <v>0.37209866071428577</v>
      </c>
      <c r="BE61" s="102"/>
      <c r="BF61" s="102">
        <f t="shared" si="42"/>
        <v>0.15856880313852817</v>
      </c>
      <c r="BG61" s="102"/>
      <c r="BH61" s="102">
        <f t="shared" si="43"/>
        <v>-4.8440125432900105E-2</v>
      </c>
      <c r="BI61" s="102"/>
      <c r="BJ61" s="102">
        <f t="shared" si="44"/>
        <v>0.20700892857142827</v>
      </c>
      <c r="BK61" s="59"/>
    </row>
    <row r="62" spans="1:66" x14ac:dyDescent="0.2">
      <c r="A62" s="8">
        <v>39965</v>
      </c>
      <c r="C62" s="60"/>
      <c r="D62" s="102">
        <f>Data!D55+'Economic Model'!C$63</f>
        <v>1.6725000000000001</v>
      </c>
      <c r="E62" s="28"/>
      <c r="F62" s="104">
        <f>Data!F55+'Economic Model'!C$64</f>
        <v>137.32954545454547</v>
      </c>
      <c r="G62" s="103"/>
      <c r="H62" s="102">
        <f>Data!H55+'Economic Model'!C$65</f>
        <v>3.9137499999999998</v>
      </c>
      <c r="I62" s="103"/>
      <c r="J62" s="105">
        <f>Data!J55+'Economic Model'!C$66</f>
        <v>4.57</v>
      </c>
      <c r="K62" s="94"/>
      <c r="L62" s="16"/>
      <c r="M62" s="102">
        <f t="shared" si="32"/>
        <v>1.6725000000000001</v>
      </c>
      <c r="N62" s="117"/>
      <c r="O62" s="102">
        <f>F62/2000*'Economic Model'!C$32/'Economic Model'!C$30</f>
        <v>0.41689326298701301</v>
      </c>
      <c r="P62" s="102"/>
      <c r="Q62" s="102">
        <f t="shared" si="33"/>
        <v>2.0893932629870129</v>
      </c>
      <c r="R62" s="94"/>
      <c r="S62" s="16"/>
      <c r="T62" s="102">
        <f>H62/'Economic Model'!C$30</f>
        <v>1.3977678571428571</v>
      </c>
      <c r="U62" s="117"/>
      <c r="V62" s="102">
        <f>J62/1000*'Economic Model'!C$33</f>
        <v>0.1371</v>
      </c>
      <c r="W62" s="117"/>
      <c r="X62" s="102">
        <f>('Economic Model'!H$43+'Economic Model'!H$51)/100</f>
        <v>0.21914999999999998</v>
      </c>
      <c r="Y62" s="117"/>
      <c r="Z62" s="102">
        <f t="shared" si="34"/>
        <v>1.7540178571428571</v>
      </c>
      <c r="AA62" s="117"/>
      <c r="AB62" s="102">
        <f>'Economic Model'!H$58/100</f>
        <v>0.2135298575757576</v>
      </c>
      <c r="AC62" s="117"/>
      <c r="AD62" s="102">
        <f t="shared" si="35"/>
        <v>1.9675477147186147</v>
      </c>
      <c r="AE62" s="117"/>
      <c r="AF62" s="102">
        <f t="shared" si="36"/>
        <v>1.5506544517316017</v>
      </c>
      <c r="AG62" s="114"/>
      <c r="AH62" s="102"/>
      <c r="AI62" s="102">
        <f>Q62-T62-V62-('Economic Model'!H$49/100)</f>
        <v>0.51602540584415579</v>
      </c>
      <c r="AJ62" s="102"/>
      <c r="AK62" s="102">
        <f t="shared" si="37"/>
        <v>0.33537540584415582</v>
      </c>
      <c r="AL62" s="102"/>
      <c r="AM62" s="102">
        <f t="shared" si="38"/>
        <v>0.12184554826839822</v>
      </c>
      <c r="AN62" s="89"/>
      <c r="AO62" s="15"/>
      <c r="AP62" s="90"/>
      <c r="AQ62" s="102">
        <f>'Returns per Bu.'!AJ62/'Economic Model'!C$30</f>
        <v>0.36785714285714288</v>
      </c>
      <c r="AR62" s="102"/>
      <c r="AS62" s="102">
        <f t="shared" si="14"/>
        <v>0.85000000000000009</v>
      </c>
      <c r="AT62" s="102"/>
      <c r="AU62" s="102">
        <f>'Returns per Bu.'!AN62/'Economic Model'!C$30</f>
        <v>1.217857142857143</v>
      </c>
      <c r="AV62" s="114"/>
      <c r="AW62" s="113"/>
      <c r="AX62" s="102">
        <f t="shared" si="39"/>
        <v>1.5741071428571429</v>
      </c>
      <c r="AY62" s="102"/>
      <c r="AZ62" s="102">
        <f t="shared" si="40"/>
        <v>1.7876370004329005</v>
      </c>
      <c r="BA62" s="114"/>
      <c r="BB62" s="102"/>
      <c r="BC62" s="102"/>
      <c r="BD62" s="102">
        <f t="shared" si="41"/>
        <v>0.51528612012986996</v>
      </c>
      <c r="BE62" s="102"/>
      <c r="BF62" s="102">
        <f t="shared" si="42"/>
        <v>0.30175626255411236</v>
      </c>
      <c r="BG62" s="102"/>
      <c r="BH62" s="102">
        <f t="shared" si="43"/>
        <v>0.12184554826839822</v>
      </c>
      <c r="BI62" s="102"/>
      <c r="BJ62" s="102">
        <f t="shared" si="44"/>
        <v>0.17991071428571415</v>
      </c>
      <c r="BK62" s="59"/>
    </row>
    <row r="63" spans="1:66" x14ac:dyDescent="0.2">
      <c r="A63" s="8">
        <v>39995</v>
      </c>
      <c r="C63" s="60"/>
      <c r="D63" s="102">
        <f>Data!D56+'Economic Model'!C$63</f>
        <v>1.5884782608695653</v>
      </c>
      <c r="E63" s="28"/>
      <c r="F63" s="104">
        <f>Data!F56+'Economic Model'!C$64</f>
        <v>90.806818181818187</v>
      </c>
      <c r="G63" s="103"/>
      <c r="H63" s="102">
        <f>Data!H56+'Economic Model'!C$65</f>
        <v>3.0752272727272749</v>
      </c>
      <c r="I63" s="103"/>
      <c r="J63" s="105">
        <f>Data!J56+'Economic Model'!C$66</f>
        <v>4.55</v>
      </c>
      <c r="K63" s="94"/>
      <c r="L63" s="16"/>
      <c r="M63" s="102">
        <f t="shared" ref="M63:M69" si="45">D63</f>
        <v>1.5884782608695653</v>
      </c>
      <c r="N63" s="117"/>
      <c r="O63" s="102">
        <f>F63/2000*'Economic Model'!C$32/'Economic Model'!C$30</f>
        <v>0.27566355519480523</v>
      </c>
      <c r="P63" s="102"/>
      <c r="Q63" s="102">
        <f t="shared" ref="Q63:Q69" si="46">M63+O63</f>
        <v>1.8641418160643706</v>
      </c>
      <c r="R63" s="94"/>
      <c r="S63" s="16"/>
      <c r="T63" s="102">
        <f>H63/'Economic Model'!C$30</f>
        <v>1.0982954545454553</v>
      </c>
      <c r="U63" s="117"/>
      <c r="V63" s="102">
        <f>J63/1000*'Economic Model'!C$33</f>
        <v>0.13650000000000001</v>
      </c>
      <c r="W63" s="117"/>
      <c r="X63" s="102">
        <f>('Economic Model'!H$43+'Economic Model'!H$51)/100</f>
        <v>0.21914999999999998</v>
      </c>
      <c r="Y63" s="117"/>
      <c r="Z63" s="102">
        <f t="shared" ref="Z63:Z69" si="47">T63+V63+X63</f>
        <v>1.4539454545454553</v>
      </c>
      <c r="AA63" s="117"/>
      <c r="AB63" s="102">
        <f>'Economic Model'!H$58/100</f>
        <v>0.2135298575757576</v>
      </c>
      <c r="AC63" s="117"/>
      <c r="AD63" s="102">
        <f t="shared" ref="AD63:AD69" si="48">Z63+AB63</f>
        <v>1.6674753121212129</v>
      </c>
      <c r="AE63" s="117"/>
      <c r="AF63" s="102">
        <f t="shared" ref="AF63:AF69" si="49">AD63-O63</f>
        <v>1.3918117569264077</v>
      </c>
      <c r="AG63" s="114"/>
      <c r="AH63" s="102"/>
      <c r="AI63" s="102">
        <f>Q63-T63-V63-('Economic Model'!H$49/100)</f>
        <v>0.59084636151891523</v>
      </c>
      <c r="AJ63" s="102"/>
      <c r="AK63" s="102">
        <f t="shared" ref="AK63:AK69" si="50">Q63-Z63</f>
        <v>0.41019636151891525</v>
      </c>
      <c r="AL63" s="102"/>
      <c r="AM63" s="102">
        <f t="shared" ref="AM63:AM69" si="51">Q63-AD63</f>
        <v>0.19666650394315766</v>
      </c>
      <c r="AN63" s="89"/>
      <c r="AO63" s="15"/>
      <c r="AP63" s="90"/>
      <c r="AQ63" s="102">
        <f>'Returns per Bu.'!AJ63/'Economic Model'!C$30</f>
        <v>0.36785714285714288</v>
      </c>
      <c r="AR63" s="102"/>
      <c r="AS63" s="102">
        <f t="shared" si="14"/>
        <v>0.85357142857142865</v>
      </c>
      <c r="AT63" s="102"/>
      <c r="AU63" s="102">
        <f>'Returns per Bu.'!AN63/'Economic Model'!C$30</f>
        <v>1.2214285714285715</v>
      </c>
      <c r="AV63" s="114"/>
      <c r="AW63" s="113"/>
      <c r="AX63" s="102">
        <f t="shared" ref="AX63:AX70" si="52">AU63+V63+X63</f>
        <v>1.5770785714285716</v>
      </c>
      <c r="AY63" s="102"/>
      <c r="AZ63" s="102">
        <f t="shared" ref="AZ63:AZ70" si="53">AB63+AX63</f>
        <v>1.7906084290043291</v>
      </c>
      <c r="BA63" s="114"/>
      <c r="BB63" s="102"/>
      <c r="BC63" s="102"/>
      <c r="BD63" s="102">
        <f t="shared" ref="BD63:BD70" si="54">Q63-AX63</f>
        <v>0.28706324463579902</v>
      </c>
      <c r="BE63" s="102"/>
      <c r="BF63" s="102">
        <f t="shared" ref="BF63:BF70" si="55">Q63-AZ63</f>
        <v>7.3533387060041422E-2</v>
      </c>
      <c r="BG63" s="102"/>
      <c r="BH63" s="102">
        <f t="shared" ref="BH63:BH70" si="56">BF63-BJ63</f>
        <v>0.19666650394315766</v>
      </c>
      <c r="BI63" s="102"/>
      <c r="BJ63" s="102">
        <f t="shared" ref="BJ63:BJ70" si="57">T63-AU63</f>
        <v>-0.12313311688311623</v>
      </c>
      <c r="BK63" s="59"/>
    </row>
    <row r="64" spans="1:66" x14ac:dyDescent="0.2">
      <c r="A64" s="8">
        <v>40026</v>
      </c>
      <c r="C64" s="60"/>
      <c r="D64" s="102">
        <f>Data!D57+'Economic Model'!C$63</f>
        <v>1.5345238095238098</v>
      </c>
      <c r="E64" s="28"/>
      <c r="F64" s="104">
        <f>Data!F57+'Economic Model'!C$64</f>
        <v>78.75</v>
      </c>
      <c r="G64" s="103"/>
      <c r="H64" s="102">
        <f>Data!H57+'Economic Model'!C$65</f>
        <v>3.1445238095238102</v>
      </c>
      <c r="I64" s="103"/>
      <c r="J64" s="105">
        <f>Data!J57+'Economic Model'!C$66</f>
        <v>4.7300000000000004</v>
      </c>
      <c r="K64" s="94"/>
      <c r="L64" s="16"/>
      <c r="M64" s="102">
        <f t="shared" si="45"/>
        <v>1.5345238095238098</v>
      </c>
      <c r="N64" s="117"/>
      <c r="O64" s="102">
        <f>F64/2000*'Economic Model'!C$32/'Economic Model'!C$30</f>
        <v>0.23906250000000004</v>
      </c>
      <c r="P64" s="102"/>
      <c r="Q64" s="102">
        <f t="shared" si="46"/>
        <v>1.7735863095238098</v>
      </c>
      <c r="R64" s="94"/>
      <c r="S64" s="16"/>
      <c r="T64" s="102">
        <f>H64/'Economic Model'!C$30</f>
        <v>1.1230442176870752</v>
      </c>
      <c r="U64" s="117"/>
      <c r="V64" s="102">
        <f>J64/1000*'Economic Model'!C$33</f>
        <v>0.14190000000000003</v>
      </c>
      <c r="W64" s="117"/>
      <c r="X64" s="102">
        <f>('Economic Model'!H$43+'Economic Model'!H$51)/100</f>
        <v>0.21914999999999998</v>
      </c>
      <c r="Y64" s="117"/>
      <c r="Z64" s="102">
        <f t="shared" si="47"/>
        <v>1.4840942176870753</v>
      </c>
      <c r="AA64" s="117"/>
      <c r="AB64" s="102">
        <f>'Economic Model'!H$58/100</f>
        <v>0.2135298575757576</v>
      </c>
      <c r="AC64" s="117"/>
      <c r="AD64" s="102">
        <f t="shared" si="48"/>
        <v>1.6976240752628329</v>
      </c>
      <c r="AE64" s="117"/>
      <c r="AF64" s="102">
        <f t="shared" si="49"/>
        <v>1.4585615752628329</v>
      </c>
      <c r="AG64" s="114"/>
      <c r="AH64" s="102"/>
      <c r="AI64" s="102">
        <f>Q64-T64-V64-('Economic Model'!H$49/100)</f>
        <v>0.47014209183673461</v>
      </c>
      <c r="AJ64" s="102"/>
      <c r="AK64" s="102">
        <f t="shared" si="50"/>
        <v>0.28949209183673452</v>
      </c>
      <c r="AL64" s="102"/>
      <c r="AM64" s="102">
        <f t="shared" si="51"/>
        <v>7.5962234260976924E-2</v>
      </c>
      <c r="AN64" s="89"/>
      <c r="AO64" s="15"/>
      <c r="AP64" s="90"/>
      <c r="AQ64" s="102">
        <f>'Returns per Bu.'!AJ64/'Economic Model'!C$30</f>
        <v>0.36785714285714288</v>
      </c>
      <c r="AR64" s="102"/>
      <c r="AS64" s="102">
        <f t="shared" si="14"/>
        <v>0.85714285714285721</v>
      </c>
      <c r="AT64" s="102"/>
      <c r="AU64" s="102">
        <f>'Returns per Bu.'!AN64/'Economic Model'!C$30</f>
        <v>1.2250000000000001</v>
      </c>
      <c r="AV64" s="114"/>
      <c r="AW64" s="113"/>
      <c r="AX64" s="102">
        <f t="shared" si="52"/>
        <v>1.5860500000000002</v>
      </c>
      <c r="AY64" s="102"/>
      <c r="AZ64" s="102">
        <f t="shared" si="53"/>
        <v>1.7995798575757578</v>
      </c>
      <c r="BA64" s="114"/>
      <c r="BB64" s="102"/>
      <c r="BC64" s="102"/>
      <c r="BD64" s="102">
        <f t="shared" si="54"/>
        <v>0.18753630952380962</v>
      </c>
      <c r="BE64" s="102"/>
      <c r="BF64" s="102">
        <f t="shared" si="55"/>
        <v>-2.5993548051947979E-2</v>
      </c>
      <c r="BG64" s="102"/>
      <c r="BH64" s="102">
        <f t="shared" si="56"/>
        <v>7.5962234260976924E-2</v>
      </c>
      <c r="BI64" s="102"/>
      <c r="BJ64" s="102">
        <f t="shared" si="57"/>
        <v>-0.1019557823129249</v>
      </c>
      <c r="BK64" s="59"/>
    </row>
    <row r="65" spans="1:63" x14ac:dyDescent="0.2">
      <c r="A65" s="8">
        <v>40057</v>
      </c>
      <c r="C65" s="60"/>
      <c r="D65" s="102">
        <f>Data!D58+'Economic Model'!C$63</f>
        <v>1.5390909090909093</v>
      </c>
      <c r="E65" s="28"/>
      <c r="F65" s="104">
        <f>Data!F58+'Economic Model'!C$64</f>
        <v>80.892857142857139</v>
      </c>
      <c r="G65" s="103"/>
      <c r="H65" s="102">
        <f>Data!H58+'Economic Model'!C$65</f>
        <v>3.1452380952380952</v>
      </c>
      <c r="I65" s="103"/>
      <c r="J65" s="105">
        <f>Data!J58+'Economic Model'!C$66</f>
        <v>4.68</v>
      </c>
      <c r="K65" s="94"/>
      <c r="L65" s="16"/>
      <c r="M65" s="102">
        <f t="shared" si="45"/>
        <v>1.5390909090909093</v>
      </c>
      <c r="N65" s="117"/>
      <c r="O65" s="102">
        <f>F65/2000*'Economic Model'!C$32/'Economic Model'!C$30</f>
        <v>0.24556760204081632</v>
      </c>
      <c r="P65" s="102"/>
      <c r="Q65" s="102">
        <f t="shared" si="46"/>
        <v>1.7846585111317257</v>
      </c>
      <c r="R65" s="94"/>
      <c r="S65" s="16"/>
      <c r="T65" s="102">
        <f>H65/'Economic Model'!C$30</f>
        <v>1.1232993197278911</v>
      </c>
      <c r="U65" s="117"/>
      <c r="V65" s="102">
        <f>J65/1000*'Economic Model'!C$33</f>
        <v>0.1404</v>
      </c>
      <c r="W65" s="117"/>
      <c r="X65" s="102">
        <f>('Economic Model'!H$43+'Economic Model'!H$51)/100</f>
        <v>0.21914999999999998</v>
      </c>
      <c r="Y65" s="117"/>
      <c r="Z65" s="102">
        <f t="shared" si="47"/>
        <v>1.4828493197278911</v>
      </c>
      <c r="AA65" s="117"/>
      <c r="AB65" s="102">
        <f>'Economic Model'!H$58/100</f>
        <v>0.2135298575757576</v>
      </c>
      <c r="AC65" s="117"/>
      <c r="AD65" s="102">
        <f t="shared" si="48"/>
        <v>1.6963791773036487</v>
      </c>
      <c r="AE65" s="117"/>
      <c r="AF65" s="102">
        <f t="shared" si="49"/>
        <v>1.4508115752628323</v>
      </c>
      <c r="AG65" s="114"/>
      <c r="AH65" s="102"/>
      <c r="AI65" s="102">
        <f>Q65-T65-V65-('Economic Model'!H$49/100)</f>
        <v>0.48245919140383464</v>
      </c>
      <c r="AJ65" s="102"/>
      <c r="AK65" s="102">
        <f t="shared" si="50"/>
        <v>0.30180919140383455</v>
      </c>
      <c r="AL65" s="102"/>
      <c r="AM65" s="102">
        <f t="shared" si="51"/>
        <v>8.8279333828076956E-2</v>
      </c>
      <c r="AN65" s="89"/>
      <c r="AO65" s="15"/>
      <c r="AP65" s="90"/>
      <c r="AQ65" s="102">
        <f>'Returns per Bu.'!AJ65/'Economic Model'!C$30</f>
        <v>0.36071428571428577</v>
      </c>
      <c r="AR65" s="102"/>
      <c r="AS65" s="102">
        <f t="shared" si="14"/>
        <v>1.0249999999999999</v>
      </c>
      <c r="AT65" s="102"/>
      <c r="AU65" s="102">
        <f>'Returns per Bu.'!AN65/'Economic Model'!C$30</f>
        <v>1.3857142857142857</v>
      </c>
      <c r="AV65" s="114"/>
      <c r="AW65" s="113"/>
      <c r="AX65" s="102">
        <f t="shared" si="52"/>
        <v>1.7452642857142857</v>
      </c>
      <c r="AY65" s="102"/>
      <c r="AZ65" s="102">
        <f t="shared" si="53"/>
        <v>1.9587941432900433</v>
      </c>
      <c r="BA65" s="114"/>
      <c r="BB65" s="102"/>
      <c r="BC65" s="102"/>
      <c r="BD65" s="102">
        <f t="shared" si="54"/>
        <v>3.9394225417439976E-2</v>
      </c>
      <c r="BE65" s="102"/>
      <c r="BF65" s="102">
        <f t="shared" si="55"/>
        <v>-0.17413563215831762</v>
      </c>
      <c r="BG65" s="102"/>
      <c r="BH65" s="102">
        <f t="shared" si="56"/>
        <v>8.8279333828076956E-2</v>
      </c>
      <c r="BI65" s="102"/>
      <c r="BJ65" s="102">
        <f t="shared" si="57"/>
        <v>-0.26241496598639458</v>
      </c>
      <c r="BK65" s="59"/>
    </row>
    <row r="66" spans="1:63" x14ac:dyDescent="0.2">
      <c r="A66" s="8">
        <v>40087</v>
      </c>
      <c r="C66" s="60"/>
      <c r="D66" s="102">
        <f>Data!D59+'Economic Model'!C$63</f>
        <v>1.7979545454545454</v>
      </c>
      <c r="E66" s="28"/>
      <c r="F66" s="104">
        <f>Data!F59+'Economic Model'!C$64</f>
        <v>104.98863636363636</v>
      </c>
      <c r="G66" s="103"/>
      <c r="H66" s="102">
        <f>Data!H59+'Economic Model'!C$65</f>
        <v>3.6098863636363645</v>
      </c>
      <c r="I66" s="103"/>
      <c r="J66" s="105">
        <f>Data!J59+'Economic Model'!C$66</f>
        <v>4.84</v>
      </c>
      <c r="K66" s="94"/>
      <c r="L66" s="16"/>
      <c r="M66" s="102">
        <f t="shared" si="45"/>
        <v>1.7979545454545454</v>
      </c>
      <c r="N66" s="117"/>
      <c r="O66" s="102">
        <f>F66/2000*'Economic Model'!C$32/'Economic Model'!C$30</f>
        <v>0.31871550324675324</v>
      </c>
      <c r="P66" s="102"/>
      <c r="Q66" s="102">
        <f t="shared" si="46"/>
        <v>2.1166700487012986</v>
      </c>
      <c r="R66" s="94"/>
      <c r="S66" s="16"/>
      <c r="T66" s="102">
        <f>H66/'Economic Model'!C$30</f>
        <v>1.2892451298701302</v>
      </c>
      <c r="U66" s="117"/>
      <c r="V66" s="102">
        <f>J66/1000*'Economic Model'!C$33</f>
        <v>0.1452</v>
      </c>
      <c r="W66" s="117"/>
      <c r="X66" s="102">
        <f>('Economic Model'!H$43+'Economic Model'!H$51)/100</f>
        <v>0.21914999999999998</v>
      </c>
      <c r="Y66" s="117"/>
      <c r="Z66" s="102">
        <f t="shared" si="47"/>
        <v>1.6535951298701301</v>
      </c>
      <c r="AA66" s="117"/>
      <c r="AB66" s="102">
        <f>'Economic Model'!H$58/100</f>
        <v>0.2135298575757576</v>
      </c>
      <c r="AC66" s="117"/>
      <c r="AD66" s="102">
        <f t="shared" si="48"/>
        <v>1.8671249874458877</v>
      </c>
      <c r="AE66" s="117"/>
      <c r="AF66" s="102">
        <f t="shared" si="49"/>
        <v>1.5484094841991345</v>
      </c>
      <c r="AG66" s="114"/>
      <c r="AH66" s="102"/>
      <c r="AI66" s="102">
        <f>Q66-T66-V66-('Economic Model'!H$49/100)</f>
        <v>0.64372491883116845</v>
      </c>
      <c r="AJ66" s="102"/>
      <c r="AK66" s="102">
        <f t="shared" si="50"/>
        <v>0.46307491883116847</v>
      </c>
      <c r="AL66" s="102"/>
      <c r="AM66" s="102">
        <f t="shared" si="51"/>
        <v>0.24954506125541087</v>
      </c>
      <c r="AN66" s="89"/>
      <c r="AO66" s="15"/>
      <c r="AP66" s="90"/>
      <c r="AQ66" s="102">
        <f>'Returns per Bu.'!AJ66/'Economic Model'!C$30</f>
        <v>0.36071428571428577</v>
      </c>
      <c r="AR66" s="102"/>
      <c r="AS66" s="102">
        <f t="shared" si="14"/>
        <v>1.0285714285714287</v>
      </c>
      <c r="AT66" s="102"/>
      <c r="AU66" s="102">
        <f>'Returns per Bu.'!AN66/'Economic Model'!C$30</f>
        <v>1.3892857142857145</v>
      </c>
      <c r="AV66" s="114"/>
      <c r="AW66" s="113"/>
      <c r="AX66" s="102">
        <f t="shared" si="52"/>
        <v>1.7536357142857144</v>
      </c>
      <c r="AY66" s="102"/>
      <c r="AZ66" s="102">
        <f t="shared" si="53"/>
        <v>1.967165571861472</v>
      </c>
      <c r="BA66" s="114"/>
      <c r="BB66" s="102"/>
      <c r="BC66" s="102"/>
      <c r="BD66" s="102">
        <f t="shared" si="54"/>
        <v>0.36303433441558419</v>
      </c>
      <c r="BE66" s="102"/>
      <c r="BF66" s="102">
        <f t="shared" si="55"/>
        <v>0.14950447683982659</v>
      </c>
      <c r="BG66" s="102"/>
      <c r="BH66" s="102">
        <f t="shared" si="56"/>
        <v>0.24954506125541087</v>
      </c>
      <c r="BI66" s="102"/>
      <c r="BJ66" s="102">
        <f t="shared" si="57"/>
        <v>-0.10004058441558428</v>
      </c>
      <c r="BK66" s="59"/>
    </row>
    <row r="67" spans="1:63" x14ac:dyDescent="0.2">
      <c r="A67" s="8">
        <v>40118</v>
      </c>
      <c r="C67" s="60"/>
      <c r="D67" s="102">
        <f>Data!D60+'Economic Model'!C$63</f>
        <v>1.9832500000000011</v>
      </c>
      <c r="E67" s="28"/>
      <c r="F67" s="104">
        <f>Data!F60+'Economic Model'!C$64</f>
        <v>117.15</v>
      </c>
      <c r="G67" s="103"/>
      <c r="H67" s="102">
        <f>Data!H60+'Economic Model'!C$65</f>
        <v>3.6488749999999994</v>
      </c>
      <c r="I67" s="103"/>
      <c r="J67" s="105">
        <f>Data!J60+'Economic Model'!C$66</f>
        <v>6.16</v>
      </c>
      <c r="K67" s="94"/>
      <c r="L67" s="16"/>
      <c r="M67" s="102">
        <f t="shared" si="45"/>
        <v>1.9832500000000011</v>
      </c>
      <c r="N67" s="117"/>
      <c r="O67" s="102">
        <f>F67/2000*'Economic Model'!C$32/'Economic Model'!C$30</f>
        <v>0.35563392857142861</v>
      </c>
      <c r="P67" s="102"/>
      <c r="Q67" s="102">
        <f t="shared" si="46"/>
        <v>2.3388839285714296</v>
      </c>
      <c r="R67" s="94"/>
      <c r="S67" s="16"/>
      <c r="T67" s="102">
        <f>H67/'Economic Model'!C$30</f>
        <v>1.3031696428571427</v>
      </c>
      <c r="U67" s="117"/>
      <c r="V67" s="102">
        <f>J67/1000*'Economic Model'!C$33</f>
        <v>0.18480000000000002</v>
      </c>
      <c r="W67" s="117"/>
      <c r="X67" s="102">
        <f>('Economic Model'!H$43+'Economic Model'!H$51)/100</f>
        <v>0.21914999999999998</v>
      </c>
      <c r="Y67" s="117"/>
      <c r="Z67" s="102">
        <f t="shared" si="47"/>
        <v>1.7071196428571427</v>
      </c>
      <c r="AA67" s="117"/>
      <c r="AB67" s="102">
        <f>'Economic Model'!H$58/100</f>
        <v>0.2135298575757576</v>
      </c>
      <c r="AC67" s="117"/>
      <c r="AD67" s="102">
        <f t="shared" si="48"/>
        <v>1.9206495004329003</v>
      </c>
      <c r="AE67" s="117"/>
      <c r="AF67" s="102">
        <f t="shared" si="49"/>
        <v>1.5650155718614718</v>
      </c>
      <c r="AG67" s="114"/>
      <c r="AH67" s="102"/>
      <c r="AI67" s="102">
        <f>Q67-T67-V67-('Economic Model'!H$49/100)</f>
        <v>0.81241428571428687</v>
      </c>
      <c r="AJ67" s="102"/>
      <c r="AK67" s="102">
        <f t="shared" si="50"/>
        <v>0.63176428571428689</v>
      </c>
      <c r="AL67" s="102"/>
      <c r="AM67" s="102">
        <f t="shared" si="51"/>
        <v>0.41823442813852929</v>
      </c>
      <c r="AN67" s="89"/>
      <c r="AO67" s="15"/>
      <c r="AP67" s="90"/>
      <c r="AQ67" s="102">
        <f>'Returns per Bu.'!AJ67/'Economic Model'!C$30</f>
        <v>0.36071428571428577</v>
      </c>
      <c r="AR67" s="102"/>
      <c r="AS67" s="102">
        <f t="shared" si="14"/>
        <v>1.0321428571428573</v>
      </c>
      <c r="AT67" s="102"/>
      <c r="AU67" s="102">
        <f>'Returns per Bu.'!AN67/'Economic Model'!C$30</f>
        <v>1.392857142857143</v>
      </c>
      <c r="AV67" s="114"/>
      <c r="AW67" s="113"/>
      <c r="AX67" s="102">
        <f t="shared" si="52"/>
        <v>1.796807142857143</v>
      </c>
      <c r="AY67" s="102"/>
      <c r="AZ67" s="102">
        <f t="shared" si="53"/>
        <v>2.0103370004329006</v>
      </c>
      <c r="BA67" s="114"/>
      <c r="BB67" s="102"/>
      <c r="BC67" s="102"/>
      <c r="BD67" s="102">
        <f t="shared" si="54"/>
        <v>0.54207678571428652</v>
      </c>
      <c r="BE67" s="102"/>
      <c r="BF67" s="102">
        <f t="shared" si="55"/>
        <v>0.32854692813852893</v>
      </c>
      <c r="BG67" s="102"/>
      <c r="BH67" s="102">
        <f t="shared" si="56"/>
        <v>0.41823442813852929</v>
      </c>
      <c r="BI67" s="102"/>
      <c r="BJ67" s="102">
        <f t="shared" si="57"/>
        <v>-8.9687500000000364E-2</v>
      </c>
      <c r="BK67" s="59"/>
    </row>
    <row r="68" spans="1:63" x14ac:dyDescent="0.2">
      <c r="A68" s="77">
        <v>40148</v>
      </c>
      <c r="B68" s="30"/>
      <c r="C68" s="65"/>
      <c r="D68" s="106">
        <f>Data!D61+'Economic Model'!C$63</f>
        <v>1.9576086956521745</v>
      </c>
      <c r="E68" s="30"/>
      <c r="F68" s="108">
        <f>Data!F61+'Economic Model'!C$64</f>
        <v>111.77272727272727</v>
      </c>
      <c r="G68" s="107"/>
      <c r="H68" s="106">
        <f>Data!H61+'Economic Model'!C$65</f>
        <v>3.6548863636363644</v>
      </c>
      <c r="I68" s="107"/>
      <c r="J68" s="109">
        <f>Data!J61+'Economic Model'!C$66</f>
        <v>6.79</v>
      </c>
      <c r="K68" s="96"/>
      <c r="L68" s="80"/>
      <c r="M68" s="106">
        <f t="shared" si="45"/>
        <v>1.9576086956521745</v>
      </c>
      <c r="N68" s="120"/>
      <c r="O68" s="106">
        <f>F68/2000*'Economic Model'!C$32/'Economic Model'!C$30</f>
        <v>0.33931006493506494</v>
      </c>
      <c r="P68" s="106"/>
      <c r="Q68" s="106">
        <f t="shared" si="46"/>
        <v>2.2969187605872396</v>
      </c>
      <c r="R68" s="96"/>
      <c r="S68" s="80"/>
      <c r="T68" s="106">
        <f>H68/'Economic Model'!C$30</f>
        <v>1.3053165584415589</v>
      </c>
      <c r="U68" s="120"/>
      <c r="V68" s="106">
        <f>J68/1000*'Economic Model'!C$33</f>
        <v>0.20369999999999999</v>
      </c>
      <c r="W68" s="120"/>
      <c r="X68" s="106">
        <f>('Economic Model'!H$43+'Economic Model'!H$51)/100</f>
        <v>0.21914999999999998</v>
      </c>
      <c r="Y68" s="120"/>
      <c r="Z68" s="106">
        <f t="shared" si="47"/>
        <v>1.7281665584415589</v>
      </c>
      <c r="AA68" s="120"/>
      <c r="AB68" s="106">
        <f>'Economic Model'!H$58/100</f>
        <v>0.2135298575757576</v>
      </c>
      <c r="AC68" s="120"/>
      <c r="AD68" s="106">
        <f t="shared" si="48"/>
        <v>1.9416964160173165</v>
      </c>
      <c r="AE68" s="120"/>
      <c r="AF68" s="106">
        <f t="shared" si="49"/>
        <v>1.6023863510822516</v>
      </c>
      <c r="AG68" s="116"/>
      <c r="AH68" s="106"/>
      <c r="AI68" s="102">
        <f>Q68-T68-V68-('Economic Model'!H$49/100)</f>
        <v>0.74940220214568076</v>
      </c>
      <c r="AJ68" s="106"/>
      <c r="AK68" s="106">
        <f t="shared" si="50"/>
        <v>0.56875220214568079</v>
      </c>
      <c r="AL68" s="106"/>
      <c r="AM68" s="106">
        <f t="shared" si="51"/>
        <v>0.35522234456992319</v>
      </c>
      <c r="AN68" s="91"/>
      <c r="AO68" s="15"/>
      <c r="AP68" s="92"/>
      <c r="AQ68" s="106">
        <f>'Returns per Bu.'!AJ68/'Economic Model'!C$30</f>
        <v>0.36071428571428577</v>
      </c>
      <c r="AR68" s="106"/>
      <c r="AS68" s="106">
        <f t="shared" si="14"/>
        <v>1.0357142857142858</v>
      </c>
      <c r="AT68" s="106"/>
      <c r="AU68" s="106">
        <f>'Returns per Bu.'!AN68/'Economic Model'!C$30</f>
        <v>1.3964285714285716</v>
      </c>
      <c r="AV68" s="116"/>
      <c r="AW68" s="115"/>
      <c r="AX68" s="106">
        <f t="shared" si="52"/>
        <v>1.8192785714285715</v>
      </c>
      <c r="AY68" s="106"/>
      <c r="AZ68" s="106">
        <f t="shared" si="53"/>
        <v>2.0328084290043291</v>
      </c>
      <c r="BA68" s="116"/>
      <c r="BB68" s="106"/>
      <c r="BC68" s="106"/>
      <c r="BD68" s="106">
        <f t="shared" si="54"/>
        <v>0.47764018915866813</v>
      </c>
      <c r="BE68" s="106"/>
      <c r="BF68" s="106">
        <f t="shared" si="55"/>
        <v>0.26411033158291053</v>
      </c>
      <c r="BG68" s="106"/>
      <c r="BH68" s="106">
        <f t="shared" si="56"/>
        <v>0.35522234456992319</v>
      </c>
      <c r="BI68" s="106"/>
      <c r="BJ68" s="106">
        <f t="shared" si="57"/>
        <v>-9.1112012987012658E-2</v>
      </c>
      <c r="BK68" s="73"/>
    </row>
    <row r="69" spans="1:63" x14ac:dyDescent="0.2">
      <c r="A69" s="22">
        <v>40179</v>
      </c>
      <c r="C69" s="60"/>
      <c r="D69" s="110">
        <f>Data!D62+'Economic Model'!C$63</f>
        <v>1.8157500000000006</v>
      </c>
      <c r="E69" s="111"/>
      <c r="F69" s="112">
        <f>Data!F62+'Economic Model'!C$64</f>
        <v>101.8125</v>
      </c>
      <c r="G69" s="111"/>
      <c r="H69" s="110">
        <f>Data!H62+'Economic Model'!C$65</f>
        <v>3.6025</v>
      </c>
      <c r="I69" s="111"/>
      <c r="J69" s="99">
        <f>Data!J62+'Economic Model'!C$66</f>
        <v>6.61</v>
      </c>
      <c r="K69" s="97"/>
      <c r="L69" s="82"/>
      <c r="M69" s="110">
        <f t="shared" si="45"/>
        <v>1.8157500000000006</v>
      </c>
      <c r="N69" s="123"/>
      <c r="O69" s="110">
        <f>F69/2000*'Economic Model'!C$32/'Economic Model'!C$30</f>
        <v>0.30907366071428577</v>
      </c>
      <c r="P69" s="110"/>
      <c r="Q69" s="110">
        <f t="shared" si="46"/>
        <v>2.1248236607142865</v>
      </c>
      <c r="R69" s="124"/>
      <c r="S69" s="123"/>
      <c r="T69" s="110">
        <f>H69/'Economic Model'!C$30</f>
        <v>1.2866071428571431</v>
      </c>
      <c r="U69" s="123"/>
      <c r="V69" s="110">
        <f>J69/1000*'Economic Model'!C$33</f>
        <v>0.1983</v>
      </c>
      <c r="W69" s="123"/>
      <c r="X69" s="110">
        <f>('Economic Model'!H$43+'Economic Model'!H$51)/100</f>
        <v>0.21914999999999998</v>
      </c>
      <c r="Y69" s="123"/>
      <c r="Z69" s="110">
        <f t="shared" si="47"/>
        <v>1.7040571428571429</v>
      </c>
      <c r="AA69" s="123"/>
      <c r="AB69" s="110">
        <f>'Economic Model'!H$58/100</f>
        <v>0.2135298575757576</v>
      </c>
      <c r="AC69" s="123"/>
      <c r="AD69" s="110">
        <f t="shared" si="48"/>
        <v>1.9175870004329005</v>
      </c>
      <c r="AE69" s="123"/>
      <c r="AF69" s="110">
        <f t="shared" si="49"/>
        <v>1.6085133397186149</v>
      </c>
      <c r="AG69" s="125"/>
      <c r="AH69" s="110"/>
      <c r="AI69" s="110">
        <f>Q69-T69-V69-('Economic Model'!H$49/100)</f>
        <v>0.60141651785714345</v>
      </c>
      <c r="AJ69" s="110"/>
      <c r="AK69" s="110">
        <f t="shared" si="50"/>
        <v>0.42076651785714358</v>
      </c>
      <c r="AL69" s="110"/>
      <c r="AM69" s="110">
        <f t="shared" si="51"/>
        <v>0.20723666028138599</v>
      </c>
      <c r="AN69" s="89"/>
      <c r="AO69" s="15"/>
      <c r="AP69" s="90"/>
      <c r="AQ69" s="102">
        <f>'Returns per Bu.'!AJ69/'Economic Model'!C$30</f>
        <v>0.36071428571428577</v>
      </c>
      <c r="AR69" s="102"/>
      <c r="AS69" s="102">
        <f t="shared" si="14"/>
        <v>1.0392857142857144</v>
      </c>
      <c r="AT69" s="102"/>
      <c r="AU69" s="102">
        <f>'Returns per Bu.'!AN69/'Economic Model'!C$30</f>
        <v>1.4000000000000001</v>
      </c>
      <c r="AV69" s="114"/>
      <c r="AW69" s="113"/>
      <c r="AX69" s="110">
        <f t="shared" si="52"/>
        <v>1.81745</v>
      </c>
      <c r="AY69" s="110"/>
      <c r="AZ69" s="110">
        <f t="shared" si="53"/>
        <v>2.0309798575757574</v>
      </c>
      <c r="BA69" s="125"/>
      <c r="BB69" s="110"/>
      <c r="BC69" s="110"/>
      <c r="BD69" s="110">
        <f t="shared" si="54"/>
        <v>0.30737366071428651</v>
      </c>
      <c r="BE69" s="110"/>
      <c r="BF69" s="110">
        <f t="shared" si="55"/>
        <v>9.3843803138529136E-2</v>
      </c>
      <c r="BG69" s="110"/>
      <c r="BH69" s="110">
        <f t="shared" si="56"/>
        <v>0.20723666028138621</v>
      </c>
      <c r="BI69" s="110"/>
      <c r="BJ69" s="110">
        <f t="shared" si="57"/>
        <v>-0.11339285714285707</v>
      </c>
      <c r="BK69" s="59"/>
    </row>
    <row r="70" spans="1:63" x14ac:dyDescent="0.2">
      <c r="A70" s="8">
        <v>40210</v>
      </c>
      <c r="C70" s="60"/>
      <c r="D70" s="102">
        <f>Data!D63+'Economic Model'!C$63</f>
        <v>1.68625</v>
      </c>
      <c r="E70" s="103"/>
      <c r="F70" s="104">
        <f>Data!F63+'Economic Model'!C$64</f>
        <v>102.7</v>
      </c>
      <c r="G70" s="103"/>
      <c r="H70" s="102">
        <f>Data!H63+'Economic Model'!C$65</f>
        <v>3.4537499999999999</v>
      </c>
      <c r="I70" s="103"/>
      <c r="J70" s="105">
        <f>Data!J63+'Economic Model'!C$66</f>
        <v>7.08</v>
      </c>
      <c r="K70" s="94"/>
      <c r="L70" s="16"/>
      <c r="M70" s="102">
        <f t="shared" ref="M70:M76" si="58">D70</f>
        <v>1.68625</v>
      </c>
      <c r="N70" s="117"/>
      <c r="O70" s="102">
        <f>F70/2000*'Economic Model'!C$32/'Economic Model'!C$30</f>
        <v>0.31176785714285715</v>
      </c>
      <c r="P70" s="102"/>
      <c r="Q70" s="102">
        <f t="shared" ref="Q70:Q76" si="59">M70+O70</f>
        <v>1.9980178571428571</v>
      </c>
      <c r="R70" s="119"/>
      <c r="S70" s="117"/>
      <c r="T70" s="102">
        <f>H70/'Economic Model'!C$30</f>
        <v>1.233482142857143</v>
      </c>
      <c r="U70" s="117"/>
      <c r="V70" s="102">
        <f>J70/1000*'Economic Model'!C$33</f>
        <v>0.21240000000000001</v>
      </c>
      <c r="W70" s="117"/>
      <c r="X70" s="102">
        <f>('Economic Model'!H$43+'Economic Model'!H$51)/100</f>
        <v>0.21914999999999998</v>
      </c>
      <c r="Y70" s="117"/>
      <c r="Z70" s="102">
        <f t="shared" ref="Z70:Z76" si="60">T70+V70+X70</f>
        <v>1.6650321428571428</v>
      </c>
      <c r="AA70" s="117"/>
      <c r="AB70" s="102">
        <f>'Economic Model'!H$58/100</f>
        <v>0.2135298575757576</v>
      </c>
      <c r="AC70" s="117"/>
      <c r="AD70" s="102">
        <f t="shared" ref="AD70:AD76" si="61">Z70+AB70</f>
        <v>1.8785620004329004</v>
      </c>
      <c r="AE70" s="117"/>
      <c r="AF70" s="102">
        <f t="shared" ref="AF70:AF76" si="62">AD70-O70</f>
        <v>1.5667941432900432</v>
      </c>
      <c r="AG70" s="114"/>
      <c r="AH70" s="102"/>
      <c r="AI70" s="102">
        <f>Q70-T70-V70-('Economic Model'!H$49/100)</f>
        <v>0.51363571428571408</v>
      </c>
      <c r="AJ70" s="102"/>
      <c r="AK70" s="102">
        <f t="shared" ref="AK70:AK76" si="63">Q70-Z70</f>
        <v>0.33298571428571422</v>
      </c>
      <c r="AL70" s="102"/>
      <c r="AM70" s="102">
        <f t="shared" ref="AM70:AM76" si="64">Q70-AD70</f>
        <v>0.11945585670995662</v>
      </c>
      <c r="AN70" s="89"/>
      <c r="AO70" s="15"/>
      <c r="AP70" s="90"/>
      <c r="AQ70" s="102">
        <f>'Returns per Bu.'!AJ70/'Economic Model'!C$30</f>
        <v>0.36071428571428577</v>
      </c>
      <c r="AR70" s="102"/>
      <c r="AS70" s="102">
        <f>AU70-AQ70</f>
        <v>1.0428571428571429</v>
      </c>
      <c r="AT70" s="102"/>
      <c r="AU70" s="102">
        <f>'Returns per Bu.'!AN70/'Economic Model'!C$30</f>
        <v>1.4035714285714287</v>
      </c>
      <c r="AV70" s="114"/>
      <c r="AW70" s="113"/>
      <c r="AX70" s="102">
        <f t="shared" si="52"/>
        <v>1.8351214285714286</v>
      </c>
      <c r="AY70" s="102"/>
      <c r="AZ70" s="102">
        <f t="shared" si="53"/>
        <v>2.0486512861471864</v>
      </c>
      <c r="BA70" s="114"/>
      <c r="BB70" s="102"/>
      <c r="BC70" s="102"/>
      <c r="BD70" s="102">
        <f t="shared" si="54"/>
        <v>0.1628964285714285</v>
      </c>
      <c r="BE70" s="102"/>
      <c r="BF70" s="102">
        <f t="shared" si="55"/>
        <v>-5.0633429004329322E-2</v>
      </c>
      <c r="BG70" s="102"/>
      <c r="BH70" s="102">
        <f t="shared" si="56"/>
        <v>0.1194558567099564</v>
      </c>
      <c r="BI70" s="102"/>
      <c r="BJ70" s="102">
        <f t="shared" si="57"/>
        <v>-0.17008928571428572</v>
      </c>
      <c r="BK70" s="59"/>
    </row>
    <row r="71" spans="1:63" x14ac:dyDescent="0.2">
      <c r="A71" s="8">
        <v>40238</v>
      </c>
      <c r="C71" s="60"/>
      <c r="D71" s="102">
        <f>Data!D64+'Economic Model'!C$63</f>
        <v>1.5149999999999999</v>
      </c>
      <c r="E71" s="103"/>
      <c r="F71" s="104">
        <f>Data!F64+'Economic Model'!C$64</f>
        <v>94.054347826086953</v>
      </c>
      <c r="G71" s="103"/>
      <c r="H71" s="102">
        <f>Data!H64+'Economic Model'!C$65</f>
        <v>3.4829076086956521</v>
      </c>
      <c r="I71" s="103"/>
      <c r="J71" s="105">
        <f>Data!J64+'Economic Model'!C$66</f>
        <v>7.06</v>
      </c>
      <c r="K71" s="94"/>
      <c r="L71" s="16"/>
      <c r="M71" s="102">
        <f t="shared" si="58"/>
        <v>1.5149999999999999</v>
      </c>
      <c r="N71" s="117"/>
      <c r="O71" s="102">
        <f>F71/2000*'Economic Model'!C$32/'Economic Model'!C$30</f>
        <v>0.28552212732919258</v>
      </c>
      <c r="P71" s="102"/>
      <c r="Q71" s="102">
        <f t="shared" si="59"/>
        <v>1.8005221273291925</v>
      </c>
      <c r="R71" s="119"/>
      <c r="S71" s="117"/>
      <c r="T71" s="102">
        <f>H71/'Economic Model'!C$30</f>
        <v>1.2438955745341616</v>
      </c>
      <c r="U71" s="117"/>
      <c r="V71" s="102">
        <f>J71/1000*'Economic Model'!C$33</f>
        <v>0.21179999999999999</v>
      </c>
      <c r="W71" s="117"/>
      <c r="X71" s="102">
        <f>('Economic Model'!H$43+'Economic Model'!H$51)/100</f>
        <v>0.21914999999999998</v>
      </c>
      <c r="Y71" s="117"/>
      <c r="Z71" s="102">
        <f t="shared" si="60"/>
        <v>1.6748455745341615</v>
      </c>
      <c r="AA71" s="117"/>
      <c r="AB71" s="102">
        <f>'Economic Model'!H$58/100</f>
        <v>0.2135298575757576</v>
      </c>
      <c r="AC71" s="117"/>
      <c r="AD71" s="102">
        <f t="shared" si="61"/>
        <v>1.8883754321099191</v>
      </c>
      <c r="AE71" s="117"/>
      <c r="AF71" s="102">
        <f t="shared" si="62"/>
        <v>1.6028533047807265</v>
      </c>
      <c r="AG71" s="114"/>
      <c r="AH71" s="102"/>
      <c r="AI71" s="102">
        <f>Q71-T71-V71-('Economic Model'!H$49/100)</f>
        <v>0.30632655279503096</v>
      </c>
      <c r="AJ71" s="102"/>
      <c r="AK71" s="102">
        <f t="shared" si="63"/>
        <v>0.12567655279503098</v>
      </c>
      <c r="AL71" s="102"/>
      <c r="AM71" s="102">
        <f t="shared" si="64"/>
        <v>-8.7853304780726615E-2</v>
      </c>
      <c r="AN71" s="89"/>
      <c r="AO71" s="15"/>
      <c r="AP71" s="90"/>
      <c r="AQ71" s="102">
        <f>'Returns per Bu.'!AJ71/'Economic Model'!C$30</f>
        <v>0.36071428571428577</v>
      </c>
      <c r="AR71" s="102"/>
      <c r="AS71" s="102">
        <f t="shared" si="14"/>
        <v>1.0464285714285715</v>
      </c>
      <c r="AT71" s="102"/>
      <c r="AU71" s="102">
        <f>'Returns per Bu.'!AN71/'Economic Model'!C$30</f>
        <v>1.4071428571428573</v>
      </c>
      <c r="AV71" s="114"/>
      <c r="AW71" s="113"/>
      <c r="AX71" s="102">
        <f t="shared" ref="AX71:AX76" si="65">AU71+V71+X71</f>
        <v>1.8380928571428572</v>
      </c>
      <c r="AY71" s="102"/>
      <c r="AZ71" s="102">
        <f t="shared" ref="AZ71:AZ76" si="66">AB71+AX71</f>
        <v>2.051622714718615</v>
      </c>
      <c r="BA71" s="114"/>
      <c r="BB71" s="102"/>
      <c r="BC71" s="102"/>
      <c r="BD71" s="102">
        <f t="shared" ref="BD71:BD76" si="67">Q71-AX71</f>
        <v>-3.7570729813664716E-2</v>
      </c>
      <c r="BE71" s="102"/>
      <c r="BF71" s="102">
        <f t="shared" ref="BF71:BF76" si="68">Q71-AZ71</f>
        <v>-0.25110058738942254</v>
      </c>
      <c r="BG71" s="102"/>
      <c r="BH71" s="102">
        <f t="shared" ref="BH71:BH76" si="69">BF71-BJ71</f>
        <v>-8.7853304780726837E-2</v>
      </c>
      <c r="BI71" s="102"/>
      <c r="BJ71" s="102">
        <f t="shared" ref="BJ71:BJ76" si="70">T71-AU71</f>
        <v>-0.1632472826086957</v>
      </c>
      <c r="BK71" s="59"/>
    </row>
    <row r="72" spans="1:63" x14ac:dyDescent="0.2">
      <c r="A72" s="8">
        <v>40269</v>
      </c>
      <c r="C72" s="60"/>
      <c r="D72" s="102">
        <f>Data!D65+'Economic Model'!C$63</f>
        <v>1.44</v>
      </c>
      <c r="E72" s="103"/>
      <c r="F72" s="104">
        <f>Data!F65+'Economic Model'!C$64</f>
        <v>102.57954545454545</v>
      </c>
      <c r="G72" s="103"/>
      <c r="H72" s="102">
        <f>Data!H65+'Economic Model'!C$65</f>
        <v>3.3707670454545462</v>
      </c>
      <c r="I72" s="103"/>
      <c r="J72" s="105">
        <f>Data!J65+'Economic Model'!C$66</f>
        <v>6.21</v>
      </c>
      <c r="K72" s="94"/>
      <c r="L72" s="16"/>
      <c r="M72" s="102">
        <f t="shared" si="58"/>
        <v>1.44</v>
      </c>
      <c r="N72" s="117"/>
      <c r="O72" s="102">
        <f>F72/2000*'Economic Model'!C$32/'Economic Model'!C$30</f>
        <v>0.31140219155844157</v>
      </c>
      <c r="P72" s="102"/>
      <c r="Q72" s="102">
        <f t="shared" si="59"/>
        <v>1.7514021915584415</v>
      </c>
      <c r="R72" s="119"/>
      <c r="S72" s="117"/>
      <c r="T72" s="102">
        <f>H72/'Economic Model'!C$30</f>
        <v>1.2038453733766237</v>
      </c>
      <c r="U72" s="117"/>
      <c r="V72" s="102">
        <f>J72/1000*'Economic Model'!C$33</f>
        <v>0.18630000000000002</v>
      </c>
      <c r="W72" s="117"/>
      <c r="X72" s="102">
        <f>('Economic Model'!H$43+'Economic Model'!H$51)/100</f>
        <v>0.21914999999999998</v>
      </c>
      <c r="Y72" s="117"/>
      <c r="Z72" s="102">
        <f t="shared" si="60"/>
        <v>1.6092953733766238</v>
      </c>
      <c r="AA72" s="117"/>
      <c r="AB72" s="102">
        <f>'Economic Model'!H$58/100</f>
        <v>0.2135298575757576</v>
      </c>
      <c r="AC72" s="117"/>
      <c r="AD72" s="102">
        <f t="shared" si="61"/>
        <v>1.8228252309523814</v>
      </c>
      <c r="AE72" s="117"/>
      <c r="AF72" s="102">
        <f t="shared" si="62"/>
        <v>1.5114230393939398</v>
      </c>
      <c r="AG72" s="114"/>
      <c r="AH72" s="102"/>
      <c r="AI72" s="102">
        <f>Q72-T72-V72-('Economic Model'!H$49/100)</f>
        <v>0.32275681818181778</v>
      </c>
      <c r="AJ72" s="102"/>
      <c r="AK72" s="102">
        <f t="shared" si="63"/>
        <v>0.1421068181818177</v>
      </c>
      <c r="AL72" s="102"/>
      <c r="AM72" s="102">
        <f t="shared" si="64"/>
        <v>-7.1423039393939902E-2</v>
      </c>
      <c r="AN72" s="89"/>
      <c r="AO72" s="15"/>
      <c r="AP72" s="90"/>
      <c r="AQ72" s="102">
        <f>'Returns per Bu.'!AJ72/'Economic Model'!C$30</f>
        <v>0.36071428571428577</v>
      </c>
      <c r="AR72" s="102"/>
      <c r="AS72" s="102">
        <f t="shared" si="14"/>
        <v>1.05</v>
      </c>
      <c r="AT72" s="102"/>
      <c r="AU72" s="102">
        <f>'Returns per Bu.'!AN72/'Economic Model'!C$30</f>
        <v>1.4107142857142858</v>
      </c>
      <c r="AV72" s="114"/>
      <c r="AW72" s="113"/>
      <c r="AX72" s="102">
        <f t="shared" si="65"/>
        <v>1.8161642857142857</v>
      </c>
      <c r="AY72" s="102"/>
      <c r="AZ72" s="102">
        <f t="shared" si="66"/>
        <v>2.0296941432900431</v>
      </c>
      <c r="BA72" s="114"/>
      <c r="BB72" s="102"/>
      <c r="BC72" s="102"/>
      <c r="BD72" s="102">
        <f t="shared" si="67"/>
        <v>-6.4762094155844219E-2</v>
      </c>
      <c r="BE72" s="102"/>
      <c r="BF72" s="102">
        <f t="shared" si="68"/>
        <v>-0.27829195173160159</v>
      </c>
      <c r="BG72" s="102"/>
      <c r="BH72" s="102">
        <f t="shared" si="69"/>
        <v>-7.1423039393939458E-2</v>
      </c>
      <c r="BI72" s="102"/>
      <c r="BJ72" s="102">
        <f t="shared" si="70"/>
        <v>-0.20686891233766214</v>
      </c>
      <c r="BK72" s="59"/>
    </row>
    <row r="73" spans="1:63" x14ac:dyDescent="0.2">
      <c r="A73" s="8">
        <v>40299</v>
      </c>
      <c r="C73" s="60"/>
      <c r="D73" s="102">
        <f>Data!D66+'Economic Model'!C$63</f>
        <v>1.5079999999999993</v>
      </c>
      <c r="E73" s="103"/>
      <c r="F73" s="104">
        <f>Data!F66+'Economic Model'!C$64</f>
        <v>113.9</v>
      </c>
      <c r="G73" s="103"/>
      <c r="H73" s="102">
        <f>Data!H66+'Economic Model'!C$65</f>
        <v>3.4638750000000007</v>
      </c>
      <c r="I73" s="103"/>
      <c r="J73" s="105">
        <f>Data!J66+'Economic Model'!C$66</f>
        <v>5.45</v>
      </c>
      <c r="K73" s="94"/>
      <c r="L73" s="16"/>
      <c r="M73" s="102">
        <f t="shared" si="58"/>
        <v>1.5079999999999993</v>
      </c>
      <c r="N73" s="117"/>
      <c r="O73" s="102">
        <f>F73/2000*'Economic Model'!C$32/'Economic Model'!C$30</f>
        <v>0.34576785714285718</v>
      </c>
      <c r="P73" s="102"/>
      <c r="Q73" s="102">
        <f t="shared" si="59"/>
        <v>1.8537678571428566</v>
      </c>
      <c r="R73" s="119"/>
      <c r="S73" s="117"/>
      <c r="T73" s="102">
        <f>H73/'Economic Model'!C$30</f>
        <v>1.2370982142857145</v>
      </c>
      <c r="U73" s="117"/>
      <c r="V73" s="102">
        <f>J73/1000*'Economic Model'!C$33</f>
        <v>0.16350000000000001</v>
      </c>
      <c r="W73" s="117"/>
      <c r="X73" s="102">
        <f>('Economic Model'!H$43+'Economic Model'!H$51)/100</f>
        <v>0.21914999999999998</v>
      </c>
      <c r="Y73" s="117"/>
      <c r="Z73" s="102">
        <f t="shared" si="60"/>
        <v>1.6197482142857145</v>
      </c>
      <c r="AA73" s="117"/>
      <c r="AB73" s="102">
        <f>'Economic Model'!H$58/100</f>
        <v>0.2135298575757576</v>
      </c>
      <c r="AC73" s="117"/>
      <c r="AD73" s="102">
        <f t="shared" si="61"/>
        <v>1.8332780718614721</v>
      </c>
      <c r="AE73" s="117"/>
      <c r="AF73" s="102">
        <f t="shared" si="62"/>
        <v>1.4875102147186148</v>
      </c>
      <c r="AG73" s="114"/>
      <c r="AH73" s="102"/>
      <c r="AI73" s="102">
        <f>Q73-T73-V73-('Economic Model'!H$49/100)</f>
        <v>0.41466964285714214</v>
      </c>
      <c r="AJ73" s="102"/>
      <c r="AK73" s="102">
        <f t="shared" si="63"/>
        <v>0.23401964285714216</v>
      </c>
      <c r="AL73" s="102"/>
      <c r="AM73" s="102">
        <f t="shared" si="64"/>
        <v>2.0489785281384565E-2</v>
      </c>
      <c r="AN73" s="89"/>
      <c r="AO73" s="15"/>
      <c r="AP73" s="90"/>
      <c r="AQ73" s="102">
        <f>'Returns per Bu.'!AJ73/'Economic Model'!C$30</f>
        <v>0.36071428571428577</v>
      </c>
      <c r="AR73" s="102"/>
      <c r="AS73" s="102">
        <f t="shared" si="14"/>
        <v>1.0535714285714286</v>
      </c>
      <c r="AT73" s="102"/>
      <c r="AU73" s="102">
        <f>'Returns per Bu.'!AN73/'Economic Model'!C$30</f>
        <v>1.4142857142857144</v>
      </c>
      <c r="AV73" s="114"/>
      <c r="AW73" s="113"/>
      <c r="AX73" s="102">
        <f t="shared" si="65"/>
        <v>1.7969357142857143</v>
      </c>
      <c r="AY73" s="102"/>
      <c r="AZ73" s="102">
        <f t="shared" si="66"/>
        <v>2.0104655718614719</v>
      </c>
      <c r="BA73" s="114"/>
      <c r="BB73" s="102"/>
      <c r="BC73" s="102"/>
      <c r="BD73" s="102">
        <f t="shared" si="67"/>
        <v>5.6832142857142331E-2</v>
      </c>
      <c r="BE73" s="102"/>
      <c r="BF73" s="102">
        <f t="shared" si="68"/>
        <v>-0.15669771471861527</v>
      </c>
      <c r="BG73" s="102"/>
      <c r="BH73" s="102">
        <f t="shared" si="69"/>
        <v>2.0489785281384565E-2</v>
      </c>
      <c r="BI73" s="102"/>
      <c r="BJ73" s="102">
        <f t="shared" si="70"/>
        <v>-0.17718749999999983</v>
      </c>
      <c r="BK73" s="59"/>
    </row>
    <row r="74" spans="1:63" x14ac:dyDescent="0.2">
      <c r="A74" s="8">
        <v>40330</v>
      </c>
      <c r="C74" s="60"/>
      <c r="D74" s="102">
        <f>Data!D67+'Economic Model'!C$63</f>
        <v>1.5227272727272732</v>
      </c>
      <c r="E74" s="103"/>
      <c r="F74" s="104">
        <f>Data!F67+'Economic Model'!C$64</f>
        <v>101.85227272727273</v>
      </c>
      <c r="G74" s="103"/>
      <c r="H74" s="102">
        <f>Data!H67+'Economic Model'!C$65</f>
        <v>3.2432670454545445</v>
      </c>
      <c r="I74" s="103"/>
      <c r="J74" s="105">
        <f>Data!J67+'Economic Model'!C$66</f>
        <v>5.61</v>
      </c>
      <c r="K74" s="94"/>
      <c r="L74" s="16"/>
      <c r="M74" s="102">
        <f t="shared" si="58"/>
        <v>1.5227272727272732</v>
      </c>
      <c r="N74" s="117"/>
      <c r="O74" s="102">
        <f>F74/2000*'Economic Model'!C$32/'Economic Model'!C$30</f>
        <v>0.30919439935064941</v>
      </c>
      <c r="P74" s="102"/>
      <c r="Q74" s="102">
        <f t="shared" si="59"/>
        <v>1.8319216720779226</v>
      </c>
      <c r="R74" s="119"/>
      <c r="S74" s="117"/>
      <c r="T74" s="102">
        <f>H74/'Economic Model'!C$30</f>
        <v>1.1583096590909088</v>
      </c>
      <c r="U74" s="117"/>
      <c r="V74" s="102">
        <f>J74/1000*'Economic Model'!C$33</f>
        <v>0.16830000000000001</v>
      </c>
      <c r="W74" s="117"/>
      <c r="X74" s="102">
        <f>('Economic Model'!H$43+'Economic Model'!H$51)/100</f>
        <v>0.21914999999999998</v>
      </c>
      <c r="Y74" s="117"/>
      <c r="Z74" s="102">
        <f t="shared" si="60"/>
        <v>1.5457596590909088</v>
      </c>
      <c r="AA74" s="117"/>
      <c r="AB74" s="102">
        <f>'Economic Model'!H$58/100</f>
        <v>0.2135298575757576</v>
      </c>
      <c r="AC74" s="117"/>
      <c r="AD74" s="102">
        <f t="shared" si="61"/>
        <v>1.7592895166666664</v>
      </c>
      <c r="AE74" s="117"/>
      <c r="AF74" s="102">
        <f t="shared" si="62"/>
        <v>1.450095117316017</v>
      </c>
      <c r="AG74" s="114"/>
      <c r="AH74" s="102"/>
      <c r="AI74" s="102">
        <f>Q74-T74-V74-('Economic Model'!H$49/100)</f>
        <v>0.4668120129870138</v>
      </c>
      <c r="AJ74" s="102"/>
      <c r="AK74" s="102">
        <f t="shared" si="63"/>
        <v>0.28616201298701371</v>
      </c>
      <c r="AL74" s="102"/>
      <c r="AM74" s="102">
        <f t="shared" si="64"/>
        <v>7.2632155411256116E-2</v>
      </c>
      <c r="AN74" s="89"/>
      <c r="AO74" s="15"/>
      <c r="AP74" s="90"/>
      <c r="AQ74" s="102">
        <f>'Returns per Bu.'!AJ74/'Economic Model'!C$30</f>
        <v>0.36071428571428577</v>
      </c>
      <c r="AR74" s="102"/>
      <c r="AS74" s="102">
        <f t="shared" si="14"/>
        <v>1.0571428571428572</v>
      </c>
      <c r="AT74" s="102"/>
      <c r="AU74" s="102">
        <f>'Returns per Bu.'!AN74/'Economic Model'!C$30</f>
        <v>1.4178571428571429</v>
      </c>
      <c r="AV74" s="114"/>
      <c r="AW74" s="113"/>
      <c r="AX74" s="102">
        <f t="shared" si="65"/>
        <v>1.805307142857143</v>
      </c>
      <c r="AY74" s="102"/>
      <c r="AZ74" s="102">
        <f t="shared" si="66"/>
        <v>2.0188370004329004</v>
      </c>
      <c r="BA74" s="114"/>
      <c r="BB74" s="102"/>
      <c r="BC74" s="102"/>
      <c r="BD74" s="102">
        <f t="shared" si="67"/>
        <v>2.6614529220779559E-2</v>
      </c>
      <c r="BE74" s="102"/>
      <c r="BF74" s="102">
        <f t="shared" si="68"/>
        <v>-0.18691532835497782</v>
      </c>
      <c r="BG74" s="102"/>
      <c r="BH74" s="102">
        <f t="shared" si="69"/>
        <v>7.2632155411256338E-2</v>
      </c>
      <c r="BI74" s="102"/>
      <c r="BJ74" s="102">
        <f t="shared" si="70"/>
        <v>-0.25954748376623415</v>
      </c>
      <c r="BK74" s="59"/>
    </row>
    <row r="75" spans="1:63" x14ac:dyDescent="0.2">
      <c r="A75" s="8">
        <v>40360</v>
      </c>
      <c r="C75" s="60"/>
      <c r="D75" s="102">
        <f>Data!D68+'Economic Model'!C$63</f>
        <v>1.5079545454545453</v>
      </c>
      <c r="E75" s="103"/>
      <c r="F75" s="104">
        <f>Data!F68+'Economic Model'!C$64</f>
        <v>102.19047619047619</v>
      </c>
      <c r="G75" s="103"/>
      <c r="H75" s="102">
        <f>Data!H68+'Economic Model'!C$65</f>
        <v>3.4111011904761894</v>
      </c>
      <c r="I75" s="103"/>
      <c r="J75" s="105">
        <f>Data!J68+'Economic Model'!C$66</f>
        <v>5.69</v>
      </c>
      <c r="K75" s="94"/>
      <c r="L75" s="16"/>
      <c r="M75" s="102">
        <f t="shared" si="58"/>
        <v>1.5079545454545453</v>
      </c>
      <c r="N75" s="117"/>
      <c r="O75" s="102">
        <f>F75/2000*'Economic Model'!C$32/'Economic Model'!C$30</f>
        <v>0.31022108843537416</v>
      </c>
      <c r="P75" s="102"/>
      <c r="Q75" s="102">
        <f t="shared" si="59"/>
        <v>1.8181756338899195</v>
      </c>
      <c r="R75" s="119"/>
      <c r="S75" s="117"/>
      <c r="T75" s="102">
        <f>H75/'Economic Model'!C$30</f>
        <v>1.2182504251700677</v>
      </c>
      <c r="U75" s="117"/>
      <c r="V75" s="102">
        <f>J75/1000*'Economic Model'!C$33</f>
        <v>0.17070000000000002</v>
      </c>
      <c r="W75" s="117"/>
      <c r="X75" s="102">
        <f>('Economic Model'!H$43+'Economic Model'!H$51)/100</f>
        <v>0.21914999999999998</v>
      </c>
      <c r="Y75" s="117"/>
      <c r="Z75" s="102">
        <f t="shared" si="60"/>
        <v>1.6081004251700677</v>
      </c>
      <c r="AA75" s="117"/>
      <c r="AB75" s="102">
        <f>'Economic Model'!H$58/100</f>
        <v>0.2135298575757576</v>
      </c>
      <c r="AC75" s="117"/>
      <c r="AD75" s="102">
        <f t="shared" si="61"/>
        <v>1.8216302827458253</v>
      </c>
      <c r="AE75" s="117"/>
      <c r="AF75" s="102">
        <f t="shared" si="62"/>
        <v>1.5114091943104511</v>
      </c>
      <c r="AG75" s="114"/>
      <c r="AH75" s="102"/>
      <c r="AI75" s="102">
        <f>Q75-T75-V75-('Economic Model'!H$49/100)</f>
        <v>0.39072520871985189</v>
      </c>
      <c r="AJ75" s="102"/>
      <c r="AK75" s="102">
        <f t="shared" si="63"/>
        <v>0.21007520871985186</v>
      </c>
      <c r="AL75" s="102"/>
      <c r="AM75" s="102">
        <f t="shared" si="64"/>
        <v>-3.4546488559057398E-3</v>
      </c>
      <c r="AN75" s="89"/>
      <c r="AO75" s="15"/>
      <c r="AP75" s="90"/>
      <c r="AQ75" s="102">
        <f>'Returns per Bu.'!AJ75/'Economic Model'!C$30</f>
        <v>0.36071428571428577</v>
      </c>
      <c r="AR75" s="102"/>
      <c r="AS75" s="102">
        <f t="shared" si="14"/>
        <v>1.0607142857142857</v>
      </c>
      <c r="AT75" s="102"/>
      <c r="AU75" s="102">
        <f>'Returns per Bu.'!AN75/'Economic Model'!C$30</f>
        <v>1.4214285714285715</v>
      </c>
      <c r="AV75" s="114"/>
      <c r="AW75" s="113"/>
      <c r="AX75" s="102">
        <f t="shared" si="65"/>
        <v>1.8112785714285715</v>
      </c>
      <c r="AY75" s="102"/>
      <c r="AZ75" s="102">
        <f t="shared" si="66"/>
        <v>2.0248084290043291</v>
      </c>
      <c r="BA75" s="114"/>
      <c r="BB75" s="102"/>
      <c r="BC75" s="102"/>
      <c r="BD75" s="102">
        <f t="shared" si="67"/>
        <v>6.8970624613480247E-3</v>
      </c>
      <c r="BE75" s="102"/>
      <c r="BF75" s="102">
        <f t="shared" si="68"/>
        <v>-0.20663279511440957</v>
      </c>
      <c r="BG75" s="102"/>
      <c r="BH75" s="102">
        <f t="shared" si="69"/>
        <v>-3.4546488559057398E-3</v>
      </c>
      <c r="BI75" s="102"/>
      <c r="BJ75" s="102">
        <f t="shared" si="70"/>
        <v>-0.20317814625850383</v>
      </c>
      <c r="BK75" s="59"/>
    </row>
    <row r="76" spans="1:63" x14ac:dyDescent="0.2">
      <c r="A76" s="234">
        <v>40391</v>
      </c>
      <c r="B76" s="28"/>
      <c r="C76" s="60"/>
      <c r="D76" s="102">
        <f>Data!D69+'Economic Model'!C$63</f>
        <v>1.6931818181818188</v>
      </c>
      <c r="E76" s="103"/>
      <c r="F76" s="104">
        <f>Data!F69+'Economic Model'!C$64</f>
        <v>105.75</v>
      </c>
      <c r="G76" s="103"/>
      <c r="H76" s="102">
        <f>Data!H69+'Economic Model'!C$65</f>
        <v>3.6240909090909099</v>
      </c>
      <c r="I76" s="103"/>
      <c r="J76" s="105">
        <f>Data!J69+'Economic Model'!C$66</f>
        <v>5.76</v>
      </c>
      <c r="K76" s="94"/>
      <c r="L76" s="16"/>
      <c r="M76" s="102">
        <f t="shared" si="58"/>
        <v>1.6931818181818188</v>
      </c>
      <c r="N76" s="117"/>
      <c r="O76" s="102">
        <f>F76/2000*'Economic Model'!C$32/'Economic Model'!C$30</f>
        <v>0.32102678571428572</v>
      </c>
      <c r="P76" s="102"/>
      <c r="Q76" s="102">
        <f t="shared" si="59"/>
        <v>2.0142086038961047</v>
      </c>
      <c r="R76" s="119"/>
      <c r="S76" s="117"/>
      <c r="T76" s="102">
        <f>H76/'Economic Model'!C$30</f>
        <v>1.2943181818181821</v>
      </c>
      <c r="U76" s="117"/>
      <c r="V76" s="102">
        <f>J76/1000*'Economic Model'!C$33</f>
        <v>0.17279999999999998</v>
      </c>
      <c r="W76" s="117"/>
      <c r="X76" s="102">
        <f>('Economic Model'!H$43+'Economic Model'!H$51)/100</f>
        <v>0.21914999999999998</v>
      </c>
      <c r="Y76" s="117"/>
      <c r="Z76" s="102">
        <f t="shared" si="60"/>
        <v>1.6862681818181822</v>
      </c>
      <c r="AA76" s="117"/>
      <c r="AB76" s="102">
        <f>'Economic Model'!H$58/100</f>
        <v>0.2135298575757576</v>
      </c>
      <c r="AC76" s="117"/>
      <c r="AD76" s="102">
        <f t="shared" si="61"/>
        <v>1.8997980393939398</v>
      </c>
      <c r="AE76" s="117"/>
      <c r="AF76" s="102">
        <f t="shared" si="62"/>
        <v>1.5787712536796541</v>
      </c>
      <c r="AG76" s="114"/>
      <c r="AH76" s="102"/>
      <c r="AI76" s="102">
        <f>Q76-T76-V76-('Economic Model'!H$49/100)</f>
        <v>0.5085904220779226</v>
      </c>
      <c r="AJ76" s="102"/>
      <c r="AK76" s="102">
        <f t="shared" si="63"/>
        <v>0.32794042207792251</v>
      </c>
      <c r="AL76" s="102"/>
      <c r="AM76" s="102">
        <f t="shared" si="64"/>
        <v>0.11441056450216491</v>
      </c>
      <c r="AN76" s="89"/>
      <c r="AO76" s="17"/>
      <c r="AP76" s="90"/>
      <c r="AQ76" s="102">
        <f>'Returns per Bu.'!AJ76/'Economic Model'!C$30</f>
        <v>0.36071428571428577</v>
      </c>
      <c r="AR76" s="102"/>
      <c r="AS76" s="102">
        <f t="shared" si="14"/>
        <v>1.0642857142857145</v>
      </c>
      <c r="AT76" s="102"/>
      <c r="AU76" s="102">
        <f>'Returns per Bu.'!AN76/'Economic Model'!C$30</f>
        <v>1.4250000000000003</v>
      </c>
      <c r="AV76" s="114"/>
      <c r="AW76" s="113"/>
      <c r="AX76" s="102">
        <f t="shared" si="65"/>
        <v>1.8169500000000003</v>
      </c>
      <c r="AY76" s="102"/>
      <c r="AZ76" s="102">
        <f t="shared" si="66"/>
        <v>2.0304798575757577</v>
      </c>
      <c r="BA76" s="114"/>
      <c r="BB76" s="102"/>
      <c r="BC76" s="102"/>
      <c r="BD76" s="102">
        <f t="shared" si="67"/>
        <v>0.19725860389610439</v>
      </c>
      <c r="BE76" s="102"/>
      <c r="BF76" s="102">
        <f t="shared" si="68"/>
        <v>-1.6271253679652986E-2</v>
      </c>
      <c r="BG76" s="102"/>
      <c r="BH76" s="102">
        <f t="shared" si="69"/>
        <v>0.11441056450216514</v>
      </c>
      <c r="BI76" s="102"/>
      <c r="BJ76" s="102">
        <f t="shared" si="70"/>
        <v>-0.13068181818181812</v>
      </c>
      <c r="BK76" s="59"/>
    </row>
    <row r="77" spans="1:63" x14ac:dyDescent="0.2">
      <c r="A77" s="234">
        <v>40422</v>
      </c>
      <c r="B77" s="28"/>
      <c r="C77" s="60"/>
      <c r="D77" s="102">
        <f>Data!D70+'Economic Model'!C$63</f>
        <v>2.0068181818181809</v>
      </c>
      <c r="E77" s="103"/>
      <c r="F77" s="104">
        <f>Data!F70+'Economic Model'!C$64</f>
        <v>123.21428571428571</v>
      </c>
      <c r="G77" s="103"/>
      <c r="H77" s="102">
        <f>Data!H70+'Economic Model'!C$65</f>
        <v>4.3160089285714278</v>
      </c>
      <c r="I77" s="103"/>
      <c r="J77" s="105">
        <f>Data!J70+'Economic Model'!C$66</f>
        <v>5.59</v>
      </c>
      <c r="K77" s="94"/>
      <c r="L77" s="16"/>
      <c r="M77" s="102">
        <f>D77</f>
        <v>2.0068181818181809</v>
      </c>
      <c r="N77" s="117"/>
      <c r="O77" s="102">
        <f>F77/2000*'Economic Model'!C$32/'Economic Model'!C$30</f>
        <v>0.37404336734693877</v>
      </c>
      <c r="P77" s="102"/>
      <c r="Q77" s="102">
        <f>M77+O77</f>
        <v>2.3808615491651199</v>
      </c>
      <c r="R77" s="119"/>
      <c r="S77" s="117"/>
      <c r="T77" s="102">
        <f>H77/'Economic Model'!C$30</f>
        <v>1.5414317602040815</v>
      </c>
      <c r="U77" s="117"/>
      <c r="V77" s="102">
        <f>J77/1000*'Economic Model'!C$33</f>
        <v>0.16769999999999999</v>
      </c>
      <c r="W77" s="117"/>
      <c r="X77" s="102">
        <f>('Economic Model'!H$43+'Economic Model'!H$51)/100</f>
        <v>0.21914999999999998</v>
      </c>
      <c r="Y77" s="117"/>
      <c r="Z77" s="102">
        <f>T77+V77+X77</f>
        <v>1.9282817602040814</v>
      </c>
      <c r="AA77" s="117"/>
      <c r="AB77" s="102">
        <f>'Economic Model'!H$58/100</f>
        <v>0.2135298575757576</v>
      </c>
      <c r="AC77" s="117"/>
      <c r="AD77" s="102">
        <f>Z77+AB77</f>
        <v>2.141811617779839</v>
      </c>
      <c r="AE77" s="117"/>
      <c r="AF77" s="102">
        <f>AD77-O77</f>
        <v>1.7677682504329002</v>
      </c>
      <c r="AG77" s="114"/>
      <c r="AH77" s="102"/>
      <c r="AI77" s="102">
        <f>Q77-T77-V77-('Economic Model'!H$49/100)</f>
        <v>0.63322978896103854</v>
      </c>
      <c r="AJ77" s="102"/>
      <c r="AK77" s="102">
        <f>Q77-Z77</f>
        <v>0.45257978896103856</v>
      </c>
      <c r="AL77" s="102"/>
      <c r="AM77" s="102">
        <f>Q77-AD77</f>
        <v>0.23904993138528097</v>
      </c>
      <c r="AN77" s="89"/>
      <c r="AO77" s="17"/>
      <c r="AP77" s="90"/>
      <c r="AQ77" s="102">
        <f>'Returns per Bu.'!AJ77/'Economic Model'!C$30</f>
        <v>0.40000000000000008</v>
      </c>
      <c r="AR77" s="102"/>
      <c r="AS77" s="102">
        <f>AU77-AQ77</f>
        <v>0.875</v>
      </c>
      <c r="AT77" s="102"/>
      <c r="AU77" s="102">
        <f>'Returns per Bu.'!AN77/'Economic Model'!C$30</f>
        <v>1.2750000000000001</v>
      </c>
      <c r="AV77" s="114"/>
      <c r="AW77" s="113"/>
      <c r="AX77" s="102">
        <f>AU77+V77+X77</f>
        <v>1.66185</v>
      </c>
      <c r="AY77" s="102"/>
      <c r="AZ77" s="102">
        <f>AB77+AX77</f>
        <v>1.8753798575757576</v>
      </c>
      <c r="BA77" s="114"/>
      <c r="BB77" s="102"/>
      <c r="BC77" s="102"/>
      <c r="BD77" s="102">
        <f>Q77-AX77</f>
        <v>0.71901154916511989</v>
      </c>
      <c r="BE77" s="102"/>
      <c r="BF77" s="102">
        <f>Q77-AZ77</f>
        <v>0.50548169158936229</v>
      </c>
      <c r="BG77" s="102"/>
      <c r="BH77" s="102">
        <f>BF77-BJ77</f>
        <v>0.23904993138528097</v>
      </c>
      <c r="BI77" s="102"/>
      <c r="BJ77" s="102">
        <f>T77-AU77</f>
        <v>0.26643176020408132</v>
      </c>
      <c r="BK77" s="59"/>
    </row>
    <row r="78" spans="1:63" x14ac:dyDescent="0.2">
      <c r="A78" s="234">
        <v>40452</v>
      </c>
      <c r="B78" s="28"/>
      <c r="C78" s="60"/>
      <c r="D78" s="102">
        <f>Data!D71+'Economic Model'!C$63</f>
        <v>2.1119047619047624</v>
      </c>
      <c r="E78" s="103"/>
      <c r="F78" s="104">
        <f>Data!F71+'Economic Model'!C$64</f>
        <v>141.92261904761904</v>
      </c>
      <c r="G78" s="103"/>
      <c r="H78" s="102">
        <f>Data!H71+'Economic Model'!C$65</f>
        <v>4.9546041666666651</v>
      </c>
      <c r="I78" s="103"/>
      <c r="J78" s="105">
        <f>Data!J71+'Economic Model'!C$66</f>
        <v>4.8499999999999996</v>
      </c>
      <c r="K78" s="94"/>
      <c r="L78" s="16"/>
      <c r="M78" s="102">
        <f>D78</f>
        <v>2.1119047619047624</v>
      </c>
      <c r="N78" s="117"/>
      <c r="O78" s="102">
        <f>F78/2000*'Economic Model'!C$32/'Economic Model'!C$30</f>
        <v>0.43083652210884354</v>
      </c>
      <c r="P78" s="102"/>
      <c r="Q78" s="102">
        <f>M78+O78</f>
        <v>2.5427412840136059</v>
      </c>
      <c r="R78" s="119"/>
      <c r="S78" s="117"/>
      <c r="T78" s="102">
        <f>H78/'Economic Model'!C$30</f>
        <v>1.7695014880952378</v>
      </c>
      <c r="U78" s="117"/>
      <c r="V78" s="102">
        <f>J78/1000*'Economic Model'!C$33</f>
        <v>0.14549999999999999</v>
      </c>
      <c r="W78" s="117"/>
      <c r="X78" s="102">
        <f>('Economic Model'!H$43+'Economic Model'!H$51)/100</f>
        <v>0.21914999999999998</v>
      </c>
      <c r="Y78" s="117"/>
      <c r="Z78" s="102">
        <f>T78+V78+X78</f>
        <v>2.1341514880952377</v>
      </c>
      <c r="AA78" s="117"/>
      <c r="AB78" s="102">
        <f>'Economic Model'!H$58/100</f>
        <v>0.2135298575757576</v>
      </c>
      <c r="AC78" s="117"/>
      <c r="AD78" s="102">
        <f>Z78+AB78</f>
        <v>2.3476813456709955</v>
      </c>
      <c r="AE78" s="117"/>
      <c r="AF78" s="102">
        <f>AD78-O78</f>
        <v>1.916844823562152</v>
      </c>
      <c r="AG78" s="114"/>
      <c r="AH78" s="102"/>
      <c r="AI78" s="102">
        <f>Q78-T78-V78-('Economic Model'!H$49/100)</f>
        <v>0.58923979591836817</v>
      </c>
      <c r="AJ78" s="102"/>
      <c r="AK78" s="102">
        <f>Q78-Z78</f>
        <v>0.40858979591836819</v>
      </c>
      <c r="AL78" s="102"/>
      <c r="AM78" s="102">
        <f>Q78-AD78</f>
        <v>0.19505993834261037</v>
      </c>
      <c r="AN78" s="89"/>
      <c r="AO78" s="17"/>
      <c r="AP78" s="90"/>
      <c r="AQ78" s="102">
        <f>'Returns per Bu.'!AJ78/'Economic Model'!C$30</f>
        <v>0.40000000000000008</v>
      </c>
      <c r="AR78" s="102"/>
      <c r="AS78" s="102">
        <f>AU78-AQ78</f>
        <v>0.87857142857142856</v>
      </c>
      <c r="AT78" s="102"/>
      <c r="AU78" s="102">
        <f>'Returns per Bu.'!AN78/'Economic Model'!C$30</f>
        <v>1.2785714285714287</v>
      </c>
      <c r="AV78" s="114"/>
      <c r="AW78" s="113"/>
      <c r="AX78" s="102">
        <f>AU78+V78+X78</f>
        <v>1.6432214285714286</v>
      </c>
      <c r="AY78" s="102"/>
      <c r="AZ78" s="102">
        <f>AB78+AX78</f>
        <v>1.8567512861471862</v>
      </c>
      <c r="BA78" s="114"/>
      <c r="BB78" s="102"/>
      <c r="BC78" s="102"/>
      <c r="BD78" s="102">
        <f>Q78-AX78</f>
        <v>0.89951985544217727</v>
      </c>
      <c r="BE78" s="102"/>
      <c r="BF78" s="102">
        <f>Q78-AZ78</f>
        <v>0.68598999786641968</v>
      </c>
      <c r="BG78" s="102"/>
      <c r="BH78" s="102">
        <f>BF78-BJ78</f>
        <v>0.19505993834261059</v>
      </c>
      <c r="BI78" s="102"/>
      <c r="BJ78" s="102">
        <f>T78-AU78</f>
        <v>0.49093005952380908</v>
      </c>
      <c r="BK78" s="59"/>
    </row>
    <row r="79" spans="1:63" x14ac:dyDescent="0.2">
      <c r="A79" s="234">
        <v>40483</v>
      </c>
      <c r="B79" s="28"/>
      <c r="C79" s="60"/>
      <c r="D79" s="102">
        <f>Data!D72+'Economic Model'!C$63</f>
        <v>2.33</v>
      </c>
      <c r="E79" s="103"/>
      <c r="F79" s="104">
        <f>Data!F72+'Economic Model'!C$64</f>
        <v>152.38095238095238</v>
      </c>
      <c r="G79" s="103"/>
      <c r="H79" s="102">
        <f>Data!H72+'Economic Model'!C$65</f>
        <v>5.2398809523809557</v>
      </c>
      <c r="I79" s="103"/>
      <c r="J79" s="105">
        <f>Data!J72+'Economic Model'!C$66</f>
        <v>5.58</v>
      </c>
      <c r="K79" s="94"/>
      <c r="L79" s="16"/>
      <c r="M79" s="102">
        <f t="shared" ref="M79:M88" si="71">D79</f>
        <v>2.33</v>
      </c>
      <c r="N79" s="117"/>
      <c r="O79" s="102">
        <f>F79/2000*'Economic Model'!C$32/'Economic Model'!C$30</f>
        <v>0.4625850340136054</v>
      </c>
      <c r="P79" s="102"/>
      <c r="Q79" s="102">
        <f t="shared" ref="Q79:Q88" si="72">M79+O79</f>
        <v>2.7925850340136056</v>
      </c>
      <c r="R79" s="119"/>
      <c r="S79" s="117"/>
      <c r="T79" s="102">
        <f>H79/'Economic Model'!C$30</f>
        <v>1.87138605442177</v>
      </c>
      <c r="U79" s="117"/>
      <c r="V79" s="102">
        <f>J79/1000*'Economic Model'!C$33</f>
        <v>0.16739999999999999</v>
      </c>
      <c r="W79" s="117"/>
      <c r="X79" s="102">
        <f>('Economic Model'!H$43+'Economic Model'!H$51)/100</f>
        <v>0.21914999999999998</v>
      </c>
      <c r="Y79" s="117"/>
      <c r="Z79" s="102">
        <f t="shared" ref="Z79:Z88" si="73">T79+V79+X79</f>
        <v>2.2579360544217701</v>
      </c>
      <c r="AA79" s="117"/>
      <c r="AB79" s="102">
        <f>'Economic Model'!H$58/100</f>
        <v>0.2135298575757576</v>
      </c>
      <c r="AC79" s="117"/>
      <c r="AD79" s="102">
        <f t="shared" ref="AD79:AD88" si="74">Z79+AB79</f>
        <v>2.4714659119975275</v>
      </c>
      <c r="AE79" s="117"/>
      <c r="AF79" s="102">
        <f t="shared" ref="AF79:AF88" si="75">AD79-O79</f>
        <v>2.008880877983922</v>
      </c>
      <c r="AG79" s="114"/>
      <c r="AH79" s="102"/>
      <c r="AI79" s="102">
        <f>Q79-T79-V79-('Economic Model'!H$49/100)</f>
        <v>0.71529897959183564</v>
      </c>
      <c r="AJ79" s="102"/>
      <c r="AK79" s="102">
        <f t="shared" ref="AK79:AK88" si="76">Q79-Z79</f>
        <v>0.53464897959183544</v>
      </c>
      <c r="AL79" s="102"/>
      <c r="AM79" s="102">
        <f t="shared" ref="AM79:AM88" si="77">Q79-AD79</f>
        <v>0.32111912201607806</v>
      </c>
      <c r="AN79" s="89"/>
      <c r="AO79" s="17"/>
      <c r="AP79" s="90"/>
      <c r="AQ79" s="102">
        <f>'Returns per Bu.'!AJ79/'Economic Model'!C$30</f>
        <v>0.40000000000000008</v>
      </c>
      <c r="AR79" s="102"/>
      <c r="AS79" s="102">
        <f t="shared" ref="AS79:AS88" si="78">AU79-AQ79</f>
        <v>0.88214285714285712</v>
      </c>
      <c r="AT79" s="102"/>
      <c r="AU79" s="102">
        <f>'Returns per Bu.'!AN79/'Economic Model'!C$30</f>
        <v>1.2821428571428573</v>
      </c>
      <c r="AV79" s="114"/>
      <c r="AW79" s="113"/>
      <c r="AX79" s="102">
        <f t="shared" ref="AX79:AX88" si="79">AU79+V79+X79</f>
        <v>1.6686928571428572</v>
      </c>
      <c r="AY79" s="102"/>
      <c r="AZ79" s="102">
        <f t="shared" ref="AZ79:AZ88" si="80">AB79+AX79</f>
        <v>1.8822227147186148</v>
      </c>
      <c r="BA79" s="114"/>
      <c r="BB79" s="102"/>
      <c r="BC79" s="102"/>
      <c r="BD79" s="102">
        <f t="shared" ref="BD79:BD88" si="81">Q79-AX79</f>
        <v>1.1238921768707484</v>
      </c>
      <c r="BE79" s="102"/>
      <c r="BF79" s="102">
        <f t="shared" ref="BF79:BF88" si="82">Q79-AZ79</f>
        <v>0.91036231929499078</v>
      </c>
      <c r="BG79" s="102"/>
      <c r="BH79" s="102">
        <f t="shared" ref="BH79:BH88" si="83">BF79-BJ79</f>
        <v>0.32111912201607806</v>
      </c>
      <c r="BI79" s="102"/>
      <c r="BJ79" s="102">
        <f t="shared" ref="BJ79:BJ88" si="84">T79-AU79</f>
        <v>0.58924319727891272</v>
      </c>
      <c r="BK79" s="59"/>
    </row>
    <row r="80" spans="1:63" x14ac:dyDescent="0.2">
      <c r="A80" s="77">
        <v>40513</v>
      </c>
      <c r="B80" s="30"/>
      <c r="C80" s="65"/>
      <c r="D80" s="106">
        <f>Data!D73+'Economic Model'!C$63</f>
        <v>2.1004761904761913</v>
      </c>
      <c r="E80" s="107"/>
      <c r="F80" s="108">
        <f>Data!F73+'Economic Model'!C$64</f>
        <v>161.1904761904762</v>
      </c>
      <c r="G80" s="107"/>
      <c r="H80" s="106">
        <f>Data!H73+'Economic Model'!C$65</f>
        <v>5.5979761904761896</v>
      </c>
      <c r="I80" s="107"/>
      <c r="J80" s="109">
        <f>Data!J73+'Economic Model'!C$66</f>
        <v>6.07</v>
      </c>
      <c r="K80" s="96"/>
      <c r="L80" s="80"/>
      <c r="M80" s="106">
        <f t="shared" si="71"/>
        <v>2.1004761904761913</v>
      </c>
      <c r="N80" s="120"/>
      <c r="O80" s="106">
        <f>F80/2000*'Economic Model'!C$32/'Economic Model'!C$30</f>
        <v>0.48932823129251712</v>
      </c>
      <c r="P80" s="106"/>
      <c r="Q80" s="106">
        <f t="shared" si="72"/>
        <v>2.5898044217687084</v>
      </c>
      <c r="R80" s="122"/>
      <c r="S80" s="120"/>
      <c r="T80" s="106">
        <f>H80/'Economic Model'!C$30</f>
        <v>1.9992772108843535</v>
      </c>
      <c r="U80" s="120"/>
      <c r="V80" s="106">
        <f>J80/1000*'Economic Model'!C$33</f>
        <v>0.18209999999999998</v>
      </c>
      <c r="W80" s="120"/>
      <c r="X80" s="106">
        <f>('Economic Model'!H$43+'Economic Model'!H$51)/100</f>
        <v>0.21914999999999998</v>
      </c>
      <c r="Y80" s="120"/>
      <c r="Z80" s="106">
        <f t="shared" si="73"/>
        <v>2.4005272108843534</v>
      </c>
      <c r="AA80" s="120"/>
      <c r="AB80" s="106">
        <f>'Economic Model'!H$58/100</f>
        <v>0.2135298575757576</v>
      </c>
      <c r="AC80" s="120"/>
      <c r="AD80" s="106">
        <f t="shared" si="74"/>
        <v>2.6140570684601112</v>
      </c>
      <c r="AE80" s="120"/>
      <c r="AF80" s="106">
        <f t="shared" si="75"/>
        <v>2.1247288371675941</v>
      </c>
      <c r="AG80" s="116"/>
      <c r="AH80" s="106"/>
      <c r="AI80" s="106">
        <f>Q80-T80-V80-('Economic Model'!H$49/100)</f>
        <v>0.36992721088435493</v>
      </c>
      <c r="AJ80" s="106"/>
      <c r="AK80" s="106">
        <f t="shared" si="76"/>
        <v>0.18927721088435501</v>
      </c>
      <c r="AL80" s="106"/>
      <c r="AM80" s="106">
        <f t="shared" si="77"/>
        <v>-2.4252646691402813E-2</v>
      </c>
      <c r="AN80" s="91"/>
      <c r="AO80" s="74"/>
      <c r="AP80" s="92"/>
      <c r="AQ80" s="106">
        <f>'Returns per Bu.'!AJ80/'Economic Model'!C$30</f>
        <v>0.40000000000000008</v>
      </c>
      <c r="AR80" s="106"/>
      <c r="AS80" s="106">
        <f t="shared" si="78"/>
        <v>0.88571428571428568</v>
      </c>
      <c r="AT80" s="106"/>
      <c r="AU80" s="106">
        <f>'Returns per Bu.'!AN80/'Economic Model'!C$30</f>
        <v>1.2857142857142858</v>
      </c>
      <c r="AV80" s="116"/>
      <c r="AW80" s="115"/>
      <c r="AX80" s="106">
        <f t="shared" si="79"/>
        <v>1.6869642857142857</v>
      </c>
      <c r="AY80" s="106"/>
      <c r="AZ80" s="106">
        <f t="shared" si="80"/>
        <v>1.9004941432900433</v>
      </c>
      <c r="BA80" s="116"/>
      <c r="BB80" s="106"/>
      <c r="BC80" s="106"/>
      <c r="BD80" s="106">
        <f t="shared" si="81"/>
        <v>0.9028401360544227</v>
      </c>
      <c r="BE80" s="106"/>
      <c r="BF80" s="106">
        <f t="shared" si="82"/>
        <v>0.68931027847866511</v>
      </c>
      <c r="BG80" s="106"/>
      <c r="BH80" s="106">
        <f t="shared" si="83"/>
        <v>-2.4252646691402591E-2</v>
      </c>
      <c r="BI80" s="106"/>
      <c r="BJ80" s="106">
        <f t="shared" si="84"/>
        <v>0.7135629251700677</v>
      </c>
      <c r="BK80" s="73"/>
    </row>
    <row r="81" spans="1:63" x14ac:dyDescent="0.2">
      <c r="A81" s="22">
        <v>40544</v>
      </c>
      <c r="C81" s="60"/>
      <c r="D81" s="110">
        <f>Data!D74+'Economic Model'!C$63</f>
        <v>2.2695238095238093</v>
      </c>
      <c r="E81" s="111"/>
      <c r="F81" s="112">
        <f>Data!F74+'Economic Model'!C$64</f>
        <v>179.39285714285714</v>
      </c>
      <c r="G81" s="111"/>
      <c r="H81" s="110">
        <f>Data!H74+'Economic Model'!C$65</f>
        <v>6.0441666666666682</v>
      </c>
      <c r="I81" s="111"/>
      <c r="J81" s="99">
        <f>Data!J74+'Economic Model'!C$66</f>
        <v>6.51</v>
      </c>
      <c r="K81" s="97"/>
      <c r="L81" s="82"/>
      <c r="M81" s="110">
        <f t="shared" si="71"/>
        <v>2.2695238095238093</v>
      </c>
      <c r="N81" s="123"/>
      <c r="O81" s="110">
        <f>F81/2000*'Economic Model'!C$32/'Economic Model'!C$30</f>
        <v>0.54458545918367351</v>
      </c>
      <c r="P81" s="110"/>
      <c r="Q81" s="110">
        <f t="shared" si="72"/>
        <v>2.8141092687074827</v>
      </c>
      <c r="R81" s="124"/>
      <c r="S81" s="123"/>
      <c r="T81" s="110">
        <f>H81/'Economic Model'!C$30</f>
        <v>2.1586309523809533</v>
      </c>
      <c r="U81" s="123"/>
      <c r="V81" s="110">
        <f>J81/1000*'Economic Model'!C$33</f>
        <v>0.1953</v>
      </c>
      <c r="W81" s="123"/>
      <c r="X81" s="110">
        <f>('Economic Model'!H$43+'Economic Model'!H$51)/100</f>
        <v>0.21914999999999998</v>
      </c>
      <c r="Y81" s="123"/>
      <c r="Z81" s="110">
        <f t="shared" si="73"/>
        <v>2.5730809523809532</v>
      </c>
      <c r="AA81" s="123"/>
      <c r="AB81" s="110">
        <f>'Economic Model'!H$58/100</f>
        <v>0.2135298575757576</v>
      </c>
      <c r="AC81" s="123"/>
      <c r="AD81" s="110">
        <f t="shared" si="74"/>
        <v>2.7866108099567111</v>
      </c>
      <c r="AE81" s="123"/>
      <c r="AF81" s="110">
        <f t="shared" si="75"/>
        <v>2.2420253507730377</v>
      </c>
      <c r="AG81" s="125"/>
      <c r="AH81" s="110"/>
      <c r="AI81" s="110">
        <f>Q81-T81-V81-('Economic Model'!H$49/100)</f>
        <v>0.42167831632652941</v>
      </c>
      <c r="AJ81" s="110"/>
      <c r="AK81" s="110">
        <f t="shared" si="76"/>
        <v>0.24102831632652943</v>
      </c>
      <c r="AL81" s="110"/>
      <c r="AM81" s="110">
        <f t="shared" si="77"/>
        <v>2.7498458750771615E-2</v>
      </c>
      <c r="AN81" s="89"/>
      <c r="AO81" s="15"/>
      <c r="AP81" s="90"/>
      <c r="AQ81" s="102">
        <f>'Returns per Bu.'!AJ81/'Economic Model'!C$30</f>
        <v>0.40000000000000008</v>
      </c>
      <c r="AR81" s="102"/>
      <c r="AS81" s="102">
        <f t="shared" si="78"/>
        <v>0.88928571428571423</v>
      </c>
      <c r="AT81" s="102"/>
      <c r="AU81" s="102">
        <f>'Returns per Bu.'!AN81/'Economic Model'!C$30</f>
        <v>1.2892857142857144</v>
      </c>
      <c r="AV81" s="114"/>
      <c r="AW81" s="113"/>
      <c r="AX81" s="110">
        <f t="shared" si="79"/>
        <v>1.7037357142857144</v>
      </c>
      <c r="AY81" s="110"/>
      <c r="AZ81" s="110">
        <f t="shared" si="80"/>
        <v>1.917265571861472</v>
      </c>
      <c r="BA81" s="125"/>
      <c r="BB81" s="110"/>
      <c r="BC81" s="110"/>
      <c r="BD81" s="110">
        <f t="shared" si="81"/>
        <v>1.1103735544217683</v>
      </c>
      <c r="BE81" s="110"/>
      <c r="BF81" s="110">
        <f t="shared" si="82"/>
        <v>0.89684369684601073</v>
      </c>
      <c r="BG81" s="110"/>
      <c r="BH81" s="110">
        <f t="shared" si="83"/>
        <v>2.7498458750771837E-2</v>
      </c>
      <c r="BI81" s="110"/>
      <c r="BJ81" s="110">
        <f t="shared" si="84"/>
        <v>0.86934523809523889</v>
      </c>
      <c r="BK81" s="59"/>
    </row>
    <row r="82" spans="1:63" x14ac:dyDescent="0.2">
      <c r="A82" s="8">
        <v>40575</v>
      </c>
      <c r="C82" s="60"/>
      <c r="D82" s="102">
        <f>Data!D75+'Economic Model'!C$63</f>
        <v>2.2922500000000001</v>
      </c>
      <c r="E82" s="103"/>
      <c r="F82" s="104">
        <f>Data!F75+'Economic Model'!C$64</f>
        <v>190.81578947368422</v>
      </c>
      <c r="G82" s="103"/>
      <c r="H82" s="102">
        <f>Data!H75+'Economic Model'!C$65</f>
        <v>6.5826315789473684</v>
      </c>
      <c r="I82" s="103"/>
      <c r="J82" s="105">
        <f>Data!J75+'Economic Model'!C$66</f>
        <v>6.39</v>
      </c>
      <c r="K82" s="94"/>
      <c r="L82" s="16"/>
      <c r="M82" s="102">
        <f t="shared" si="71"/>
        <v>2.2922500000000001</v>
      </c>
      <c r="N82" s="117"/>
      <c r="O82" s="102">
        <f>F82/2000*'Economic Model'!C$32/'Economic Model'!C$30</f>
        <v>0.57926221804511291</v>
      </c>
      <c r="P82" s="102"/>
      <c r="Q82" s="102">
        <f t="shared" si="72"/>
        <v>2.8715122180451131</v>
      </c>
      <c r="R82" s="119"/>
      <c r="S82" s="117"/>
      <c r="T82" s="102">
        <f>H82/'Economic Model'!C$30</f>
        <v>2.3509398496240603</v>
      </c>
      <c r="U82" s="117"/>
      <c r="V82" s="102">
        <f>J82/1000*'Economic Model'!C$33</f>
        <v>0.19169999999999998</v>
      </c>
      <c r="W82" s="117"/>
      <c r="X82" s="102">
        <f>('Economic Model'!H$43+'Economic Model'!H$51)/100</f>
        <v>0.21914999999999998</v>
      </c>
      <c r="Y82" s="117"/>
      <c r="Z82" s="102">
        <f t="shared" si="73"/>
        <v>2.7617898496240603</v>
      </c>
      <c r="AA82" s="117"/>
      <c r="AB82" s="102">
        <f>'Economic Model'!H$58/100</f>
        <v>0.2135298575757576</v>
      </c>
      <c r="AC82" s="117"/>
      <c r="AD82" s="102">
        <f t="shared" si="74"/>
        <v>2.9753197071998176</v>
      </c>
      <c r="AE82" s="117"/>
      <c r="AF82" s="102">
        <f t="shared" si="75"/>
        <v>2.3960574891547046</v>
      </c>
      <c r="AG82" s="114"/>
      <c r="AH82" s="102"/>
      <c r="AI82" s="102">
        <f>Q82-T82-V82-('Economic Model'!H$49/100)</f>
        <v>0.29037236842105285</v>
      </c>
      <c r="AJ82" s="102"/>
      <c r="AK82" s="102">
        <f t="shared" si="76"/>
        <v>0.10972236842105287</v>
      </c>
      <c r="AL82" s="102"/>
      <c r="AM82" s="102">
        <f t="shared" si="77"/>
        <v>-0.1038074891547045</v>
      </c>
      <c r="AN82" s="89"/>
      <c r="AO82" s="15"/>
      <c r="AP82" s="90"/>
      <c r="AQ82" s="102">
        <f>'Returns per Bu.'!AJ82/'Economic Model'!C$30</f>
        <v>0.40000000000000008</v>
      </c>
      <c r="AR82" s="102"/>
      <c r="AS82" s="102">
        <f t="shared" si="78"/>
        <v>0.89285714285714279</v>
      </c>
      <c r="AT82" s="102"/>
      <c r="AU82" s="102">
        <f>'Returns per Bu.'!AN82/'Economic Model'!C$30</f>
        <v>1.2928571428571429</v>
      </c>
      <c r="AV82" s="114"/>
      <c r="AW82" s="113"/>
      <c r="AX82" s="102">
        <f t="shared" si="79"/>
        <v>1.7037071428571429</v>
      </c>
      <c r="AY82" s="102"/>
      <c r="AZ82" s="102">
        <f t="shared" si="80"/>
        <v>1.9172370004329005</v>
      </c>
      <c r="BA82" s="114"/>
      <c r="BB82" s="102"/>
      <c r="BC82" s="102"/>
      <c r="BD82" s="102">
        <f t="shared" si="81"/>
        <v>1.1678050751879703</v>
      </c>
      <c r="BE82" s="102"/>
      <c r="BF82" s="102">
        <f t="shared" si="82"/>
        <v>0.95427521761221268</v>
      </c>
      <c r="BG82" s="102"/>
      <c r="BH82" s="102">
        <f t="shared" si="83"/>
        <v>-0.10380748915470472</v>
      </c>
      <c r="BI82" s="102"/>
      <c r="BJ82" s="102">
        <f t="shared" si="84"/>
        <v>1.0580827067669174</v>
      </c>
      <c r="BK82" s="59"/>
    </row>
    <row r="83" spans="1:63" x14ac:dyDescent="0.2">
      <c r="A83" s="8">
        <v>40603</v>
      </c>
      <c r="C83" s="60"/>
      <c r="D83" s="102">
        <f>Data!D76+'Economic Model'!C$63</f>
        <v>2.434565217391305</v>
      </c>
      <c r="E83" s="103"/>
      <c r="F83" s="104">
        <f>Data!F76+'Economic Model'!C$64</f>
        <v>195.22826086956522</v>
      </c>
      <c r="G83" s="103"/>
      <c r="H83" s="102">
        <f>Data!H76+'Economic Model'!C$65</f>
        <v>6.5423369565217415</v>
      </c>
      <c r="I83" s="103"/>
      <c r="J83" s="105">
        <f>Data!J76+'Economic Model'!C$66</f>
        <v>6.18</v>
      </c>
      <c r="K83" s="94"/>
      <c r="L83" s="16"/>
      <c r="M83" s="102">
        <f t="shared" si="71"/>
        <v>2.434565217391305</v>
      </c>
      <c r="N83" s="117"/>
      <c r="O83" s="102">
        <f>F83/2000*'Economic Model'!C$32/'Economic Model'!C$30</f>
        <v>0.5926572204968944</v>
      </c>
      <c r="P83" s="102"/>
      <c r="Q83" s="102">
        <f t="shared" si="72"/>
        <v>3.0272224378881996</v>
      </c>
      <c r="R83" s="119"/>
      <c r="S83" s="117"/>
      <c r="T83" s="102">
        <f>H83/'Economic Model'!C$30</f>
        <v>2.3365489130434791</v>
      </c>
      <c r="U83" s="117"/>
      <c r="V83" s="102">
        <f>J83/1000*'Economic Model'!C$33</f>
        <v>0.18539999999999998</v>
      </c>
      <c r="W83" s="117"/>
      <c r="X83" s="102">
        <f>('Economic Model'!H$43+'Economic Model'!H$51)/100</f>
        <v>0.21914999999999998</v>
      </c>
      <c r="Y83" s="117"/>
      <c r="Z83" s="102">
        <f t="shared" si="73"/>
        <v>2.7410989130434791</v>
      </c>
      <c r="AA83" s="117"/>
      <c r="AB83" s="102">
        <f>'Economic Model'!H$58/100</f>
        <v>0.2135298575757576</v>
      </c>
      <c r="AC83" s="117"/>
      <c r="AD83" s="102">
        <f t="shared" si="74"/>
        <v>2.9546287706192365</v>
      </c>
      <c r="AE83" s="117"/>
      <c r="AF83" s="102">
        <f t="shared" si="75"/>
        <v>2.3619715501223419</v>
      </c>
      <c r="AG83" s="114"/>
      <c r="AH83" s="102"/>
      <c r="AI83" s="102">
        <f>Q83-T83-V83-('Economic Model'!H$49/100)</f>
        <v>0.46677352484472046</v>
      </c>
      <c r="AJ83" s="102"/>
      <c r="AK83" s="102">
        <f t="shared" si="76"/>
        <v>0.28612352484472048</v>
      </c>
      <c r="AL83" s="102"/>
      <c r="AM83" s="102">
        <f t="shared" si="77"/>
        <v>7.2593667268963102E-2</v>
      </c>
      <c r="AN83" s="89"/>
      <c r="AO83" s="15"/>
      <c r="AP83" s="90"/>
      <c r="AQ83" s="102">
        <f>'Returns per Bu.'!AJ83/'Economic Model'!C$30</f>
        <v>0.40000000000000008</v>
      </c>
      <c r="AR83" s="102"/>
      <c r="AS83" s="102">
        <f t="shared" si="78"/>
        <v>0.89642857142857135</v>
      </c>
      <c r="AT83" s="102"/>
      <c r="AU83" s="102">
        <f>'Returns per Bu.'!AN83/'Economic Model'!C$30</f>
        <v>1.2964285714285715</v>
      </c>
      <c r="AV83" s="114"/>
      <c r="AW83" s="113"/>
      <c r="AX83" s="102">
        <f t="shared" si="79"/>
        <v>1.7009785714285715</v>
      </c>
      <c r="AY83" s="102"/>
      <c r="AZ83" s="102">
        <f t="shared" si="80"/>
        <v>1.914508429004329</v>
      </c>
      <c r="BA83" s="114"/>
      <c r="BB83" s="102"/>
      <c r="BC83" s="102"/>
      <c r="BD83" s="102">
        <f t="shared" si="81"/>
        <v>1.3262438664596281</v>
      </c>
      <c r="BE83" s="102"/>
      <c r="BF83" s="102">
        <f t="shared" si="82"/>
        <v>1.1127140088838705</v>
      </c>
      <c r="BG83" s="102"/>
      <c r="BH83" s="102">
        <f t="shared" si="83"/>
        <v>7.259366726896288E-2</v>
      </c>
      <c r="BI83" s="102"/>
      <c r="BJ83" s="102">
        <f t="shared" si="84"/>
        <v>1.0401203416149076</v>
      </c>
      <c r="BK83" s="59"/>
    </row>
    <row r="84" spans="1:63" x14ac:dyDescent="0.2">
      <c r="A84" s="8">
        <v>40634</v>
      </c>
      <c r="C84" s="60"/>
      <c r="D84" s="102">
        <f>Data!D77+'Economic Model'!C$63</f>
        <v>2.5649999999999986</v>
      </c>
      <c r="E84" s="103"/>
      <c r="F84" s="104">
        <f>Data!F77+'Economic Model'!C$64</f>
        <v>209.45</v>
      </c>
      <c r="G84" s="103"/>
      <c r="H84" s="102">
        <f>Data!H77+'Economic Model'!C$65</f>
        <v>7.2114000000000003</v>
      </c>
      <c r="I84" s="103"/>
      <c r="J84" s="105">
        <f>Data!J77+'Economic Model'!C$66</f>
        <v>5.7</v>
      </c>
      <c r="K84" s="94"/>
      <c r="L84" s="16"/>
      <c r="M84" s="102">
        <f t="shared" si="71"/>
        <v>2.5649999999999986</v>
      </c>
      <c r="N84" s="117"/>
      <c r="O84" s="102">
        <f>F84/2000*'Economic Model'!C$32/'Economic Model'!C$30</f>
        <v>0.63583035714285718</v>
      </c>
      <c r="P84" s="102"/>
      <c r="Q84" s="102">
        <f t="shared" si="72"/>
        <v>3.2008303571428556</v>
      </c>
      <c r="R84" s="119"/>
      <c r="S84" s="117"/>
      <c r="T84" s="102">
        <f>H84/'Economic Model'!C$30</f>
        <v>2.5755000000000003</v>
      </c>
      <c r="U84" s="117"/>
      <c r="V84" s="102">
        <f>J84/1000*'Economic Model'!C$33</f>
        <v>0.17100000000000001</v>
      </c>
      <c r="W84" s="117"/>
      <c r="X84" s="102">
        <f>('Economic Model'!H$43+'Economic Model'!H$51)/100</f>
        <v>0.21914999999999998</v>
      </c>
      <c r="Y84" s="117"/>
      <c r="Z84" s="102">
        <f t="shared" si="73"/>
        <v>2.9656500000000001</v>
      </c>
      <c r="AA84" s="117"/>
      <c r="AB84" s="102">
        <f>'Economic Model'!H$58/100</f>
        <v>0.2135298575757576</v>
      </c>
      <c r="AC84" s="117"/>
      <c r="AD84" s="102">
        <f t="shared" si="74"/>
        <v>3.1791798575757575</v>
      </c>
      <c r="AE84" s="117"/>
      <c r="AF84" s="102">
        <f t="shared" si="75"/>
        <v>2.5433495004329005</v>
      </c>
      <c r="AG84" s="114"/>
      <c r="AH84" s="102"/>
      <c r="AI84" s="102">
        <f>Q84-T84-V84-('Economic Model'!H$49/100)</f>
        <v>0.41583035714285521</v>
      </c>
      <c r="AJ84" s="102"/>
      <c r="AK84" s="102">
        <f t="shared" si="76"/>
        <v>0.23518035714285546</v>
      </c>
      <c r="AL84" s="102"/>
      <c r="AM84" s="102">
        <f t="shared" si="77"/>
        <v>2.165049956709808E-2</v>
      </c>
      <c r="AN84" s="89"/>
      <c r="AO84" s="15"/>
      <c r="AP84" s="90"/>
      <c r="AQ84" s="102">
        <f>'Returns per Bu.'!AJ84/'Economic Model'!C$30</f>
        <v>0.40000000000000008</v>
      </c>
      <c r="AR84" s="102"/>
      <c r="AS84" s="102">
        <f t="shared" si="78"/>
        <v>0.89999999999999991</v>
      </c>
      <c r="AT84" s="102"/>
      <c r="AU84" s="102">
        <f>'Returns per Bu.'!AN84/'Economic Model'!C$30</f>
        <v>1.3</v>
      </c>
      <c r="AV84" s="114"/>
      <c r="AW84" s="113"/>
      <c r="AX84" s="102">
        <f t="shared" si="79"/>
        <v>1.69015</v>
      </c>
      <c r="AY84" s="102"/>
      <c r="AZ84" s="102">
        <f t="shared" si="80"/>
        <v>1.9036798575757576</v>
      </c>
      <c r="BA84" s="114"/>
      <c r="BB84" s="102"/>
      <c r="BC84" s="102"/>
      <c r="BD84" s="102">
        <f t="shared" si="81"/>
        <v>1.5106803571428555</v>
      </c>
      <c r="BE84" s="102"/>
      <c r="BF84" s="102">
        <f t="shared" si="82"/>
        <v>1.2971504995670979</v>
      </c>
      <c r="BG84" s="102"/>
      <c r="BH84" s="102">
        <f t="shared" si="83"/>
        <v>2.1650499567097636E-2</v>
      </c>
      <c r="BI84" s="102"/>
      <c r="BJ84" s="102">
        <f t="shared" si="84"/>
        <v>1.2755000000000003</v>
      </c>
      <c r="BK84" s="59"/>
    </row>
    <row r="85" spans="1:63" x14ac:dyDescent="0.2">
      <c r="A85" s="8">
        <v>40664</v>
      </c>
      <c r="C85" s="60"/>
      <c r="D85" s="102">
        <f>Data!D78+'Economic Model'!C$63</f>
        <v>2.5459523809523801</v>
      </c>
      <c r="E85" s="103"/>
      <c r="F85" s="104">
        <f>Data!F78+'Economic Model'!C$64</f>
        <v>197.3452380952381</v>
      </c>
      <c r="G85" s="103"/>
      <c r="H85" s="102">
        <f>Data!H78+'Economic Model'!C$65</f>
        <v>6.9776190476190454</v>
      </c>
      <c r="I85" s="103"/>
      <c r="J85" s="105">
        <f>Data!J78+'Economic Model'!C$66</f>
        <v>5.47</v>
      </c>
      <c r="K85" s="94"/>
      <c r="L85" s="16"/>
      <c r="M85" s="102">
        <f t="shared" si="71"/>
        <v>2.5459523809523801</v>
      </c>
      <c r="N85" s="117"/>
      <c r="O85" s="102">
        <f>F85/2000*'Economic Model'!C$32/'Economic Model'!C$30</f>
        <v>0.59908375850340145</v>
      </c>
      <c r="P85" s="102"/>
      <c r="Q85" s="102">
        <f t="shared" si="72"/>
        <v>3.1450361394557813</v>
      </c>
      <c r="R85" s="119"/>
      <c r="S85" s="117"/>
      <c r="T85" s="102">
        <f>H85/'Economic Model'!C$30</f>
        <v>2.4920068027210878</v>
      </c>
      <c r="U85" s="117"/>
      <c r="V85" s="102">
        <f>J85/1000*'Economic Model'!C$33</f>
        <v>0.1641</v>
      </c>
      <c r="W85" s="117"/>
      <c r="X85" s="102">
        <f>('Economic Model'!H$43+'Economic Model'!H$51)/100</f>
        <v>0.21914999999999998</v>
      </c>
      <c r="Y85" s="117"/>
      <c r="Z85" s="102">
        <f t="shared" si="73"/>
        <v>2.8752568027210876</v>
      </c>
      <c r="AA85" s="117"/>
      <c r="AB85" s="102">
        <f>'Economic Model'!H$58/100</f>
        <v>0.2135298575757576</v>
      </c>
      <c r="AC85" s="117"/>
      <c r="AD85" s="102">
        <f t="shared" si="74"/>
        <v>3.0887866602968455</v>
      </c>
      <c r="AE85" s="117"/>
      <c r="AF85" s="102">
        <f t="shared" si="75"/>
        <v>2.4897029017934438</v>
      </c>
      <c r="AG85" s="114"/>
      <c r="AH85" s="102"/>
      <c r="AI85" s="102">
        <f>Q85-T85-V85-('Economic Model'!H$49/100)</f>
        <v>0.45042933673469354</v>
      </c>
      <c r="AJ85" s="102"/>
      <c r="AK85" s="102">
        <f t="shared" si="76"/>
        <v>0.26977933673469368</v>
      </c>
      <c r="AL85" s="102"/>
      <c r="AM85" s="102">
        <f t="shared" si="77"/>
        <v>5.6249479158935856E-2</v>
      </c>
      <c r="AN85" s="89"/>
      <c r="AO85" s="15"/>
      <c r="AP85" s="90"/>
      <c r="AQ85" s="102">
        <f>'Returns per Bu.'!AJ85/'Economic Model'!C$30</f>
        <v>0.40000000000000008</v>
      </c>
      <c r="AR85" s="102"/>
      <c r="AS85" s="102">
        <f t="shared" si="78"/>
        <v>0.90357142857142847</v>
      </c>
      <c r="AT85" s="102"/>
      <c r="AU85" s="102">
        <f>'Returns per Bu.'!AN85/'Economic Model'!C$30</f>
        <v>1.3035714285714286</v>
      </c>
      <c r="AV85" s="114"/>
      <c r="AW85" s="113"/>
      <c r="AX85" s="102">
        <f t="shared" si="79"/>
        <v>1.6868214285714285</v>
      </c>
      <c r="AY85" s="102"/>
      <c r="AZ85" s="102">
        <f t="shared" si="80"/>
        <v>1.9003512861471861</v>
      </c>
      <c r="BA85" s="114"/>
      <c r="BB85" s="102"/>
      <c r="BC85" s="102"/>
      <c r="BD85" s="102">
        <f t="shared" si="81"/>
        <v>1.4582147108843528</v>
      </c>
      <c r="BE85" s="102"/>
      <c r="BF85" s="102">
        <f t="shared" si="82"/>
        <v>1.2446848533085952</v>
      </c>
      <c r="BG85" s="102"/>
      <c r="BH85" s="102">
        <f t="shared" si="83"/>
        <v>5.6249479158936078E-2</v>
      </c>
      <c r="BI85" s="102"/>
      <c r="BJ85" s="102">
        <f t="shared" si="84"/>
        <v>1.1884353741496592</v>
      </c>
      <c r="BK85" s="59"/>
    </row>
    <row r="86" spans="1:63" x14ac:dyDescent="0.2">
      <c r="A86" s="8">
        <v>40695</v>
      </c>
      <c r="C86" s="60"/>
      <c r="D86" s="102">
        <f>Data!D79+'Economic Model'!C$63</f>
        <v>2.6002272727272735</v>
      </c>
      <c r="E86" s="103"/>
      <c r="F86" s="104">
        <f>Data!F79+'Economic Model'!C$64</f>
        <v>193.71590909090909</v>
      </c>
      <c r="G86" s="103"/>
      <c r="H86" s="102">
        <f>Data!H79+'Economic Model'!C$65</f>
        <v>7.1056534090909063</v>
      </c>
      <c r="I86" s="103"/>
      <c r="J86" s="105">
        <f>Data!J79+'Economic Model'!C$66</f>
        <v>5.46</v>
      </c>
      <c r="K86" s="94"/>
      <c r="L86" s="16"/>
      <c r="M86" s="102">
        <f t="shared" si="71"/>
        <v>2.6002272727272735</v>
      </c>
      <c r="N86" s="117"/>
      <c r="O86" s="102">
        <f>F86/2000*'Economic Model'!C$32/'Economic Model'!C$30</f>
        <v>0.58806615259740269</v>
      </c>
      <c r="P86" s="102"/>
      <c r="Q86" s="102">
        <f t="shared" si="72"/>
        <v>3.1882934253246762</v>
      </c>
      <c r="R86" s="119"/>
      <c r="S86" s="117"/>
      <c r="T86" s="102">
        <f>H86/'Economic Model'!C$30</f>
        <v>2.5377333603896095</v>
      </c>
      <c r="U86" s="117"/>
      <c r="V86" s="102">
        <f>J86/1000*'Economic Model'!C$33</f>
        <v>0.1638</v>
      </c>
      <c r="W86" s="117"/>
      <c r="X86" s="102">
        <f>('Economic Model'!H$43+'Economic Model'!H$51)/100</f>
        <v>0.21914999999999998</v>
      </c>
      <c r="Y86" s="117"/>
      <c r="Z86" s="102">
        <f t="shared" si="73"/>
        <v>2.9206833603896096</v>
      </c>
      <c r="AA86" s="117"/>
      <c r="AB86" s="102">
        <f>'Economic Model'!H$58/100</f>
        <v>0.2135298575757576</v>
      </c>
      <c r="AC86" s="117"/>
      <c r="AD86" s="102">
        <f t="shared" si="74"/>
        <v>3.1342132179653674</v>
      </c>
      <c r="AE86" s="117"/>
      <c r="AF86" s="102">
        <f t="shared" si="75"/>
        <v>2.5461470653679648</v>
      </c>
      <c r="AG86" s="114"/>
      <c r="AH86" s="102"/>
      <c r="AI86" s="102">
        <f>Q86-T86-V86-('Economic Model'!H$49/100)</f>
        <v>0.4482600649350667</v>
      </c>
      <c r="AJ86" s="102"/>
      <c r="AK86" s="102">
        <f t="shared" si="76"/>
        <v>0.26761006493506656</v>
      </c>
      <c r="AL86" s="102"/>
      <c r="AM86" s="102">
        <f t="shared" si="77"/>
        <v>5.4080207359308741E-2</v>
      </c>
      <c r="AN86" s="89"/>
      <c r="AO86" s="15"/>
      <c r="AP86" s="90"/>
      <c r="AQ86" s="102">
        <f>'Returns per Bu.'!AJ86/'Economic Model'!C$30</f>
        <v>0.40000000000000008</v>
      </c>
      <c r="AR86" s="102"/>
      <c r="AS86" s="102">
        <f t="shared" si="78"/>
        <v>0.90714285714285725</v>
      </c>
      <c r="AT86" s="102"/>
      <c r="AU86" s="102">
        <f>'Returns per Bu.'!AN86/'Economic Model'!C$30</f>
        <v>1.3071428571428574</v>
      </c>
      <c r="AV86" s="114"/>
      <c r="AW86" s="113"/>
      <c r="AX86" s="102">
        <f t="shared" si="79"/>
        <v>1.6900928571428573</v>
      </c>
      <c r="AY86" s="102"/>
      <c r="AZ86" s="102">
        <f t="shared" si="80"/>
        <v>1.9036227147186149</v>
      </c>
      <c r="BA86" s="114"/>
      <c r="BB86" s="102"/>
      <c r="BC86" s="102"/>
      <c r="BD86" s="102">
        <f t="shared" si="81"/>
        <v>1.4982005681818189</v>
      </c>
      <c r="BE86" s="102"/>
      <c r="BF86" s="102">
        <f t="shared" si="82"/>
        <v>1.2846707106060613</v>
      </c>
      <c r="BG86" s="102"/>
      <c r="BH86" s="102">
        <f t="shared" si="83"/>
        <v>5.4080207359309185E-2</v>
      </c>
      <c r="BI86" s="102"/>
      <c r="BJ86" s="102">
        <f t="shared" si="84"/>
        <v>1.2305905032467521</v>
      </c>
      <c r="BK86" s="59"/>
    </row>
    <row r="87" spans="1:63" x14ac:dyDescent="0.2">
      <c r="A87" s="8">
        <v>40725</v>
      </c>
      <c r="C87" s="60"/>
      <c r="D87" s="102">
        <f>Data!D80+'Economic Model'!C$63</f>
        <v>2.7150000000000003</v>
      </c>
      <c r="E87" s="103"/>
      <c r="F87" s="104">
        <f>Data!F80+'Economic Model'!C$64</f>
        <v>191.25</v>
      </c>
      <c r="G87" s="103"/>
      <c r="H87" s="102">
        <f>Data!H80+'Economic Model'!C$65</f>
        <v>6.802525000000001</v>
      </c>
      <c r="I87" s="103"/>
      <c r="J87" s="105">
        <f>Data!J80+'Economic Model'!C$66</f>
        <v>5.63</v>
      </c>
      <c r="K87" s="94"/>
      <c r="L87" s="16"/>
      <c r="M87" s="102">
        <f t="shared" si="71"/>
        <v>2.7150000000000003</v>
      </c>
      <c r="N87" s="117"/>
      <c r="O87" s="102">
        <f>F87/2000*'Economic Model'!C$32/'Economic Model'!C$30</f>
        <v>0.58058035714285716</v>
      </c>
      <c r="P87" s="102"/>
      <c r="Q87" s="102">
        <f t="shared" si="72"/>
        <v>3.2955803571428577</v>
      </c>
      <c r="R87" s="119"/>
      <c r="S87" s="117"/>
      <c r="T87" s="102">
        <f>H87/'Economic Model'!C$30</f>
        <v>2.4294732142857147</v>
      </c>
      <c r="U87" s="117"/>
      <c r="V87" s="102">
        <f>J87/1000*'Economic Model'!C$33</f>
        <v>0.16889999999999999</v>
      </c>
      <c r="W87" s="117"/>
      <c r="X87" s="102">
        <f>('Economic Model'!H$43+'Economic Model'!H$51)/100</f>
        <v>0.21914999999999998</v>
      </c>
      <c r="Y87" s="117"/>
      <c r="Z87" s="102">
        <f t="shared" si="73"/>
        <v>2.8175232142857145</v>
      </c>
      <c r="AA87" s="117"/>
      <c r="AB87" s="102">
        <f>'Economic Model'!H$58/100</f>
        <v>0.2135298575757576</v>
      </c>
      <c r="AC87" s="117"/>
      <c r="AD87" s="102">
        <f t="shared" si="74"/>
        <v>3.0310530718614723</v>
      </c>
      <c r="AE87" s="117"/>
      <c r="AF87" s="102">
        <f t="shared" si="75"/>
        <v>2.4504727147186154</v>
      </c>
      <c r="AG87" s="114"/>
      <c r="AH87" s="102"/>
      <c r="AI87" s="102">
        <f>Q87-T87-V87-('Economic Model'!H$49/100)</f>
        <v>0.65870714285714294</v>
      </c>
      <c r="AJ87" s="102"/>
      <c r="AK87" s="102">
        <f t="shared" si="76"/>
        <v>0.47805714285714318</v>
      </c>
      <c r="AL87" s="102"/>
      <c r="AM87" s="102">
        <f t="shared" si="77"/>
        <v>0.26452728528138536</v>
      </c>
      <c r="AN87" s="89"/>
      <c r="AO87" s="15"/>
      <c r="AP87" s="90"/>
      <c r="AQ87" s="102">
        <f>'Returns per Bu.'!AJ87/'Economic Model'!C$30</f>
        <v>0.40000000000000008</v>
      </c>
      <c r="AR87" s="102"/>
      <c r="AS87" s="102">
        <f t="shared" si="78"/>
        <v>0.91071428571428559</v>
      </c>
      <c r="AT87" s="102"/>
      <c r="AU87" s="102">
        <f>'Returns per Bu.'!AN87/'Economic Model'!C$30</f>
        <v>1.3107142857142857</v>
      </c>
      <c r="AV87" s="114"/>
      <c r="AW87" s="113"/>
      <c r="AX87" s="102">
        <f t="shared" si="79"/>
        <v>1.6987642857142857</v>
      </c>
      <c r="AY87" s="102"/>
      <c r="AZ87" s="102">
        <f t="shared" si="80"/>
        <v>1.9122941432900433</v>
      </c>
      <c r="BA87" s="114"/>
      <c r="BB87" s="102"/>
      <c r="BC87" s="102"/>
      <c r="BD87" s="102">
        <f t="shared" si="81"/>
        <v>1.596816071428572</v>
      </c>
      <c r="BE87" s="102"/>
      <c r="BF87" s="102">
        <f t="shared" si="82"/>
        <v>1.3832862138528144</v>
      </c>
      <c r="BG87" s="102"/>
      <c r="BH87" s="102">
        <f t="shared" si="83"/>
        <v>0.26452728528138536</v>
      </c>
      <c r="BI87" s="102"/>
      <c r="BJ87" s="102">
        <f t="shared" si="84"/>
        <v>1.118758928571429</v>
      </c>
      <c r="BK87" s="59"/>
    </row>
    <row r="88" spans="1:63" x14ac:dyDescent="0.2">
      <c r="A88" s="234">
        <v>40756</v>
      </c>
      <c r="B88" s="28"/>
      <c r="C88" s="60"/>
      <c r="D88" s="102">
        <f>Data!D81+'Economic Model'!C$63</f>
        <v>2.8304347826086973</v>
      </c>
      <c r="E88" s="103"/>
      <c r="F88" s="104">
        <f>Data!F81+'Economic Model'!C$64</f>
        <v>192.17391304347825</v>
      </c>
      <c r="G88" s="103"/>
      <c r="H88" s="102">
        <f>Data!H81+'Economic Model'!C$65</f>
        <v>7.1408967391304348</v>
      </c>
      <c r="I88" s="103"/>
      <c r="J88" s="105">
        <f>Data!J81+'Economic Model'!C$66</f>
        <v>5.44</v>
      </c>
      <c r="K88" s="94"/>
      <c r="L88" s="16"/>
      <c r="M88" s="102">
        <f t="shared" si="71"/>
        <v>2.8304347826086973</v>
      </c>
      <c r="N88" s="117"/>
      <c r="O88" s="102">
        <f>F88/2000*'Economic Model'!C$32/'Economic Model'!C$30</f>
        <v>0.58338509316770182</v>
      </c>
      <c r="P88" s="102"/>
      <c r="Q88" s="102">
        <f t="shared" si="72"/>
        <v>3.4138198757763991</v>
      </c>
      <c r="R88" s="119"/>
      <c r="S88" s="117"/>
      <c r="T88" s="102">
        <f>H88/'Economic Model'!C$30</f>
        <v>2.5503202639751557</v>
      </c>
      <c r="U88" s="117"/>
      <c r="V88" s="102">
        <f>J88/1000*'Economic Model'!C$33</f>
        <v>0.16320000000000001</v>
      </c>
      <c r="W88" s="117"/>
      <c r="X88" s="102">
        <f>('Economic Model'!H$43+'Economic Model'!H$51)/100</f>
        <v>0.21914999999999998</v>
      </c>
      <c r="Y88" s="117"/>
      <c r="Z88" s="102">
        <f t="shared" si="73"/>
        <v>2.9326702639751554</v>
      </c>
      <c r="AA88" s="117"/>
      <c r="AB88" s="102">
        <f>'Economic Model'!H$58/100</f>
        <v>0.2135298575757576</v>
      </c>
      <c r="AC88" s="117"/>
      <c r="AD88" s="102">
        <f t="shared" si="74"/>
        <v>3.1462001215509128</v>
      </c>
      <c r="AE88" s="117"/>
      <c r="AF88" s="102">
        <f t="shared" si="75"/>
        <v>2.562815028383211</v>
      </c>
      <c r="AG88" s="114"/>
      <c r="AH88" s="102"/>
      <c r="AI88" s="102">
        <f>Q88-T88-V88-('Economic Model'!H$49/100)</f>
        <v>0.66179961180124347</v>
      </c>
      <c r="AJ88" s="102"/>
      <c r="AK88" s="102">
        <f t="shared" si="76"/>
        <v>0.48114961180124372</v>
      </c>
      <c r="AL88" s="102"/>
      <c r="AM88" s="102">
        <f t="shared" si="77"/>
        <v>0.26761975422548634</v>
      </c>
      <c r="AN88" s="89"/>
      <c r="AO88" s="17"/>
      <c r="AP88" s="90"/>
      <c r="AQ88" s="102">
        <f>'Returns per Bu.'!AJ88/'Economic Model'!C$30</f>
        <v>0.40000000000000008</v>
      </c>
      <c r="AR88" s="102"/>
      <c r="AS88" s="102">
        <f t="shared" si="78"/>
        <v>0.91428571428571437</v>
      </c>
      <c r="AT88" s="102"/>
      <c r="AU88" s="102">
        <f>'Returns per Bu.'!AN88/'Economic Model'!C$30</f>
        <v>1.3142857142857145</v>
      </c>
      <c r="AV88" s="114"/>
      <c r="AW88" s="113"/>
      <c r="AX88" s="102">
        <f t="shared" si="79"/>
        <v>1.6966357142857145</v>
      </c>
      <c r="AY88" s="102"/>
      <c r="AZ88" s="102">
        <f t="shared" si="80"/>
        <v>1.9101655718614721</v>
      </c>
      <c r="BA88" s="114"/>
      <c r="BB88" s="102"/>
      <c r="BC88" s="102"/>
      <c r="BD88" s="102">
        <f t="shared" si="81"/>
        <v>1.7171841614906846</v>
      </c>
      <c r="BE88" s="102"/>
      <c r="BF88" s="102">
        <f t="shared" si="82"/>
        <v>1.503654303914927</v>
      </c>
      <c r="BG88" s="102"/>
      <c r="BH88" s="102">
        <f t="shared" si="83"/>
        <v>0.2676197542254859</v>
      </c>
      <c r="BI88" s="102"/>
      <c r="BJ88" s="102">
        <f t="shared" si="84"/>
        <v>1.2360345496894412</v>
      </c>
      <c r="BK88" s="59"/>
    </row>
    <row r="89" spans="1:63" x14ac:dyDescent="0.2">
      <c r="A89" s="234">
        <v>40787</v>
      </c>
      <c r="B89" s="28"/>
      <c r="C89" s="60"/>
      <c r="D89" s="102">
        <f>Data!D82+'Economic Model'!C$63</f>
        <v>2.7459523809523807</v>
      </c>
      <c r="E89" s="103"/>
      <c r="F89" s="104">
        <f>Data!F82+'Economic Model'!C$64</f>
        <v>198.02500000000001</v>
      </c>
      <c r="G89" s="103"/>
      <c r="H89" s="102">
        <f>Data!H82+'Economic Model'!C$65</f>
        <v>6.7983750000000001</v>
      </c>
      <c r="I89" s="103"/>
      <c r="J89" s="105">
        <f>Data!J82+'Economic Model'!C$66</f>
        <v>5.43</v>
      </c>
      <c r="K89" s="94"/>
      <c r="L89" s="16"/>
      <c r="M89" s="102">
        <f>D89</f>
        <v>2.7459523809523807</v>
      </c>
      <c r="N89" s="117"/>
      <c r="O89" s="102">
        <f>F89/2000*'Economic Model'!C$32/'Economic Model'!C$30</f>
        <v>0.60114732142857141</v>
      </c>
      <c r="P89" s="102"/>
      <c r="Q89" s="102">
        <f>M89+O89</f>
        <v>3.3470997023809521</v>
      </c>
      <c r="R89" s="119"/>
      <c r="S89" s="117"/>
      <c r="T89" s="102">
        <f>H89/'Economic Model'!C$30</f>
        <v>2.4279910714285715</v>
      </c>
      <c r="U89" s="117"/>
      <c r="V89" s="102">
        <f>J89/1000*'Economic Model'!C$33</f>
        <v>0.16289999999999999</v>
      </c>
      <c r="W89" s="117"/>
      <c r="X89" s="102">
        <f>('Economic Model'!H$43+'Economic Model'!H$51)/100</f>
        <v>0.21914999999999998</v>
      </c>
      <c r="Y89" s="117"/>
      <c r="Z89" s="102">
        <f>T89+V89+X89</f>
        <v>2.8100410714285715</v>
      </c>
      <c r="AA89" s="117"/>
      <c r="AB89" s="102">
        <f>'Economic Model'!H$58/100</f>
        <v>0.2135298575757576</v>
      </c>
      <c r="AC89" s="117"/>
      <c r="AD89" s="102">
        <f>Z89+AB89</f>
        <v>3.0235709290043289</v>
      </c>
      <c r="AE89" s="117"/>
      <c r="AF89" s="102">
        <f>AD89-O89</f>
        <v>2.4224236075757575</v>
      </c>
      <c r="AG89" s="114"/>
      <c r="AH89" s="102"/>
      <c r="AI89" s="102">
        <f>Q89-T89-V89-('Economic Model'!H$49/100)</f>
        <v>0.71770863095238058</v>
      </c>
      <c r="AJ89" s="102"/>
      <c r="AK89" s="102">
        <f>Q89-Z89</f>
        <v>0.5370586309523806</v>
      </c>
      <c r="AL89" s="102"/>
      <c r="AM89" s="102">
        <f>Q89-AD89</f>
        <v>0.32352877337662322</v>
      </c>
      <c r="AN89" s="89"/>
      <c r="AO89" s="15"/>
      <c r="AP89" s="90"/>
      <c r="AQ89" s="102">
        <f>'Returns per Bu.'!AJ89/'Economic Model'!C$30</f>
        <v>0.44285714285714289</v>
      </c>
      <c r="AR89" s="102"/>
      <c r="AS89" s="102">
        <f>AU89-AQ89</f>
        <v>0.92500000000000004</v>
      </c>
      <c r="AT89" s="102"/>
      <c r="AU89" s="102">
        <f>'Returns per Bu.'!AN89/'Economic Model'!C$30</f>
        <v>1.3678571428571429</v>
      </c>
      <c r="AV89" s="114"/>
      <c r="AW89" s="113"/>
      <c r="AX89" s="102">
        <f>AU89+V89+X89</f>
        <v>1.7499071428571429</v>
      </c>
      <c r="AY89" s="102"/>
      <c r="AZ89" s="102">
        <f>AB89+AX89</f>
        <v>1.9634370004329005</v>
      </c>
      <c r="BA89" s="114"/>
      <c r="BB89" s="102"/>
      <c r="BC89" s="102"/>
      <c r="BD89" s="102">
        <f>Q89-AX89</f>
        <v>1.5971925595238092</v>
      </c>
      <c r="BE89" s="102"/>
      <c r="BF89" s="102">
        <f>Q89-AZ89</f>
        <v>1.3836627019480516</v>
      </c>
      <c r="BG89" s="102"/>
      <c r="BH89" s="102">
        <f>BF89-BJ89</f>
        <v>0.323528773376623</v>
      </c>
      <c r="BI89" s="102"/>
      <c r="BJ89" s="102">
        <f>T89-AU89</f>
        <v>1.0601339285714286</v>
      </c>
      <c r="BK89" s="59"/>
    </row>
    <row r="90" spans="1:63" x14ac:dyDescent="0.2">
      <c r="A90" s="234">
        <v>40817</v>
      </c>
      <c r="B90" s="28"/>
      <c r="C90" s="60"/>
      <c r="D90" s="102">
        <f>Data!D83+'Economic Model'!C$63</f>
        <v>2.5959523809523826</v>
      </c>
      <c r="E90" s="103"/>
      <c r="F90" s="104">
        <f>Data!F83+'Economic Model'!C$64</f>
        <v>197.95238095238096</v>
      </c>
      <c r="G90" s="103"/>
      <c r="H90" s="102">
        <f>Data!H83+'Economic Model'!C$65</f>
        <v>6.1482619047619025</v>
      </c>
      <c r="I90" s="103"/>
      <c r="J90" s="105">
        <f>Data!J83+'Economic Model'!C$66</f>
        <v>5.2</v>
      </c>
      <c r="K90" s="94"/>
      <c r="L90" s="16"/>
      <c r="M90" s="102">
        <f t="shared" ref="M90:M100" si="85">D90</f>
        <v>2.5959523809523826</v>
      </c>
      <c r="N90" s="117"/>
      <c r="O90" s="102">
        <f>F90/2000*'Economic Model'!C$32/'Economic Model'!C$30</f>
        <v>0.60092687074829942</v>
      </c>
      <c r="P90" s="102"/>
      <c r="Q90" s="102">
        <f t="shared" ref="Q90:Q100" si="86">M90+O90</f>
        <v>3.1968792517006821</v>
      </c>
      <c r="R90" s="119"/>
      <c r="S90" s="117"/>
      <c r="T90" s="102">
        <f>H90/'Economic Model'!C$30</f>
        <v>2.1958078231292508</v>
      </c>
      <c r="U90" s="117"/>
      <c r="V90" s="102">
        <f>J90/1000*'Economic Model'!C$33</f>
        <v>0.156</v>
      </c>
      <c r="W90" s="117"/>
      <c r="X90" s="102">
        <f>('Economic Model'!H$43+'Economic Model'!H$51)/100</f>
        <v>0.21914999999999998</v>
      </c>
      <c r="Y90" s="117"/>
      <c r="Z90" s="102">
        <f t="shared" ref="Z90:Z100" si="87">T90+V90+X90</f>
        <v>2.5709578231292509</v>
      </c>
      <c r="AA90" s="117"/>
      <c r="AB90" s="102">
        <f>'Economic Model'!H$58/100</f>
        <v>0.2135298575757576</v>
      </c>
      <c r="AC90" s="117"/>
      <c r="AD90" s="102">
        <f t="shared" ref="AD90:AD100" si="88">Z90+AB90</f>
        <v>2.7844876807050083</v>
      </c>
      <c r="AE90" s="117"/>
      <c r="AF90" s="102">
        <f t="shared" ref="AF90:AF100" si="89">AD90-O90</f>
        <v>2.1835608099567088</v>
      </c>
      <c r="AG90" s="114"/>
      <c r="AH90" s="102"/>
      <c r="AI90" s="102">
        <f>Q90-T90-V90-('Economic Model'!H$49/100)</f>
        <v>0.80657142857143127</v>
      </c>
      <c r="AJ90" s="102"/>
      <c r="AK90" s="102">
        <f t="shared" ref="AK90:AK100" si="90">Q90-Z90</f>
        <v>0.62592142857143118</v>
      </c>
      <c r="AL90" s="102"/>
      <c r="AM90" s="102">
        <f t="shared" ref="AM90:AM100" si="91">Q90-AD90</f>
        <v>0.41239157099567381</v>
      </c>
      <c r="AN90" s="89"/>
      <c r="AO90" s="15"/>
      <c r="AP90" s="90"/>
      <c r="AQ90" s="102">
        <f>'Returns per Bu.'!AJ90/'Economic Model'!C$30</f>
        <v>0.44285714285714289</v>
      </c>
      <c r="AR90" s="102"/>
      <c r="AS90" s="102">
        <f t="shared" ref="AS90:AS100" si="92">AU90-AQ90</f>
        <v>0.9285714285714286</v>
      </c>
      <c r="AT90" s="102"/>
      <c r="AU90" s="102">
        <f>'Returns per Bu.'!AN90/'Economic Model'!C$30</f>
        <v>1.3714285714285714</v>
      </c>
      <c r="AV90" s="114"/>
      <c r="AW90" s="113"/>
      <c r="AX90" s="102">
        <f t="shared" ref="AX90:AX100" si="93">AU90+V90+X90</f>
        <v>1.7465785714285713</v>
      </c>
      <c r="AY90" s="102"/>
      <c r="AZ90" s="102">
        <f t="shared" ref="AZ90:AZ100" si="94">AB90+AX90</f>
        <v>1.9601084290043289</v>
      </c>
      <c r="BA90" s="114"/>
      <c r="BB90" s="102"/>
      <c r="BC90" s="102"/>
      <c r="BD90" s="102">
        <f t="shared" ref="BD90:BD100" si="95">Q90-AX90</f>
        <v>1.4503006802721108</v>
      </c>
      <c r="BE90" s="102"/>
      <c r="BF90" s="102">
        <f t="shared" ref="BF90:BF100" si="96">Q90-AZ90</f>
        <v>1.2367708226963532</v>
      </c>
      <c r="BG90" s="102"/>
      <c r="BH90" s="102">
        <f t="shared" ref="BH90:BH100" si="97">BF90-BJ90</f>
        <v>0.41239157099567381</v>
      </c>
      <c r="BI90" s="102"/>
      <c r="BJ90" s="102">
        <f t="shared" ref="BJ90:BJ100" si="98">T90-AU90</f>
        <v>0.82437925170067938</v>
      </c>
      <c r="BK90" s="59"/>
    </row>
    <row r="91" spans="1:63" x14ac:dyDescent="0.2">
      <c r="A91" s="234">
        <v>40848</v>
      </c>
      <c r="B91" s="28"/>
      <c r="C91" s="60"/>
      <c r="D91" s="102">
        <f>Data!D84+'Economic Model'!C$63</f>
        <v>2.8220454545454561</v>
      </c>
      <c r="E91" s="103"/>
      <c r="F91" s="104">
        <f>Data!F84+'Economic Model'!C$64</f>
        <v>214.57142857142858</v>
      </c>
      <c r="G91" s="103"/>
      <c r="H91" s="102">
        <f>Data!H84+'Economic Model'!C$65</f>
        <v>6.1357738095238101</v>
      </c>
      <c r="I91" s="103"/>
      <c r="J91" s="105">
        <f>Data!J84+'Economic Model'!C$66</f>
        <v>5.75</v>
      </c>
      <c r="K91" s="94"/>
      <c r="L91" s="16"/>
      <c r="M91" s="102">
        <f t="shared" si="85"/>
        <v>2.8220454545454561</v>
      </c>
      <c r="N91" s="117"/>
      <c r="O91" s="102">
        <f>F91/2000*'Economic Model'!C$32/'Economic Model'!C$30</f>
        <v>0.65137755102040817</v>
      </c>
      <c r="P91" s="102"/>
      <c r="Q91" s="102">
        <f t="shared" si="86"/>
        <v>3.4734230055658641</v>
      </c>
      <c r="R91" s="119"/>
      <c r="S91" s="117"/>
      <c r="T91" s="102">
        <f>H91/'Economic Model'!C$30</f>
        <v>2.1913477891156465</v>
      </c>
      <c r="U91" s="117"/>
      <c r="V91" s="102">
        <f>J91/1000*'Economic Model'!C$33</f>
        <v>0.17249999999999999</v>
      </c>
      <c r="W91" s="117"/>
      <c r="X91" s="102">
        <f>('Economic Model'!H$43+'Economic Model'!H$51)/100</f>
        <v>0.21914999999999998</v>
      </c>
      <c r="Y91" s="117"/>
      <c r="Z91" s="102">
        <f t="shared" si="87"/>
        <v>2.5829977891156464</v>
      </c>
      <c r="AA91" s="117"/>
      <c r="AB91" s="102">
        <f>'Economic Model'!H$58/100</f>
        <v>0.2135298575757576</v>
      </c>
      <c r="AC91" s="117"/>
      <c r="AD91" s="102">
        <f t="shared" si="88"/>
        <v>2.7965276466914037</v>
      </c>
      <c r="AE91" s="117"/>
      <c r="AF91" s="102">
        <f t="shared" si="89"/>
        <v>2.1451500956709957</v>
      </c>
      <c r="AG91" s="114"/>
      <c r="AH91" s="102"/>
      <c r="AI91" s="102">
        <f>Q91-T91-V91-('Economic Model'!H$49/100)</f>
        <v>1.0710752164502177</v>
      </c>
      <c r="AJ91" s="102"/>
      <c r="AK91" s="102">
        <f t="shared" si="90"/>
        <v>0.89042521645021777</v>
      </c>
      <c r="AL91" s="102"/>
      <c r="AM91" s="102">
        <f t="shared" si="91"/>
        <v>0.6768953588744604</v>
      </c>
      <c r="AN91" s="89"/>
      <c r="AO91" s="15"/>
      <c r="AP91" s="90"/>
      <c r="AQ91" s="102">
        <f>'Returns per Bu.'!AJ91/'Economic Model'!C$30</f>
        <v>0.44285714285714289</v>
      </c>
      <c r="AR91" s="102"/>
      <c r="AS91" s="102">
        <f t="shared" si="92"/>
        <v>0.93214285714285738</v>
      </c>
      <c r="AT91" s="102"/>
      <c r="AU91" s="102">
        <f>'Returns per Bu.'!AN91/'Economic Model'!C$30</f>
        <v>1.3750000000000002</v>
      </c>
      <c r="AV91" s="114"/>
      <c r="AW91" s="113"/>
      <c r="AX91" s="102">
        <f t="shared" si="93"/>
        <v>1.7666500000000003</v>
      </c>
      <c r="AY91" s="102"/>
      <c r="AZ91" s="102">
        <f t="shared" si="94"/>
        <v>1.9801798575757579</v>
      </c>
      <c r="BA91" s="114"/>
      <c r="BB91" s="102"/>
      <c r="BC91" s="102"/>
      <c r="BD91" s="102">
        <f t="shared" si="95"/>
        <v>1.7067730055658639</v>
      </c>
      <c r="BE91" s="102"/>
      <c r="BF91" s="102">
        <f t="shared" si="96"/>
        <v>1.4932431479901063</v>
      </c>
      <c r="BG91" s="102"/>
      <c r="BH91" s="102">
        <f t="shared" si="97"/>
        <v>0.67689535887445995</v>
      </c>
      <c r="BI91" s="102"/>
      <c r="BJ91" s="102">
        <f t="shared" si="98"/>
        <v>0.81634778911564632</v>
      </c>
      <c r="BK91" s="59"/>
    </row>
    <row r="92" spans="1:63" x14ac:dyDescent="0.2">
      <c r="A92" s="77">
        <v>40878</v>
      </c>
      <c r="B92" s="30"/>
      <c r="C92" s="65"/>
      <c r="D92" s="106">
        <f>Data!D85+'Economic Model'!C$63</f>
        <v>2.3129545454545455</v>
      </c>
      <c r="E92" s="107"/>
      <c r="F92" s="108">
        <f>Data!F85+'Economic Model'!C$64</f>
        <v>190.04761904761904</v>
      </c>
      <c r="G92" s="107"/>
      <c r="H92" s="106">
        <f>Data!H85+'Economic Model'!C$65</f>
        <v>5.8892857142857151</v>
      </c>
      <c r="I92" s="107"/>
      <c r="J92" s="109">
        <f>Data!J85+'Economic Model'!C$66</f>
        <v>5.49</v>
      </c>
      <c r="K92" s="96"/>
      <c r="L92" s="80"/>
      <c r="M92" s="106">
        <f t="shared" si="85"/>
        <v>2.3129545454545455</v>
      </c>
      <c r="N92" s="120"/>
      <c r="O92" s="106">
        <f>F92/2000*'Economic Model'!C$32/'Economic Model'!C$30</f>
        <v>0.57693027210884362</v>
      </c>
      <c r="P92" s="106"/>
      <c r="Q92" s="106">
        <f t="shared" si="86"/>
        <v>2.8898848175633889</v>
      </c>
      <c r="R92" s="122"/>
      <c r="S92" s="120"/>
      <c r="T92" s="106">
        <f>H92/'Economic Model'!C$30</f>
        <v>2.1033163265306127</v>
      </c>
      <c r="U92" s="120"/>
      <c r="V92" s="106">
        <f>J92/1000*'Economic Model'!C$33</f>
        <v>0.16470000000000001</v>
      </c>
      <c r="W92" s="120"/>
      <c r="X92" s="106">
        <f>('Economic Model'!H$43+'Economic Model'!H$51)/100</f>
        <v>0.21914999999999998</v>
      </c>
      <c r="Y92" s="120"/>
      <c r="Z92" s="106">
        <f t="shared" si="87"/>
        <v>2.4871663265306125</v>
      </c>
      <c r="AA92" s="120"/>
      <c r="AB92" s="106">
        <f>'Economic Model'!H$58/100</f>
        <v>0.2135298575757576</v>
      </c>
      <c r="AC92" s="120"/>
      <c r="AD92" s="106">
        <f t="shared" si="88"/>
        <v>2.7006961841063699</v>
      </c>
      <c r="AE92" s="120"/>
      <c r="AF92" s="106">
        <f t="shared" si="89"/>
        <v>2.1237659119975261</v>
      </c>
      <c r="AG92" s="116"/>
      <c r="AH92" s="106"/>
      <c r="AI92" s="106">
        <f>Q92-T92-V92-('Economic Model'!H$49/100)</f>
        <v>0.5833684910327761</v>
      </c>
      <c r="AJ92" s="106"/>
      <c r="AK92" s="106">
        <f t="shared" si="90"/>
        <v>0.40271849103277635</v>
      </c>
      <c r="AL92" s="106"/>
      <c r="AM92" s="106">
        <f t="shared" si="91"/>
        <v>0.18918863345701897</v>
      </c>
      <c r="AN92" s="91"/>
      <c r="AO92" s="74"/>
      <c r="AP92" s="92"/>
      <c r="AQ92" s="106">
        <f>'Returns per Bu.'!AJ92/'Economic Model'!C$30</f>
        <v>0.44285714285714289</v>
      </c>
      <c r="AR92" s="106"/>
      <c r="AS92" s="106">
        <f t="shared" si="92"/>
        <v>0.93571428571428572</v>
      </c>
      <c r="AT92" s="106"/>
      <c r="AU92" s="106">
        <f>'Returns per Bu.'!AN92/'Economic Model'!C$30</f>
        <v>1.3785714285714286</v>
      </c>
      <c r="AV92" s="116"/>
      <c r="AW92" s="115"/>
      <c r="AX92" s="106">
        <f t="shared" si="93"/>
        <v>1.7624214285714286</v>
      </c>
      <c r="AY92" s="106"/>
      <c r="AZ92" s="106">
        <f t="shared" si="94"/>
        <v>1.9759512861471862</v>
      </c>
      <c r="BA92" s="116"/>
      <c r="BB92" s="106"/>
      <c r="BC92" s="106"/>
      <c r="BD92" s="106">
        <f t="shared" si="95"/>
        <v>1.1274633889919603</v>
      </c>
      <c r="BE92" s="106"/>
      <c r="BF92" s="106">
        <f t="shared" si="96"/>
        <v>0.9139335314162027</v>
      </c>
      <c r="BG92" s="106"/>
      <c r="BH92" s="106">
        <f t="shared" si="97"/>
        <v>0.18918863345701853</v>
      </c>
      <c r="BI92" s="106"/>
      <c r="BJ92" s="106">
        <f t="shared" si="98"/>
        <v>0.72474489795918418</v>
      </c>
      <c r="BK92" s="73"/>
    </row>
    <row r="93" spans="1:63" x14ac:dyDescent="0.2">
      <c r="A93" s="22">
        <v>40909</v>
      </c>
      <c r="C93" s="60"/>
      <c r="D93" s="102">
        <f>Data!D86+'Economic Model'!C$63</f>
        <v>2.1313636363636368</v>
      </c>
      <c r="E93" s="103"/>
      <c r="F93" s="104">
        <f>Data!F86+'Economic Model'!C$64</f>
        <v>186.75624999999999</v>
      </c>
      <c r="G93" s="103"/>
      <c r="H93" s="102">
        <f>Data!H86+'Economic Model'!C$65</f>
        <v>6.1923125000000008</v>
      </c>
      <c r="I93" s="103"/>
      <c r="J93" s="105">
        <f>Data!J86+'Economic Model'!C$66</f>
        <v>5.49</v>
      </c>
      <c r="K93" s="94"/>
      <c r="L93" s="16"/>
      <c r="M93" s="102">
        <f t="shared" si="85"/>
        <v>2.1313636363636368</v>
      </c>
      <c r="N93" s="117"/>
      <c r="O93" s="102">
        <f>F93/2000*'Economic Model'!C$32/'Economic Model'!C$30</f>
        <v>0.56693861607142859</v>
      </c>
      <c r="P93" s="102"/>
      <c r="Q93" s="102">
        <f t="shared" si="86"/>
        <v>2.6983022524350653</v>
      </c>
      <c r="R93" s="119"/>
      <c r="S93" s="117"/>
      <c r="T93" s="102">
        <f>H93/'Economic Model'!C$30</f>
        <v>2.211540178571429</v>
      </c>
      <c r="U93" s="117"/>
      <c r="V93" s="102">
        <f>J93/1000*'Economic Model'!C$33</f>
        <v>0.16470000000000001</v>
      </c>
      <c r="W93" s="117"/>
      <c r="X93" s="102">
        <f>('Economic Model'!H$43+'Economic Model'!H$51)/100</f>
        <v>0.21914999999999998</v>
      </c>
      <c r="Y93" s="117"/>
      <c r="Z93" s="102">
        <f t="shared" si="87"/>
        <v>2.5953901785714288</v>
      </c>
      <c r="AA93" s="117"/>
      <c r="AB93" s="102">
        <f>'Economic Model'!H$58/100</f>
        <v>0.2135298575757576</v>
      </c>
      <c r="AC93" s="117"/>
      <c r="AD93" s="102">
        <f t="shared" si="88"/>
        <v>2.8089200361471862</v>
      </c>
      <c r="AE93" s="117"/>
      <c r="AF93" s="102">
        <f t="shared" si="89"/>
        <v>2.2419814200757577</v>
      </c>
      <c r="AG93" s="114"/>
      <c r="AH93" s="102"/>
      <c r="AI93" s="102">
        <f>Q93-T93-V93-('Economic Model'!H$49/100)</f>
        <v>0.28356207386363624</v>
      </c>
      <c r="AJ93" s="102"/>
      <c r="AK93" s="102">
        <f t="shared" si="90"/>
        <v>0.10291207386363643</v>
      </c>
      <c r="AL93" s="102"/>
      <c r="AM93" s="102">
        <f t="shared" si="91"/>
        <v>-0.11061778371212094</v>
      </c>
      <c r="AN93" s="89"/>
      <c r="AO93" s="15"/>
      <c r="AP93" s="90"/>
      <c r="AQ93" s="102">
        <f>'Returns per Bu.'!AJ93/'Economic Model'!C$30</f>
        <v>0.44285714285714289</v>
      </c>
      <c r="AR93" s="102"/>
      <c r="AS93" s="102">
        <f t="shared" si="92"/>
        <v>0.9392857142857145</v>
      </c>
      <c r="AT93" s="102"/>
      <c r="AU93" s="102">
        <f>'Returns per Bu.'!AN93/'Economic Model'!C$30</f>
        <v>1.3821428571428573</v>
      </c>
      <c r="AV93" s="114"/>
      <c r="AW93" s="113"/>
      <c r="AX93" s="102">
        <f t="shared" si="93"/>
        <v>1.7659928571428574</v>
      </c>
      <c r="AY93" s="102"/>
      <c r="AZ93" s="102">
        <f t="shared" si="94"/>
        <v>1.979522714718615</v>
      </c>
      <c r="BA93" s="114"/>
      <c r="BB93" s="102"/>
      <c r="BC93" s="102"/>
      <c r="BD93" s="102">
        <f t="shared" si="95"/>
        <v>0.93230939529220791</v>
      </c>
      <c r="BE93" s="102"/>
      <c r="BF93" s="102">
        <f t="shared" si="96"/>
        <v>0.71877953771645031</v>
      </c>
      <c r="BG93" s="102"/>
      <c r="BH93" s="102">
        <f t="shared" si="97"/>
        <v>-0.11061778371212139</v>
      </c>
      <c r="BI93" s="102"/>
      <c r="BJ93" s="102">
        <f t="shared" si="98"/>
        <v>0.8293973214285717</v>
      </c>
      <c r="BK93" s="59"/>
    </row>
    <row r="94" spans="1:63" x14ac:dyDescent="0.2">
      <c r="A94" s="8">
        <v>40940</v>
      </c>
      <c r="C94" s="60"/>
      <c r="D94" s="102">
        <f>Data!D87+'Economic Model'!C$63</f>
        <v>2.0895238095238104</v>
      </c>
      <c r="E94" s="103"/>
      <c r="F94" s="104">
        <f>Data!F87+'Economic Model'!C$64</f>
        <v>194.61250000000001</v>
      </c>
      <c r="G94" s="103"/>
      <c r="H94" s="102">
        <f>Data!H87+'Economic Model'!C$65</f>
        <v>6.3003625000000012</v>
      </c>
      <c r="I94" s="103"/>
      <c r="J94" s="105">
        <f>Data!J87+'Economic Model'!C$66</f>
        <v>5.24</v>
      </c>
      <c r="K94" s="94"/>
      <c r="L94" s="16"/>
      <c r="M94" s="102">
        <f t="shared" si="85"/>
        <v>2.0895238095238104</v>
      </c>
      <c r="N94" s="117"/>
      <c r="O94" s="102">
        <f>F94/2000*'Economic Model'!C$32/'Economic Model'!C$30</f>
        <v>0.59078794642857146</v>
      </c>
      <c r="P94" s="102"/>
      <c r="Q94" s="102">
        <f t="shared" si="86"/>
        <v>2.6803117559523821</v>
      </c>
      <c r="R94" s="119"/>
      <c r="S94" s="117"/>
      <c r="T94" s="102">
        <f>H94/'Economic Model'!C$30</f>
        <v>2.250129464285715</v>
      </c>
      <c r="U94" s="117"/>
      <c r="V94" s="102">
        <f>J94/1000*'Economic Model'!C$33</f>
        <v>0.15720000000000001</v>
      </c>
      <c r="W94" s="117"/>
      <c r="X94" s="102">
        <f>('Economic Model'!H$43+'Economic Model'!H$51)/100</f>
        <v>0.21914999999999998</v>
      </c>
      <c r="Y94" s="117"/>
      <c r="Z94" s="102">
        <f t="shared" si="87"/>
        <v>2.626479464285715</v>
      </c>
      <c r="AA94" s="117"/>
      <c r="AB94" s="102">
        <f>'Economic Model'!H$58/100</f>
        <v>0.2135298575757576</v>
      </c>
      <c r="AC94" s="117"/>
      <c r="AD94" s="102">
        <f t="shared" si="88"/>
        <v>2.8400093218614728</v>
      </c>
      <c r="AE94" s="117"/>
      <c r="AF94" s="102">
        <f t="shared" si="89"/>
        <v>2.2492213754329011</v>
      </c>
      <c r="AG94" s="114"/>
      <c r="AH94" s="102"/>
      <c r="AI94" s="102">
        <f>Q94-T94-V94-('Economic Model'!H$49/100)</f>
        <v>0.23448229166666709</v>
      </c>
      <c r="AJ94" s="102"/>
      <c r="AK94" s="102">
        <f t="shared" si="90"/>
        <v>5.3832291666667142E-2</v>
      </c>
      <c r="AL94" s="102"/>
      <c r="AM94" s="102">
        <f t="shared" si="91"/>
        <v>-0.15969756590909068</v>
      </c>
      <c r="AN94" s="89"/>
      <c r="AO94" s="15"/>
      <c r="AP94" s="90"/>
      <c r="AQ94" s="102">
        <f>'Returns per Bu.'!AJ94/'Economic Model'!C$30</f>
        <v>0.44285714285714289</v>
      </c>
      <c r="AR94" s="102"/>
      <c r="AS94" s="102">
        <f t="shared" si="92"/>
        <v>0.94285714285714284</v>
      </c>
      <c r="AT94" s="102"/>
      <c r="AU94" s="102">
        <f>'Returns per Bu.'!AN94/'Economic Model'!C$30</f>
        <v>1.3857142857142857</v>
      </c>
      <c r="AV94" s="114"/>
      <c r="AW94" s="113"/>
      <c r="AX94" s="102">
        <f t="shared" si="93"/>
        <v>1.7620642857142856</v>
      </c>
      <c r="AY94" s="102"/>
      <c r="AZ94" s="102">
        <f t="shared" si="94"/>
        <v>1.9755941432900432</v>
      </c>
      <c r="BA94" s="114"/>
      <c r="BB94" s="102"/>
      <c r="BC94" s="102"/>
      <c r="BD94" s="102">
        <f t="shared" si="95"/>
        <v>0.9182474702380965</v>
      </c>
      <c r="BE94" s="102"/>
      <c r="BF94" s="102">
        <f t="shared" si="96"/>
        <v>0.7047176126623389</v>
      </c>
      <c r="BG94" s="102"/>
      <c r="BH94" s="102">
        <f t="shared" si="97"/>
        <v>-0.15969756590909046</v>
      </c>
      <c r="BI94" s="102"/>
      <c r="BJ94" s="102">
        <f t="shared" si="98"/>
        <v>0.86441517857142935</v>
      </c>
      <c r="BK94" s="59"/>
    </row>
    <row r="95" spans="1:63" x14ac:dyDescent="0.2">
      <c r="A95" s="8">
        <v>40969</v>
      </c>
      <c r="C95" s="60"/>
      <c r="D95" s="102">
        <f>Data!D88+'Economic Model'!C$63</f>
        <v>2.1806818181818177</v>
      </c>
      <c r="E95" s="103"/>
      <c r="F95" s="104">
        <f>Data!F88+'Economic Model'!C$64</f>
        <v>203.38068181818181</v>
      </c>
      <c r="G95" s="103"/>
      <c r="H95" s="102">
        <f>Data!H88+'Economic Model'!C$65</f>
        <v>6.3997727272727269</v>
      </c>
      <c r="I95" s="103"/>
      <c r="J95" s="105">
        <f>Data!J88+'Economic Model'!C$66</f>
        <v>5.26</v>
      </c>
      <c r="K95" s="94"/>
      <c r="L95" s="16"/>
      <c r="M95" s="102">
        <f t="shared" si="85"/>
        <v>2.1806818181818177</v>
      </c>
      <c r="N95" s="117"/>
      <c r="O95" s="102">
        <f>F95/2000*'Economic Model'!C$32/'Economic Model'!C$30</f>
        <v>0.61740564123376618</v>
      </c>
      <c r="P95" s="102"/>
      <c r="Q95" s="102">
        <f t="shared" si="86"/>
        <v>2.798087459415584</v>
      </c>
      <c r="R95" s="119"/>
      <c r="S95" s="117"/>
      <c r="T95" s="102">
        <f>H95/'Economic Model'!C$30</f>
        <v>2.2856331168831168</v>
      </c>
      <c r="U95" s="117"/>
      <c r="V95" s="102">
        <f>J95/1000*'Economic Model'!C$33</f>
        <v>0.1578</v>
      </c>
      <c r="W95" s="117"/>
      <c r="X95" s="102">
        <f>('Economic Model'!H$43+'Economic Model'!H$51)/100</f>
        <v>0.21914999999999998</v>
      </c>
      <c r="Y95" s="117"/>
      <c r="Z95" s="102">
        <f t="shared" si="87"/>
        <v>2.6625831168831167</v>
      </c>
      <c r="AA95" s="117"/>
      <c r="AB95" s="102">
        <f>'Economic Model'!H$58/100</f>
        <v>0.2135298575757576</v>
      </c>
      <c r="AC95" s="117"/>
      <c r="AD95" s="102">
        <f t="shared" si="88"/>
        <v>2.8761129744588745</v>
      </c>
      <c r="AE95" s="117"/>
      <c r="AF95" s="102">
        <f t="shared" si="89"/>
        <v>2.2587073332251082</v>
      </c>
      <c r="AG95" s="114"/>
      <c r="AH95" s="102"/>
      <c r="AI95" s="102">
        <f>Q95-T95-V95-('Economic Model'!H$49/100)</f>
        <v>0.31615434253246727</v>
      </c>
      <c r="AJ95" s="102"/>
      <c r="AK95" s="102">
        <f t="shared" si="90"/>
        <v>0.13550434253246735</v>
      </c>
      <c r="AL95" s="102"/>
      <c r="AM95" s="102">
        <f t="shared" si="91"/>
        <v>-7.8025515043290472E-2</v>
      </c>
      <c r="AN95" s="89"/>
      <c r="AO95" s="15"/>
      <c r="AP95" s="90"/>
      <c r="AQ95" s="102">
        <f>'Returns per Bu.'!AJ95/'Economic Model'!C$30</f>
        <v>0.44285714285714289</v>
      </c>
      <c r="AR95" s="102"/>
      <c r="AS95" s="102">
        <f t="shared" si="92"/>
        <v>0.94642857142857162</v>
      </c>
      <c r="AT95" s="102"/>
      <c r="AU95" s="102">
        <f>'Returns per Bu.'!AN95/'Economic Model'!C$30</f>
        <v>1.3892857142857145</v>
      </c>
      <c r="AV95" s="114"/>
      <c r="AW95" s="113"/>
      <c r="AX95" s="102">
        <f t="shared" si="93"/>
        <v>1.7662357142857144</v>
      </c>
      <c r="AY95" s="102"/>
      <c r="AZ95" s="102">
        <f t="shared" si="94"/>
        <v>1.979765571861472</v>
      </c>
      <c r="BA95" s="114"/>
      <c r="BB95" s="102"/>
      <c r="BC95" s="102"/>
      <c r="BD95" s="102">
        <f t="shared" si="95"/>
        <v>1.0318517451298697</v>
      </c>
      <c r="BE95" s="102"/>
      <c r="BF95" s="102">
        <f t="shared" si="96"/>
        <v>0.81832188755411206</v>
      </c>
      <c r="BG95" s="102"/>
      <c r="BH95" s="102">
        <f t="shared" si="97"/>
        <v>-7.802551504329025E-2</v>
      </c>
      <c r="BI95" s="102"/>
      <c r="BJ95" s="102">
        <f t="shared" si="98"/>
        <v>0.89634740259740231</v>
      </c>
      <c r="BK95" s="59"/>
    </row>
    <row r="96" spans="1:63" x14ac:dyDescent="0.2">
      <c r="A96" s="8">
        <v>41000</v>
      </c>
      <c r="C96" s="60"/>
      <c r="D96" s="102">
        <f>Data!D89+'Economic Model'!C$63</f>
        <v>2.1514285714285726</v>
      </c>
      <c r="E96" s="103"/>
      <c r="F96" s="104">
        <f>Data!F89+'Economic Model'!C$64</f>
        <v>208.34375</v>
      </c>
      <c r="G96" s="103"/>
      <c r="H96" s="102">
        <f>Data!H89+'Economic Model'!C$65</f>
        <v>6.2756249999999989</v>
      </c>
      <c r="I96" s="103"/>
      <c r="J96" s="105">
        <f>Data!J89+'Economic Model'!C$66</f>
        <v>3.7</v>
      </c>
      <c r="K96" s="94"/>
      <c r="L96" s="16"/>
      <c r="M96" s="102">
        <f t="shared" si="85"/>
        <v>2.1514285714285726</v>
      </c>
      <c r="N96" s="117"/>
      <c r="O96" s="102">
        <f>F96/2000*'Economic Model'!C$32/'Economic Model'!C$30</f>
        <v>0.63247209821428574</v>
      </c>
      <c r="P96" s="102"/>
      <c r="Q96" s="102">
        <f t="shared" si="86"/>
        <v>2.7839006696428585</v>
      </c>
      <c r="R96" s="119"/>
      <c r="S96" s="117"/>
      <c r="T96" s="102">
        <f>H96/'Economic Model'!C$30</f>
        <v>2.2412946428571425</v>
      </c>
      <c r="U96" s="117"/>
      <c r="V96" s="102">
        <f>J96/1000*'Economic Model'!C$33</f>
        <v>0.111</v>
      </c>
      <c r="W96" s="117"/>
      <c r="X96" s="102">
        <f>('Economic Model'!H$43+'Economic Model'!H$51)/100</f>
        <v>0.21914999999999998</v>
      </c>
      <c r="Y96" s="117"/>
      <c r="Z96" s="102">
        <f t="shared" si="87"/>
        <v>2.5714446428571427</v>
      </c>
      <c r="AA96" s="117"/>
      <c r="AB96" s="102">
        <f>'Economic Model'!H$58/100</f>
        <v>0.2135298575757576</v>
      </c>
      <c r="AC96" s="117"/>
      <c r="AD96" s="102">
        <f t="shared" si="88"/>
        <v>2.7849745004329005</v>
      </c>
      <c r="AE96" s="117"/>
      <c r="AF96" s="102">
        <f t="shared" si="89"/>
        <v>2.152502402218615</v>
      </c>
      <c r="AG96" s="114"/>
      <c r="AH96" s="102"/>
      <c r="AI96" s="102">
        <f>Q96-T96-V96-('Economic Model'!H$49/100)</f>
        <v>0.39310602678571605</v>
      </c>
      <c r="AJ96" s="102"/>
      <c r="AK96" s="102">
        <f t="shared" si="90"/>
        <v>0.21245602678571585</v>
      </c>
      <c r="AL96" s="102"/>
      <c r="AM96" s="102">
        <f t="shared" si="91"/>
        <v>-1.0738307900419741E-3</v>
      </c>
      <c r="AN96" s="89"/>
      <c r="AO96" s="17"/>
      <c r="AP96" s="90"/>
      <c r="AQ96" s="102">
        <f>'Returns per Bu.'!AJ96/'Economic Model'!C$30</f>
        <v>0.44285714285714289</v>
      </c>
      <c r="AR96" s="102"/>
      <c r="AS96" s="102">
        <f t="shared" si="92"/>
        <v>0.95000000000000018</v>
      </c>
      <c r="AT96" s="102"/>
      <c r="AU96" s="102">
        <f>'Returns per Bu.'!AN96/'Economic Model'!C$30</f>
        <v>1.392857142857143</v>
      </c>
      <c r="AV96" s="114"/>
      <c r="AW96" s="113"/>
      <c r="AX96" s="102">
        <f t="shared" si="93"/>
        <v>1.723007142857143</v>
      </c>
      <c r="AY96" s="102"/>
      <c r="AZ96" s="102">
        <f t="shared" si="94"/>
        <v>1.9365370004329006</v>
      </c>
      <c r="BA96" s="114"/>
      <c r="BB96" s="102"/>
      <c r="BC96" s="102"/>
      <c r="BD96" s="102">
        <f t="shared" si="95"/>
        <v>1.0608935267857156</v>
      </c>
      <c r="BE96" s="102"/>
      <c r="BF96" s="102">
        <f t="shared" si="96"/>
        <v>0.84736366920995798</v>
      </c>
      <c r="BG96" s="102"/>
      <c r="BH96" s="102">
        <f t="shared" si="97"/>
        <v>-1.07383079004153E-3</v>
      </c>
      <c r="BI96" s="102"/>
      <c r="BJ96" s="102">
        <f t="shared" si="98"/>
        <v>0.84843749999999951</v>
      </c>
      <c r="BK96" s="59"/>
    </row>
    <row r="97" spans="1:63" x14ac:dyDescent="0.2">
      <c r="A97" s="8">
        <v>41030</v>
      </c>
      <c r="C97" s="60"/>
      <c r="D97" s="102">
        <f>Data!D90+'Economic Model'!C$63</f>
        <v>2.106818181818181</v>
      </c>
      <c r="E97" s="103"/>
      <c r="F97" s="104">
        <f>Data!F90+'Economic Model'!C$64</f>
        <v>215.83333333333334</v>
      </c>
      <c r="G97" s="103"/>
      <c r="H97" s="102">
        <f>Data!H90+'Economic Model'!C$65</f>
        <v>6.2820238095238112</v>
      </c>
      <c r="I97" s="103"/>
      <c r="J97" s="105">
        <f>Data!J90+'Economic Model'!C$66</f>
        <v>3.3</v>
      </c>
      <c r="K97" s="94"/>
      <c r="L97" s="16"/>
      <c r="M97" s="102">
        <f t="shared" si="85"/>
        <v>2.106818181818181</v>
      </c>
      <c r="N97" s="117"/>
      <c r="O97" s="102">
        <f>F97/2000*'Economic Model'!C$32/'Economic Model'!C$30</f>
        <v>0.65520833333333339</v>
      </c>
      <c r="P97" s="102"/>
      <c r="Q97" s="102">
        <f t="shared" si="86"/>
        <v>2.7620265151515144</v>
      </c>
      <c r="R97" s="119"/>
      <c r="S97" s="117"/>
      <c r="T97" s="102">
        <f>H97/'Economic Model'!C$30</f>
        <v>2.24357993197279</v>
      </c>
      <c r="U97" s="117"/>
      <c r="V97" s="102">
        <f>J97/1000*'Economic Model'!C$33</f>
        <v>9.9000000000000005E-2</v>
      </c>
      <c r="W97" s="117"/>
      <c r="X97" s="102">
        <f>('Economic Model'!H$43+'Economic Model'!H$51)/100</f>
        <v>0.21914999999999998</v>
      </c>
      <c r="Y97" s="117"/>
      <c r="Z97" s="102">
        <f t="shared" si="87"/>
        <v>2.5617299319727902</v>
      </c>
      <c r="AA97" s="117"/>
      <c r="AB97" s="102">
        <f>'Economic Model'!H$58/100</f>
        <v>0.2135298575757576</v>
      </c>
      <c r="AC97" s="117"/>
      <c r="AD97" s="102">
        <f t="shared" si="88"/>
        <v>2.7752597895485476</v>
      </c>
      <c r="AE97" s="117"/>
      <c r="AF97" s="102">
        <f t="shared" si="89"/>
        <v>2.1200514562152142</v>
      </c>
      <c r="AG97" s="114"/>
      <c r="AH97" s="102"/>
      <c r="AI97" s="102">
        <f>Q97-T97-V97-('Economic Model'!H$49/100)</f>
        <v>0.38094658317872443</v>
      </c>
      <c r="AJ97" s="102"/>
      <c r="AK97" s="102">
        <f t="shared" si="90"/>
        <v>0.20029658317872423</v>
      </c>
      <c r="AL97" s="102"/>
      <c r="AM97" s="102">
        <f t="shared" si="91"/>
        <v>-1.3233274397033146E-2</v>
      </c>
      <c r="AN97" s="89"/>
      <c r="AO97" s="15"/>
      <c r="AP97" s="90"/>
      <c r="AQ97" s="102">
        <f>'Returns per Bu.'!AJ97/'Economic Model'!C$30</f>
        <v>0.44285714285714289</v>
      </c>
      <c r="AR97" s="102"/>
      <c r="AS97" s="102">
        <f t="shared" si="92"/>
        <v>0.95357142857142874</v>
      </c>
      <c r="AT97" s="102"/>
      <c r="AU97" s="102">
        <f>'Returns per Bu.'!AN97/'Economic Model'!C$30</f>
        <v>1.3964285714285716</v>
      </c>
      <c r="AV97" s="114"/>
      <c r="AW97" s="113"/>
      <c r="AX97" s="102">
        <f t="shared" si="93"/>
        <v>1.7145785714285715</v>
      </c>
      <c r="AY97" s="102"/>
      <c r="AZ97" s="102">
        <f t="shared" si="94"/>
        <v>1.9281084290043291</v>
      </c>
      <c r="BA97" s="114"/>
      <c r="BB97" s="102"/>
      <c r="BC97" s="102"/>
      <c r="BD97" s="102">
        <f t="shared" si="95"/>
        <v>1.0474479437229429</v>
      </c>
      <c r="BE97" s="102"/>
      <c r="BF97" s="102">
        <f t="shared" si="96"/>
        <v>0.83391808614718532</v>
      </c>
      <c r="BG97" s="102"/>
      <c r="BH97" s="102">
        <f t="shared" si="97"/>
        <v>-1.3233274397033146E-2</v>
      </c>
      <c r="BI97" s="102"/>
      <c r="BJ97" s="102">
        <f t="shared" si="98"/>
        <v>0.84715136054421847</v>
      </c>
      <c r="BK97" s="59"/>
    </row>
    <row r="98" spans="1:63" x14ac:dyDescent="0.2">
      <c r="A98" s="8">
        <v>41061</v>
      </c>
      <c r="C98" s="60"/>
      <c r="D98" s="102">
        <f>Data!D91+'Economic Model'!C$63</f>
        <v>2.0019047619047625</v>
      </c>
      <c r="E98" s="103"/>
      <c r="F98" s="104">
        <f>Data!F91+'Economic Model'!C$64</f>
        <v>215.92261904761904</v>
      </c>
      <c r="G98" s="103"/>
      <c r="H98" s="102">
        <f>Data!H91+'Economic Model'!C$65</f>
        <v>6.2605511904761908</v>
      </c>
      <c r="I98" s="103"/>
      <c r="J98" s="105">
        <f>Data!J91+'Economic Model'!C$66</f>
        <v>3.5</v>
      </c>
      <c r="K98" s="94"/>
      <c r="L98" s="16"/>
      <c r="M98" s="102">
        <f t="shared" si="85"/>
        <v>2.0019047619047625</v>
      </c>
      <c r="N98" s="117"/>
      <c r="O98" s="102">
        <f>F98/2000*'Economic Model'!C$32/'Economic Model'!C$30</f>
        <v>0.65547937925170063</v>
      </c>
      <c r="P98" s="102"/>
      <c r="Q98" s="102">
        <f t="shared" si="86"/>
        <v>2.6573841411564629</v>
      </c>
      <c r="R98" s="119"/>
      <c r="S98" s="117"/>
      <c r="T98" s="102">
        <f>H98/'Economic Model'!C$30</f>
        <v>2.2359111394557827</v>
      </c>
      <c r="U98" s="117"/>
      <c r="V98" s="102">
        <f>J98/1000*'Economic Model'!C$33</f>
        <v>0.105</v>
      </c>
      <c r="W98" s="117"/>
      <c r="X98" s="102">
        <f>('Economic Model'!H$43+'Economic Model'!H$51)/100</f>
        <v>0.21914999999999998</v>
      </c>
      <c r="Y98" s="117"/>
      <c r="Z98" s="102">
        <f t="shared" si="87"/>
        <v>2.5600611394557826</v>
      </c>
      <c r="AA98" s="117"/>
      <c r="AB98" s="102">
        <f>'Economic Model'!H$58/100</f>
        <v>0.2135298575757576</v>
      </c>
      <c r="AC98" s="117"/>
      <c r="AD98" s="102">
        <f t="shared" si="88"/>
        <v>2.7735909970315404</v>
      </c>
      <c r="AE98" s="117"/>
      <c r="AF98" s="102">
        <f t="shared" si="89"/>
        <v>2.1181116177798396</v>
      </c>
      <c r="AG98" s="114"/>
      <c r="AH98" s="102"/>
      <c r="AI98" s="102">
        <f>Q98-T98-V98-('Economic Model'!H$49/100)</f>
        <v>0.27797300170068029</v>
      </c>
      <c r="AJ98" s="102"/>
      <c r="AK98" s="102">
        <f t="shared" si="90"/>
        <v>9.7323001700680312E-2</v>
      </c>
      <c r="AL98" s="102"/>
      <c r="AM98" s="102">
        <f t="shared" si="91"/>
        <v>-0.11620685587507751</v>
      </c>
      <c r="AN98" s="89"/>
      <c r="AO98" s="15"/>
      <c r="AP98" s="90"/>
      <c r="AQ98" s="102">
        <f>'Returns per Bu.'!AJ98/'Economic Model'!C$30</f>
        <v>0.44285714285714289</v>
      </c>
      <c r="AR98" s="102"/>
      <c r="AS98" s="102">
        <f t="shared" si="92"/>
        <v>0.9571428571428573</v>
      </c>
      <c r="AT98" s="102"/>
      <c r="AU98" s="102">
        <f>'Returns per Bu.'!AN98/'Economic Model'!C$30</f>
        <v>1.4000000000000001</v>
      </c>
      <c r="AV98" s="114"/>
      <c r="AW98" s="113"/>
      <c r="AX98" s="102">
        <f t="shared" si="93"/>
        <v>1.7241500000000001</v>
      </c>
      <c r="AY98" s="102"/>
      <c r="AZ98" s="102">
        <f t="shared" si="94"/>
        <v>1.9376798575757577</v>
      </c>
      <c r="BA98" s="114"/>
      <c r="BB98" s="102"/>
      <c r="BC98" s="102"/>
      <c r="BD98" s="102">
        <f t="shared" si="95"/>
        <v>0.93323414115646286</v>
      </c>
      <c r="BE98" s="102"/>
      <c r="BF98" s="102">
        <f t="shared" si="96"/>
        <v>0.71970428358070526</v>
      </c>
      <c r="BG98" s="102"/>
      <c r="BH98" s="102">
        <f t="shared" si="97"/>
        <v>-0.11620685587507729</v>
      </c>
      <c r="BI98" s="102"/>
      <c r="BJ98" s="102">
        <f t="shared" si="98"/>
        <v>0.83591113945578255</v>
      </c>
      <c r="BK98" s="59"/>
    </row>
    <row r="99" spans="1:63" x14ac:dyDescent="0.2">
      <c r="A99" s="8">
        <v>41091</v>
      </c>
      <c r="C99" s="60"/>
      <c r="D99" s="102">
        <f>Data!D92+'Economic Model'!C$63</f>
        <v>2.3859090909090921</v>
      </c>
      <c r="E99" s="103"/>
      <c r="F99" s="104">
        <f>Data!F92+'Economic Model'!C$64</f>
        <v>266.48214285714283</v>
      </c>
      <c r="G99" s="103"/>
      <c r="H99" s="102">
        <f>Data!H92+'Economic Model'!C$65</f>
        <v>7.6082738095238103</v>
      </c>
      <c r="I99" s="103"/>
      <c r="J99" s="105">
        <f>Data!J92+'Economic Model'!C$66</f>
        <v>4.21</v>
      </c>
      <c r="K99" s="94"/>
      <c r="L99" s="16"/>
      <c r="M99" s="102">
        <f t="shared" si="85"/>
        <v>2.3859090909090921</v>
      </c>
      <c r="N99" s="117"/>
      <c r="O99" s="102">
        <f>F99/2000*'Economic Model'!C$32/'Economic Model'!C$30</f>
        <v>0.80896364795918363</v>
      </c>
      <c r="P99" s="102"/>
      <c r="Q99" s="102">
        <f t="shared" si="86"/>
        <v>3.1948727388682756</v>
      </c>
      <c r="R99" s="119"/>
      <c r="S99" s="117"/>
      <c r="T99" s="102">
        <f>H99/'Economic Model'!C$30</f>
        <v>2.7172406462585039</v>
      </c>
      <c r="U99" s="117"/>
      <c r="V99" s="102">
        <f>J99/1000*'Economic Model'!C$33</f>
        <v>0.1263</v>
      </c>
      <c r="W99" s="117"/>
      <c r="X99" s="102">
        <f>('Economic Model'!H$43+'Economic Model'!H$51)/100</f>
        <v>0.21914999999999998</v>
      </c>
      <c r="Y99" s="117"/>
      <c r="Z99" s="102">
        <f t="shared" si="87"/>
        <v>3.062690646258504</v>
      </c>
      <c r="AA99" s="117"/>
      <c r="AB99" s="102">
        <f>'Economic Model'!H$58/100</f>
        <v>0.2135298575757576</v>
      </c>
      <c r="AC99" s="117"/>
      <c r="AD99" s="102">
        <f t="shared" si="88"/>
        <v>3.2762205038342618</v>
      </c>
      <c r="AE99" s="117"/>
      <c r="AF99" s="102">
        <f t="shared" si="89"/>
        <v>2.4672568558750783</v>
      </c>
      <c r="AG99" s="114"/>
      <c r="AH99" s="102"/>
      <c r="AI99" s="102">
        <f>Q99-T99-V99-('Economic Model'!H$49/100)</f>
        <v>0.31283209260977174</v>
      </c>
      <c r="AJ99" s="102"/>
      <c r="AK99" s="102">
        <f t="shared" si="90"/>
        <v>0.13218209260977165</v>
      </c>
      <c r="AL99" s="102"/>
      <c r="AM99" s="102">
        <f t="shared" si="91"/>
        <v>-8.1347764965986169E-2</v>
      </c>
      <c r="AN99" s="89"/>
      <c r="AO99" s="15"/>
      <c r="AP99" s="90"/>
      <c r="AQ99" s="102">
        <f>'Returns per Bu.'!AJ99/'Economic Model'!C$30</f>
        <v>0.44285714285714289</v>
      </c>
      <c r="AR99" s="102"/>
      <c r="AS99" s="102">
        <f t="shared" si="92"/>
        <v>0.96071428571428585</v>
      </c>
      <c r="AT99" s="102"/>
      <c r="AU99" s="102">
        <f>'Returns per Bu.'!AN99/'Economic Model'!C$30</f>
        <v>1.4035714285714287</v>
      </c>
      <c r="AV99" s="114"/>
      <c r="AW99" s="113"/>
      <c r="AX99" s="102">
        <f t="shared" si="93"/>
        <v>1.7490214285714287</v>
      </c>
      <c r="AY99" s="102"/>
      <c r="AZ99" s="102">
        <f t="shared" si="94"/>
        <v>1.9625512861471863</v>
      </c>
      <c r="BA99" s="114"/>
      <c r="BB99" s="102"/>
      <c r="BC99" s="102"/>
      <c r="BD99" s="102">
        <f t="shared" si="95"/>
        <v>1.4458513102968469</v>
      </c>
      <c r="BE99" s="102"/>
      <c r="BF99" s="102">
        <f t="shared" si="96"/>
        <v>1.2323214527210893</v>
      </c>
      <c r="BG99" s="102"/>
      <c r="BH99" s="102">
        <f t="shared" si="97"/>
        <v>-8.1347764965985947E-2</v>
      </c>
      <c r="BI99" s="102"/>
      <c r="BJ99" s="102">
        <f t="shared" si="98"/>
        <v>1.3136692176870752</v>
      </c>
      <c r="BK99" s="59"/>
    </row>
    <row r="100" spans="1:63" x14ac:dyDescent="0.2">
      <c r="A100" s="234">
        <v>41122</v>
      </c>
      <c r="B100" s="28"/>
      <c r="C100" s="60"/>
      <c r="D100" s="102">
        <f>Data!D93+'Economic Model'!C$63</f>
        <v>2.531739130434782</v>
      </c>
      <c r="E100" s="103"/>
      <c r="F100" s="104">
        <f>Data!F93+'Economic Model'!C$64</f>
        <v>298.80978260869563</v>
      </c>
      <c r="G100" s="103"/>
      <c r="H100" s="102">
        <f>Data!H93+'Economic Model'!C$65</f>
        <v>8.148994565217393</v>
      </c>
      <c r="I100" s="103"/>
      <c r="J100" s="105">
        <f>Data!J93+'Economic Model'!C$66</f>
        <v>4.26</v>
      </c>
      <c r="K100" s="94"/>
      <c r="L100" s="16"/>
      <c r="M100" s="102">
        <f t="shared" si="85"/>
        <v>2.531739130434782</v>
      </c>
      <c r="N100" s="117"/>
      <c r="O100" s="102">
        <f>F100/2000*'Economic Model'!C$32/'Economic Model'!C$30</f>
        <v>0.90710112577639745</v>
      </c>
      <c r="P100" s="102"/>
      <c r="Q100" s="102">
        <f t="shared" si="86"/>
        <v>3.4388402562111793</v>
      </c>
      <c r="R100" s="119"/>
      <c r="S100" s="117"/>
      <c r="T100" s="102">
        <f>H100/'Economic Model'!C$30</f>
        <v>2.9103552018633549</v>
      </c>
      <c r="U100" s="117"/>
      <c r="V100" s="102">
        <f>J100/1000*'Economic Model'!C$33</f>
        <v>0.1278</v>
      </c>
      <c r="W100" s="117"/>
      <c r="X100" s="102">
        <f>('Economic Model'!H$43+'Economic Model'!H$51)/100</f>
        <v>0.21914999999999998</v>
      </c>
      <c r="Y100" s="117"/>
      <c r="Z100" s="102">
        <f t="shared" si="87"/>
        <v>3.257305201863355</v>
      </c>
      <c r="AA100" s="117"/>
      <c r="AB100" s="102">
        <f>'Economic Model'!H$58/100</f>
        <v>0.2135298575757576</v>
      </c>
      <c r="AC100" s="117"/>
      <c r="AD100" s="102">
        <f t="shared" si="88"/>
        <v>3.4708350594391124</v>
      </c>
      <c r="AE100" s="117"/>
      <c r="AF100" s="102">
        <f t="shared" si="89"/>
        <v>2.5637339336627152</v>
      </c>
      <c r="AG100" s="114"/>
      <c r="AH100" s="102"/>
      <c r="AI100" s="102">
        <f>Q100-T100-V100-('Economic Model'!H$49/100)</f>
        <v>0.36218505434782433</v>
      </c>
      <c r="AJ100" s="102"/>
      <c r="AK100" s="102">
        <f t="shared" si="90"/>
        <v>0.18153505434782424</v>
      </c>
      <c r="AL100" s="102"/>
      <c r="AM100" s="102">
        <f t="shared" si="91"/>
        <v>-3.1994803227933133E-2</v>
      </c>
      <c r="AN100" s="89"/>
      <c r="AO100" s="15"/>
      <c r="AP100" s="90"/>
      <c r="AQ100" s="102">
        <f>'Returns per Bu.'!AJ100/'Economic Model'!C$30</f>
        <v>0.44285714285714289</v>
      </c>
      <c r="AR100" s="102"/>
      <c r="AS100" s="102">
        <f t="shared" si="92"/>
        <v>0.96428571428571441</v>
      </c>
      <c r="AT100" s="102"/>
      <c r="AU100" s="102">
        <f>'Returns per Bu.'!AN100/'Economic Model'!C$30</f>
        <v>1.4071428571428573</v>
      </c>
      <c r="AV100" s="114"/>
      <c r="AW100" s="113"/>
      <c r="AX100" s="102">
        <f t="shared" si="93"/>
        <v>1.7540928571428571</v>
      </c>
      <c r="AY100" s="102"/>
      <c r="AZ100" s="102">
        <f t="shared" si="94"/>
        <v>1.9676227147186147</v>
      </c>
      <c r="BA100" s="114"/>
      <c r="BB100" s="102"/>
      <c r="BC100" s="102"/>
      <c r="BD100" s="102">
        <f t="shared" si="95"/>
        <v>1.6847473990683222</v>
      </c>
      <c r="BE100" s="102"/>
      <c r="BF100" s="102">
        <f t="shared" si="96"/>
        <v>1.4712175414925646</v>
      </c>
      <c r="BG100" s="102"/>
      <c r="BH100" s="102">
        <f t="shared" si="97"/>
        <v>-3.1994803227933133E-2</v>
      </c>
      <c r="BI100" s="102"/>
      <c r="BJ100" s="102">
        <f t="shared" si="98"/>
        <v>1.5032123447204977</v>
      </c>
      <c r="BK100" s="59"/>
    </row>
    <row r="101" spans="1:63" x14ac:dyDescent="0.2">
      <c r="A101" s="8">
        <v>41153</v>
      </c>
      <c r="B101" s="28"/>
      <c r="C101" s="60"/>
      <c r="D101" s="102">
        <f>Data!D94+'Economic Model'!C$63</f>
        <v>2.4042499999999993</v>
      </c>
      <c r="E101" s="103"/>
      <c r="F101" s="104">
        <f>Data!F94+'Economic Model'!C$64</f>
        <v>280.43421052631578</v>
      </c>
      <c r="G101" s="103"/>
      <c r="H101" s="102">
        <f>Data!H94+'Economic Model'!C$65</f>
        <v>7.6269730263157882</v>
      </c>
      <c r="I101" s="103"/>
      <c r="J101" s="105">
        <f>Data!J94+'Economic Model'!C$66</f>
        <v>4.34</v>
      </c>
      <c r="K101" s="94"/>
      <c r="L101" s="16"/>
      <c r="M101" s="102">
        <f t="shared" ref="M101:M106" si="99">D101</f>
        <v>2.4042499999999993</v>
      </c>
      <c r="N101" s="117"/>
      <c r="O101" s="102">
        <f>F101/2000*'Economic Model'!C$32/'Economic Model'!C$30</f>
        <v>0.85131813909774445</v>
      </c>
      <c r="P101" s="102"/>
      <c r="Q101" s="102">
        <f t="shared" ref="Q101:Q106" si="100">M101+O101</f>
        <v>3.2555681390977438</v>
      </c>
      <c r="R101" s="119"/>
      <c r="S101" s="117"/>
      <c r="T101" s="102">
        <f>H101/'Economic Model'!C$30</f>
        <v>2.7239189379699247</v>
      </c>
      <c r="U101" s="117"/>
      <c r="V101" s="102">
        <f>J101/1000*'Economic Model'!C$33</f>
        <v>0.13020000000000001</v>
      </c>
      <c r="W101" s="117"/>
      <c r="X101" s="102">
        <f>('Economic Model'!H$43+'Economic Model'!H$51)/100</f>
        <v>0.21914999999999998</v>
      </c>
      <c r="Y101" s="117"/>
      <c r="Z101" s="102">
        <f t="shared" ref="Z101:Z106" si="101">T101+V101+X101</f>
        <v>3.0732689379699245</v>
      </c>
      <c r="AA101" s="117"/>
      <c r="AB101" s="102">
        <f>'Economic Model'!H$58/100</f>
        <v>0.2135298575757576</v>
      </c>
      <c r="AC101" s="117"/>
      <c r="AD101" s="102">
        <f t="shared" ref="AD101:AD106" si="102">Z101+AB101</f>
        <v>3.2867987955456819</v>
      </c>
      <c r="AE101" s="117"/>
      <c r="AF101" s="102">
        <f t="shared" ref="AF101:AF106" si="103">AD101-O101</f>
        <v>2.4354806564479374</v>
      </c>
      <c r="AG101" s="114"/>
      <c r="AH101" s="102"/>
      <c r="AI101" s="102">
        <f>Q101-T101-V101-('Economic Model'!H$49/100)</f>
        <v>0.36294920112781914</v>
      </c>
      <c r="AJ101" s="102"/>
      <c r="AK101" s="102">
        <f t="shared" ref="AK101:AK106" si="104">Q101-Z101</f>
        <v>0.18229920112781928</v>
      </c>
      <c r="AL101" s="102"/>
      <c r="AM101" s="102">
        <f t="shared" ref="AM101:AM106" si="105">Q101-AD101</f>
        <v>-3.1230656447938099E-2</v>
      </c>
      <c r="AN101" s="89"/>
      <c r="AO101" s="15"/>
      <c r="AP101" s="90"/>
      <c r="AQ101" s="102">
        <f>'Returns per Bu.'!AJ101/'Economic Model'!C$30</f>
        <v>0.65714285714285725</v>
      </c>
      <c r="AR101" s="102"/>
      <c r="AS101" s="102">
        <f t="shared" ref="AS101:AS106" si="106">AU101-AQ101</f>
        <v>1.2285714285714286</v>
      </c>
      <c r="AT101" s="102"/>
      <c r="AU101" s="102">
        <f>'Returns per Bu.'!AN101/'Economic Model'!C$30</f>
        <v>1.8857142857142859</v>
      </c>
      <c r="AV101" s="114"/>
      <c r="AW101" s="113"/>
      <c r="AX101" s="102">
        <f t="shared" ref="AX101:AX106" si="107">AU101+V101+X101</f>
        <v>2.2350642857142859</v>
      </c>
      <c r="AY101" s="102"/>
      <c r="AZ101" s="102">
        <f t="shared" ref="AZ101:AZ106" si="108">AB101+AX101</f>
        <v>2.4485941432900438</v>
      </c>
      <c r="BA101" s="114"/>
      <c r="BB101" s="102"/>
      <c r="BC101" s="102"/>
      <c r="BD101" s="102">
        <f t="shared" ref="BD101:BD106" si="109">Q101-AX101</f>
        <v>1.0205038533834578</v>
      </c>
      <c r="BE101" s="102"/>
      <c r="BF101" s="102">
        <f t="shared" ref="BF101:BF106" si="110">Q101-AZ101</f>
        <v>0.80697399580770002</v>
      </c>
      <c r="BG101" s="102"/>
      <c r="BH101" s="102">
        <f t="shared" ref="BH101:BH106" si="111">BF101-BJ101</f>
        <v>-3.1230656447938765E-2</v>
      </c>
      <c r="BI101" s="102"/>
      <c r="BJ101" s="102">
        <f t="shared" ref="BJ101:BJ106" si="112">T101-AU101</f>
        <v>0.83820465225563878</v>
      </c>
      <c r="BK101" s="59"/>
    </row>
    <row r="102" spans="1:63" x14ac:dyDescent="0.2">
      <c r="A102" s="234">
        <v>41183</v>
      </c>
      <c r="B102" s="28"/>
      <c r="C102" s="60"/>
      <c r="D102" s="102">
        <f>Data!D95+'Economic Model'!C$63</f>
        <v>2.2963043478260876</v>
      </c>
      <c r="E102" s="103"/>
      <c r="F102" s="104">
        <f>Data!F95+'Economic Model'!C$64</f>
        <v>271.25543478260869</v>
      </c>
      <c r="G102" s="103"/>
      <c r="H102" s="102">
        <f>Data!H95+'Economic Model'!C$65</f>
        <v>7.5056521739130462</v>
      </c>
      <c r="I102" s="103"/>
      <c r="J102" s="105">
        <f>Data!J95+'Economic Model'!C$66</f>
        <v>4.21</v>
      </c>
      <c r="K102" s="94"/>
      <c r="L102" s="16"/>
      <c r="M102" s="102">
        <f t="shared" si="99"/>
        <v>2.2963043478260876</v>
      </c>
      <c r="N102" s="117"/>
      <c r="O102" s="102">
        <f>F102/2000*'Economic Model'!C$32/'Economic Model'!C$30</f>
        <v>0.82345399844720502</v>
      </c>
      <c r="P102" s="102"/>
      <c r="Q102" s="102">
        <f t="shared" si="100"/>
        <v>3.1197583462732927</v>
      </c>
      <c r="R102" s="119"/>
      <c r="S102" s="117"/>
      <c r="T102" s="102">
        <f>H102/'Economic Model'!C$30</f>
        <v>2.6805900621118024</v>
      </c>
      <c r="U102" s="117"/>
      <c r="V102" s="102">
        <f>J102/1000*'Economic Model'!C$33</f>
        <v>0.1263</v>
      </c>
      <c r="W102" s="117"/>
      <c r="X102" s="102">
        <f>('Economic Model'!H$43+'Economic Model'!H$51)/100</f>
        <v>0.21914999999999998</v>
      </c>
      <c r="Y102" s="117"/>
      <c r="Z102" s="102">
        <f t="shared" si="101"/>
        <v>3.0260400621118024</v>
      </c>
      <c r="AA102" s="117"/>
      <c r="AB102" s="102">
        <f>'Economic Model'!H$58/100</f>
        <v>0.2135298575757576</v>
      </c>
      <c r="AC102" s="117"/>
      <c r="AD102" s="102">
        <f t="shared" si="102"/>
        <v>3.2395699196875603</v>
      </c>
      <c r="AE102" s="117"/>
      <c r="AF102" s="102">
        <f t="shared" si="103"/>
        <v>2.4161159212403551</v>
      </c>
      <c r="AG102" s="114"/>
      <c r="AH102" s="102"/>
      <c r="AI102" s="102">
        <f>Q102-T102-V102-('Economic Model'!H$49/100)</f>
        <v>0.27436828416149039</v>
      </c>
      <c r="AJ102" s="102"/>
      <c r="AK102" s="102">
        <f t="shared" si="104"/>
        <v>9.3718284161490306E-2</v>
      </c>
      <c r="AL102" s="102"/>
      <c r="AM102" s="102">
        <f t="shared" si="105"/>
        <v>-0.11981157341426751</v>
      </c>
      <c r="AN102" s="89"/>
      <c r="AO102" s="15"/>
      <c r="AP102" s="90"/>
      <c r="AQ102" s="102">
        <f>'Returns per Bu.'!AJ102/'Economic Model'!C$30</f>
        <v>0.65714285714285725</v>
      </c>
      <c r="AR102" s="102"/>
      <c r="AS102" s="102">
        <f t="shared" si="106"/>
        <v>1.2321428571428572</v>
      </c>
      <c r="AT102" s="102"/>
      <c r="AU102" s="102">
        <f>'Returns per Bu.'!AN102/'Economic Model'!C$30</f>
        <v>1.8892857142857145</v>
      </c>
      <c r="AV102" s="114"/>
      <c r="AW102" s="113"/>
      <c r="AX102" s="102">
        <f t="shared" si="107"/>
        <v>2.2347357142857143</v>
      </c>
      <c r="AY102" s="102"/>
      <c r="AZ102" s="102">
        <f t="shared" si="108"/>
        <v>2.4482655718614721</v>
      </c>
      <c r="BA102" s="114"/>
      <c r="BB102" s="102"/>
      <c r="BC102" s="102"/>
      <c r="BD102" s="102">
        <f t="shared" si="109"/>
        <v>0.88502263198757847</v>
      </c>
      <c r="BE102" s="102"/>
      <c r="BF102" s="102">
        <f t="shared" si="110"/>
        <v>0.67149277441182065</v>
      </c>
      <c r="BG102" s="102"/>
      <c r="BH102" s="102">
        <f t="shared" si="111"/>
        <v>-0.11981157341426729</v>
      </c>
      <c r="BI102" s="102"/>
      <c r="BJ102" s="102">
        <f t="shared" si="112"/>
        <v>0.79130434782608794</v>
      </c>
      <c r="BK102" s="59"/>
    </row>
    <row r="103" spans="1:63" x14ac:dyDescent="0.2">
      <c r="A103" s="8">
        <v>41214</v>
      </c>
      <c r="B103" s="28"/>
      <c r="C103" s="60"/>
      <c r="D103" s="102">
        <f>Data!D96+'Economic Model'!C$63</f>
        <v>2.3036363636363628</v>
      </c>
      <c r="E103" s="103"/>
      <c r="F103" s="104">
        <f>Data!F96+'Economic Model'!C$64</f>
        <v>261.14999999999998</v>
      </c>
      <c r="G103" s="103"/>
      <c r="H103" s="102">
        <f>Data!H96+'Economic Model'!C$65</f>
        <v>7.5010937500000026</v>
      </c>
      <c r="I103" s="103"/>
      <c r="J103" s="105">
        <f>Data!J96+'Economic Model'!C$66</f>
        <v>5.4</v>
      </c>
      <c r="K103" s="94"/>
      <c r="L103" s="16"/>
      <c r="M103" s="102">
        <f t="shared" si="99"/>
        <v>2.3036363636363628</v>
      </c>
      <c r="N103" s="117"/>
      <c r="O103" s="102">
        <f>F103/2000*'Economic Model'!C$32/'Economic Model'!C$30</f>
        <v>0.79277678571428567</v>
      </c>
      <c r="P103" s="102"/>
      <c r="Q103" s="102">
        <f t="shared" si="100"/>
        <v>3.0964131493506484</v>
      </c>
      <c r="R103" s="119"/>
      <c r="S103" s="117"/>
      <c r="T103" s="102">
        <f>H103/'Economic Model'!C$30</f>
        <v>2.6789620535714298</v>
      </c>
      <c r="U103" s="117"/>
      <c r="V103" s="102">
        <f>J103/1000*'Economic Model'!C$33</f>
        <v>0.16200000000000001</v>
      </c>
      <c r="W103" s="117"/>
      <c r="X103" s="102">
        <f>('Economic Model'!H$43+'Economic Model'!H$51)/100</f>
        <v>0.21914999999999998</v>
      </c>
      <c r="Y103" s="117"/>
      <c r="Z103" s="102">
        <f t="shared" si="101"/>
        <v>3.0601120535714297</v>
      </c>
      <c r="AA103" s="117"/>
      <c r="AB103" s="102">
        <f>'Economic Model'!H$58/100</f>
        <v>0.2135298575757576</v>
      </c>
      <c r="AC103" s="117"/>
      <c r="AD103" s="102">
        <f t="shared" si="102"/>
        <v>3.2736419111471875</v>
      </c>
      <c r="AE103" s="117"/>
      <c r="AF103" s="102">
        <f t="shared" si="103"/>
        <v>2.4808651254329019</v>
      </c>
      <c r="AG103" s="114"/>
      <c r="AH103" s="102"/>
      <c r="AI103" s="102">
        <f>Q103-T103-V103-('Economic Model'!H$49/100)</f>
        <v>0.21695109577921853</v>
      </c>
      <c r="AJ103" s="102"/>
      <c r="AK103" s="102">
        <f t="shared" si="104"/>
        <v>3.6301095779218695E-2</v>
      </c>
      <c r="AL103" s="102"/>
      <c r="AM103" s="102">
        <f t="shared" si="105"/>
        <v>-0.17722876179653912</v>
      </c>
      <c r="AN103" s="89"/>
      <c r="AO103" s="15"/>
      <c r="AP103" s="90"/>
      <c r="AQ103" s="102">
        <f>'Returns per Bu.'!AJ103/'Economic Model'!C$30</f>
        <v>0.65714285714285725</v>
      </c>
      <c r="AR103" s="102"/>
      <c r="AS103" s="102">
        <f t="shared" si="106"/>
        <v>1.2392857142857141</v>
      </c>
      <c r="AT103" s="102"/>
      <c r="AU103" s="102">
        <f>'Returns per Bu.'!AN103/'Economic Model'!C$30</f>
        <v>1.8964285714285714</v>
      </c>
      <c r="AV103" s="114"/>
      <c r="AW103" s="113"/>
      <c r="AX103" s="102">
        <f t="shared" si="107"/>
        <v>2.2775785714285712</v>
      </c>
      <c r="AY103" s="102"/>
      <c r="AZ103" s="102">
        <f t="shared" si="108"/>
        <v>2.4911084290043286</v>
      </c>
      <c r="BA103" s="114"/>
      <c r="BB103" s="102"/>
      <c r="BC103" s="102"/>
      <c r="BD103" s="102">
        <f t="shared" si="109"/>
        <v>0.81883457792207714</v>
      </c>
      <c r="BE103" s="102"/>
      <c r="BF103" s="102">
        <f t="shared" si="110"/>
        <v>0.60530472034631977</v>
      </c>
      <c r="BG103" s="102"/>
      <c r="BH103" s="102">
        <f t="shared" si="111"/>
        <v>-0.17722876179653868</v>
      </c>
      <c r="BI103" s="102"/>
      <c r="BJ103" s="102">
        <f t="shared" si="112"/>
        <v>0.78253348214285845</v>
      </c>
      <c r="BK103" s="59"/>
    </row>
    <row r="104" spans="1:63" x14ac:dyDescent="0.2">
      <c r="A104" s="77">
        <v>41244</v>
      </c>
      <c r="B104" s="30"/>
      <c r="C104" s="65"/>
      <c r="D104" s="106">
        <f>Data!D97+'Economic Model'!C$63</f>
        <v>2.2528571428571431</v>
      </c>
      <c r="E104" s="107"/>
      <c r="F104" s="108">
        <f>Data!F97+'Economic Model'!C$64</f>
        <v>255.41447368421052</v>
      </c>
      <c r="G104" s="107"/>
      <c r="H104" s="106">
        <f>Data!H97+'Economic Model'!C$65</f>
        <v>7.3563486842105279</v>
      </c>
      <c r="I104" s="107"/>
      <c r="J104" s="109">
        <f>Data!J97+'Economic Model'!C$66</f>
        <v>5.75</v>
      </c>
      <c r="K104" s="96"/>
      <c r="L104" s="80"/>
      <c r="M104" s="106">
        <f t="shared" si="99"/>
        <v>2.2528571428571431</v>
      </c>
      <c r="N104" s="120"/>
      <c r="O104" s="106">
        <f>F104/2000*'Economic Model'!C$32/'Economic Model'!C$30</f>
        <v>0.77536536654135324</v>
      </c>
      <c r="P104" s="106"/>
      <c r="Q104" s="106">
        <f t="shared" si="100"/>
        <v>3.0282225093984962</v>
      </c>
      <c r="R104" s="122"/>
      <c r="S104" s="120"/>
      <c r="T104" s="106">
        <f>H104/'Economic Model'!C$30</f>
        <v>2.6272673872180459</v>
      </c>
      <c r="U104" s="120"/>
      <c r="V104" s="106">
        <f>J104/1000*'Economic Model'!C$33</f>
        <v>0.17249999999999999</v>
      </c>
      <c r="W104" s="120"/>
      <c r="X104" s="106">
        <f>('Economic Model'!H$43+'Economic Model'!H$51)/100</f>
        <v>0.21914999999999998</v>
      </c>
      <c r="Y104" s="120"/>
      <c r="Z104" s="106">
        <f t="shared" si="101"/>
        <v>3.0189173872180457</v>
      </c>
      <c r="AA104" s="120"/>
      <c r="AB104" s="106">
        <f>'Economic Model'!H$58/100</f>
        <v>0.2135298575757576</v>
      </c>
      <c r="AC104" s="120"/>
      <c r="AD104" s="106">
        <f t="shared" si="102"/>
        <v>3.2324472447938035</v>
      </c>
      <c r="AE104" s="120"/>
      <c r="AF104" s="106">
        <f t="shared" si="103"/>
        <v>2.4570818782524504</v>
      </c>
      <c r="AG104" s="116"/>
      <c r="AH104" s="106"/>
      <c r="AI104" s="106">
        <f>Q104-T104-V104-('Economic Model'!H$49/100)</f>
        <v>0.18995512218045038</v>
      </c>
      <c r="AJ104" s="106"/>
      <c r="AK104" s="106">
        <f t="shared" si="104"/>
        <v>9.3051221804505424E-3</v>
      </c>
      <c r="AL104" s="106"/>
      <c r="AM104" s="106">
        <f t="shared" si="105"/>
        <v>-0.20422473539530728</v>
      </c>
      <c r="AN104" s="91"/>
      <c r="AO104" s="74"/>
      <c r="AP104" s="92"/>
      <c r="AQ104" s="106">
        <f>'Returns per Bu.'!AJ104/'Economic Model'!C$30</f>
        <v>0.65714285714285725</v>
      </c>
      <c r="AR104" s="106"/>
      <c r="AS104" s="106">
        <f t="shared" si="106"/>
        <v>1.2428571428571429</v>
      </c>
      <c r="AT104" s="106"/>
      <c r="AU104" s="106">
        <f>'Returns per Bu.'!AN104/'Economic Model'!C$30</f>
        <v>1.9000000000000001</v>
      </c>
      <c r="AV104" s="116"/>
      <c r="AW104" s="115"/>
      <c r="AX104" s="106">
        <f t="shared" si="107"/>
        <v>2.2916500000000002</v>
      </c>
      <c r="AY104" s="106"/>
      <c r="AZ104" s="106">
        <f t="shared" si="108"/>
        <v>2.505179857575758</v>
      </c>
      <c r="BA104" s="116"/>
      <c r="BB104" s="106"/>
      <c r="BC104" s="106"/>
      <c r="BD104" s="106">
        <f t="shared" si="109"/>
        <v>0.73657250939849606</v>
      </c>
      <c r="BE104" s="106"/>
      <c r="BF104" s="106">
        <f t="shared" si="110"/>
        <v>0.52304265182273824</v>
      </c>
      <c r="BG104" s="106"/>
      <c r="BH104" s="106">
        <f t="shared" si="111"/>
        <v>-0.2042247353953075</v>
      </c>
      <c r="BI104" s="106"/>
      <c r="BJ104" s="106">
        <f t="shared" si="112"/>
        <v>0.72726738721804574</v>
      </c>
      <c r="BK104" s="73"/>
    </row>
    <row r="105" spans="1:63" x14ac:dyDescent="0.2">
      <c r="A105" s="22">
        <v>41275</v>
      </c>
      <c r="B105" s="28"/>
      <c r="C105" s="60"/>
      <c r="D105" s="102">
        <f>Data!D98+'Economic Model'!C$63</f>
        <v>2.1967391304347825</v>
      </c>
      <c r="E105" s="103"/>
      <c r="F105" s="104">
        <f>Data!F98+'Economic Model'!C$64</f>
        <v>257.64285714285717</v>
      </c>
      <c r="G105" s="103"/>
      <c r="H105" s="102">
        <f>Data!H98+'Economic Model'!C$65</f>
        <v>7.2666666666666702</v>
      </c>
      <c r="I105" s="103"/>
      <c r="J105" s="105">
        <f>Data!J98+'Economic Model'!C$66</f>
        <v>5.62</v>
      </c>
      <c r="K105" s="94"/>
      <c r="L105" s="16"/>
      <c r="M105" s="102">
        <f t="shared" si="99"/>
        <v>2.1967391304347825</v>
      </c>
      <c r="N105" s="117"/>
      <c r="O105" s="102">
        <f>F105/2000*'Economic Model'!C$32/'Economic Model'!C$30</f>
        <v>0.78213010204081646</v>
      </c>
      <c r="P105" s="102"/>
      <c r="Q105" s="102">
        <f t="shared" si="100"/>
        <v>2.9788692324755992</v>
      </c>
      <c r="R105" s="119"/>
      <c r="S105" s="117"/>
      <c r="T105" s="102">
        <f>H105/'Economic Model'!C$30</f>
        <v>2.5952380952380967</v>
      </c>
      <c r="U105" s="117"/>
      <c r="V105" s="102">
        <f>J105/1000*'Economic Model'!C$33</f>
        <v>0.1686</v>
      </c>
      <c r="W105" s="117"/>
      <c r="X105" s="102">
        <f>('Economic Model'!H$43+'Economic Model'!H$51)/100</f>
        <v>0.21914999999999998</v>
      </c>
      <c r="Y105" s="117"/>
      <c r="Z105" s="102">
        <f t="shared" si="101"/>
        <v>2.9829880952380967</v>
      </c>
      <c r="AA105" s="117"/>
      <c r="AB105" s="102">
        <f>'Economic Model'!H$58/100</f>
        <v>0.2135298575757576</v>
      </c>
      <c r="AC105" s="117"/>
      <c r="AD105" s="102">
        <f t="shared" si="102"/>
        <v>3.1965179528138545</v>
      </c>
      <c r="AE105" s="117"/>
      <c r="AF105" s="102">
        <f t="shared" si="103"/>
        <v>2.4143878507730383</v>
      </c>
      <c r="AG105" s="114"/>
      <c r="AH105" s="102"/>
      <c r="AI105" s="102">
        <f>Q105-T105-V105-('Economic Model'!H$49/100)</f>
        <v>0.17653113723750252</v>
      </c>
      <c r="AJ105" s="102"/>
      <c r="AK105" s="102">
        <f t="shared" si="104"/>
        <v>-4.1188627624975105E-3</v>
      </c>
      <c r="AL105" s="102"/>
      <c r="AM105" s="102">
        <f t="shared" si="105"/>
        <v>-0.21764872033825533</v>
      </c>
      <c r="AN105" s="89"/>
      <c r="AO105" s="15"/>
      <c r="AP105" s="90"/>
      <c r="AQ105" s="102">
        <f>'Returns per Bu.'!AJ105/'Economic Model'!C$30</f>
        <v>0.65714285714285725</v>
      </c>
      <c r="AR105" s="102"/>
      <c r="AS105" s="102">
        <f t="shared" si="106"/>
        <v>1.2464285714285714</v>
      </c>
      <c r="AT105" s="102"/>
      <c r="AU105" s="102">
        <f>'Returns per Bu.'!AN105/'Economic Model'!C$30</f>
        <v>1.9035714285714287</v>
      </c>
      <c r="AV105" s="114"/>
      <c r="AW105" s="113"/>
      <c r="AX105" s="102">
        <f t="shared" si="107"/>
        <v>2.2913214285714285</v>
      </c>
      <c r="AY105" s="102"/>
      <c r="AZ105" s="102">
        <f t="shared" si="108"/>
        <v>2.5048512861471863</v>
      </c>
      <c r="BA105" s="114"/>
      <c r="BB105" s="102"/>
      <c r="BC105" s="102"/>
      <c r="BD105" s="102">
        <f t="shared" si="109"/>
        <v>0.6875478039041707</v>
      </c>
      <c r="BE105" s="102"/>
      <c r="BF105" s="102">
        <f t="shared" si="110"/>
        <v>0.47401794632841288</v>
      </c>
      <c r="BG105" s="102"/>
      <c r="BH105" s="102">
        <f t="shared" si="111"/>
        <v>-0.21764872033825511</v>
      </c>
      <c r="BI105" s="102"/>
      <c r="BJ105" s="102">
        <f t="shared" si="112"/>
        <v>0.69166666666666798</v>
      </c>
      <c r="BK105" s="59"/>
    </row>
    <row r="106" spans="1:63" x14ac:dyDescent="0.2">
      <c r="A106" s="234">
        <v>41306</v>
      </c>
      <c r="B106" s="28"/>
      <c r="C106" s="60"/>
      <c r="D106" s="102">
        <f>Data!D99+'Economic Model'!C$63</f>
        <v>2.3287499999999985</v>
      </c>
      <c r="E106" s="103"/>
      <c r="F106" s="104">
        <f>Data!F99+'Economic Model'!C$64</f>
        <v>265.57894736842104</v>
      </c>
      <c r="G106" s="103"/>
      <c r="H106" s="102">
        <f>Data!H99+'Economic Model'!C$65</f>
        <v>7.2592105263157913</v>
      </c>
      <c r="I106" s="103"/>
      <c r="J106" s="105">
        <f>Data!J99+'Economic Model'!C$66</f>
        <v>5.56</v>
      </c>
      <c r="K106" s="94"/>
      <c r="L106" s="16"/>
      <c r="M106" s="102">
        <f t="shared" si="99"/>
        <v>2.3287499999999985</v>
      </c>
      <c r="N106" s="117"/>
      <c r="O106" s="102">
        <f>F106/2000*'Economic Model'!C$32/'Economic Model'!C$30</f>
        <v>0.80622180451127812</v>
      </c>
      <c r="P106" s="102"/>
      <c r="Q106" s="102">
        <f t="shared" si="100"/>
        <v>3.1349718045112764</v>
      </c>
      <c r="R106" s="119"/>
      <c r="S106" s="117"/>
      <c r="T106" s="102">
        <f>H106/'Economic Model'!C$30</f>
        <v>2.5925751879699255</v>
      </c>
      <c r="U106" s="117"/>
      <c r="V106" s="102">
        <f>J106/1000*'Economic Model'!C$33</f>
        <v>0.1668</v>
      </c>
      <c r="W106" s="117"/>
      <c r="X106" s="102">
        <f>('Economic Model'!H$43+'Economic Model'!H$51)/100</f>
        <v>0.21914999999999998</v>
      </c>
      <c r="Y106" s="117"/>
      <c r="Z106" s="102">
        <f t="shared" si="101"/>
        <v>2.9785251879699253</v>
      </c>
      <c r="AA106" s="117"/>
      <c r="AB106" s="102">
        <f>'Economic Model'!H$58/100</f>
        <v>0.2135298575757576</v>
      </c>
      <c r="AC106" s="117"/>
      <c r="AD106" s="102">
        <f t="shared" si="102"/>
        <v>3.1920550455456826</v>
      </c>
      <c r="AE106" s="117"/>
      <c r="AF106" s="102">
        <f t="shared" si="103"/>
        <v>2.3858332410344048</v>
      </c>
      <c r="AG106" s="114"/>
      <c r="AH106" s="102"/>
      <c r="AI106" s="102">
        <f>Q106-T106-V106-('Economic Model'!H$49/100)</f>
        <v>0.33709661654135098</v>
      </c>
      <c r="AJ106" s="102"/>
      <c r="AK106" s="102">
        <f t="shared" si="104"/>
        <v>0.15644661654135117</v>
      </c>
      <c r="AL106" s="102"/>
      <c r="AM106" s="102">
        <f t="shared" si="105"/>
        <v>-5.7083241034406207E-2</v>
      </c>
      <c r="AN106" s="89"/>
      <c r="AO106" s="15"/>
      <c r="AP106" s="90"/>
      <c r="AQ106" s="102">
        <f>'Returns per Bu.'!AJ106/'Economic Model'!C$30</f>
        <v>0.65714285714285725</v>
      </c>
      <c r="AR106" s="102"/>
      <c r="AS106" s="102">
        <f t="shared" si="106"/>
        <v>1.2535714285714286</v>
      </c>
      <c r="AT106" s="102"/>
      <c r="AU106" s="102">
        <f>'Returns per Bu.'!AN106/'Economic Model'!C$30</f>
        <v>1.9107142857142858</v>
      </c>
      <c r="AV106" s="114"/>
      <c r="AW106" s="113"/>
      <c r="AX106" s="102">
        <f t="shared" si="107"/>
        <v>2.2966642857142858</v>
      </c>
      <c r="AY106" s="102"/>
      <c r="AZ106" s="102">
        <f t="shared" si="108"/>
        <v>2.5101941432900432</v>
      </c>
      <c r="BA106" s="114"/>
      <c r="BB106" s="102"/>
      <c r="BC106" s="102"/>
      <c r="BD106" s="102">
        <f t="shared" si="109"/>
        <v>0.83830751879699061</v>
      </c>
      <c r="BE106" s="102"/>
      <c r="BF106" s="102">
        <f t="shared" si="110"/>
        <v>0.62477766122123324</v>
      </c>
      <c r="BG106" s="102"/>
      <c r="BH106" s="102">
        <f t="shared" si="111"/>
        <v>-5.7083241034406429E-2</v>
      </c>
      <c r="BI106" s="102"/>
      <c r="BJ106" s="102">
        <f t="shared" si="112"/>
        <v>0.68186090225563967</v>
      </c>
      <c r="BK106" s="59"/>
    </row>
    <row r="107" spans="1:63" x14ac:dyDescent="0.2">
      <c r="A107" s="8">
        <v>41334</v>
      </c>
      <c r="B107" s="28"/>
      <c r="C107" s="60"/>
      <c r="D107" s="102">
        <f>Data!D100+'Economic Model'!C$63</f>
        <v>2.5190624999999995</v>
      </c>
      <c r="E107" s="103"/>
      <c r="F107" s="104">
        <f>Data!F100+'Economic Model'!C$64</f>
        <v>263.27976190476193</v>
      </c>
      <c r="G107" s="103"/>
      <c r="H107" s="102">
        <f>Data!H100+'Economic Model'!C$65</f>
        <v>7.4420089285714308</v>
      </c>
      <c r="I107" s="103"/>
      <c r="J107" s="105">
        <f>Data!J100+'Economic Model'!C$66</f>
        <v>5.81</v>
      </c>
      <c r="K107" s="94"/>
      <c r="L107" s="16"/>
      <c r="M107" s="102">
        <f t="shared" ref="M107" si="113">D107</f>
        <v>2.5190624999999995</v>
      </c>
      <c r="N107" s="117"/>
      <c r="O107" s="102">
        <f>F107/2000*'Economic Model'!C$32/'Economic Model'!C$30</f>
        <v>0.7992421343537417</v>
      </c>
      <c r="P107" s="102"/>
      <c r="Q107" s="102">
        <f t="shared" ref="Q107" si="114">M107+O107</f>
        <v>3.3183046343537415</v>
      </c>
      <c r="R107" s="119"/>
      <c r="S107" s="117"/>
      <c r="T107" s="102">
        <f>H107/'Economic Model'!C$30</f>
        <v>2.6578603316326541</v>
      </c>
      <c r="U107" s="117"/>
      <c r="V107" s="102">
        <f>J107/1000*'Economic Model'!C$33</f>
        <v>0.17429999999999998</v>
      </c>
      <c r="W107" s="117"/>
      <c r="X107" s="102">
        <f>('Economic Model'!H$43+'Economic Model'!H$51)/100</f>
        <v>0.21914999999999998</v>
      </c>
      <c r="Y107" s="117"/>
      <c r="Z107" s="102">
        <f t="shared" ref="Z107" si="115">T107+V107+X107</f>
        <v>3.0513103316326542</v>
      </c>
      <c r="AA107" s="117"/>
      <c r="AB107" s="102">
        <f>'Economic Model'!H$58/100</f>
        <v>0.2135298575757576</v>
      </c>
      <c r="AC107" s="117"/>
      <c r="AD107" s="102">
        <f t="shared" ref="AD107" si="116">Z107+AB107</f>
        <v>3.264840189208412</v>
      </c>
      <c r="AE107" s="117"/>
      <c r="AF107" s="102">
        <f t="shared" ref="AF107" si="117">AD107-O107</f>
        <v>2.4655980548546701</v>
      </c>
      <c r="AG107" s="114"/>
      <c r="AH107" s="102"/>
      <c r="AI107" s="102">
        <f>Q107-T107-V107-('Economic Model'!H$49/100)</f>
        <v>0.44764430272108735</v>
      </c>
      <c r="AJ107" s="102"/>
      <c r="AK107" s="102">
        <f t="shared" ref="AK107" si="118">Q107-Z107</f>
        <v>0.26699430272108726</v>
      </c>
      <c r="AL107" s="102"/>
      <c r="AM107" s="102">
        <f t="shared" ref="AM107" si="119">Q107-AD107</f>
        <v>5.3464445145329442E-2</v>
      </c>
      <c r="AN107" s="89"/>
      <c r="AO107" s="15"/>
      <c r="AP107" s="90"/>
      <c r="AQ107" s="102">
        <f>'Returns per Bu.'!AJ107/'Economic Model'!C$30</f>
        <v>0.65714285714285725</v>
      </c>
      <c r="AR107" s="102"/>
      <c r="AS107" s="102">
        <f t="shared" ref="AS107" si="120">AU107-AQ107</f>
        <v>1.2571428571428573</v>
      </c>
      <c r="AT107" s="102"/>
      <c r="AU107" s="102">
        <f>'Returns per Bu.'!AN107/'Economic Model'!C$30</f>
        <v>1.9142857142857146</v>
      </c>
      <c r="AV107" s="114"/>
      <c r="AW107" s="113"/>
      <c r="AX107" s="102">
        <f t="shared" ref="AX107" si="121">AU107+V107+X107</f>
        <v>2.3077357142857147</v>
      </c>
      <c r="AY107" s="102"/>
      <c r="AZ107" s="102">
        <f t="shared" ref="AZ107" si="122">AB107+AX107</f>
        <v>2.5212655718614725</v>
      </c>
      <c r="BA107" s="114"/>
      <c r="BB107" s="102"/>
      <c r="BC107" s="102"/>
      <c r="BD107" s="102">
        <f t="shared" ref="BD107" si="123">Q107-AX107</f>
        <v>1.0105689200680268</v>
      </c>
      <c r="BE107" s="102"/>
      <c r="BF107" s="102">
        <f t="shared" ref="BF107" si="124">Q107-AZ107</f>
        <v>0.79703906249226897</v>
      </c>
      <c r="BG107" s="102"/>
      <c r="BH107" s="102">
        <f t="shared" ref="BH107" si="125">BF107-BJ107</f>
        <v>5.3464445145329442E-2</v>
      </c>
      <c r="BI107" s="102"/>
      <c r="BJ107" s="102">
        <f t="shared" ref="BJ107" si="126">T107-AU107</f>
        <v>0.74357461734693953</v>
      </c>
      <c r="BK107" s="59"/>
    </row>
    <row r="108" spans="1:63" x14ac:dyDescent="0.2">
      <c r="A108" s="234">
        <v>41365</v>
      </c>
      <c r="B108" s="28"/>
      <c r="C108" s="60"/>
      <c r="D108" s="102">
        <f>Data!D101+'Economic Model'!C$63</f>
        <v>2.478409090909091</v>
      </c>
      <c r="E108" s="103"/>
      <c r="F108" s="104">
        <f>Data!F101+'Economic Model'!C$64</f>
        <v>239.83333333333334</v>
      </c>
      <c r="G108" s="103"/>
      <c r="H108" s="102">
        <f>Data!H101+'Economic Model'!C$65</f>
        <v>6.7354761904761915</v>
      </c>
      <c r="I108" s="103"/>
      <c r="J108" s="105">
        <f>Data!J101+'Economic Model'!C$66</f>
        <v>5.21</v>
      </c>
      <c r="K108" s="94"/>
      <c r="L108" s="16"/>
      <c r="M108" s="102">
        <f t="shared" ref="M108" si="127">D108</f>
        <v>2.478409090909091</v>
      </c>
      <c r="N108" s="117"/>
      <c r="O108" s="102">
        <f>F108/2000*'Economic Model'!C$32/'Economic Model'!C$30</f>
        <v>0.72806547619047624</v>
      </c>
      <c r="P108" s="102"/>
      <c r="Q108" s="102">
        <f t="shared" ref="Q108" si="128">M108+O108</f>
        <v>3.2064745670995674</v>
      </c>
      <c r="R108" s="119"/>
      <c r="S108" s="117"/>
      <c r="T108" s="102">
        <f>H108/'Economic Model'!C$30</f>
        <v>2.4055272108843542</v>
      </c>
      <c r="U108" s="117"/>
      <c r="V108" s="102">
        <f>J108/1000*'Economic Model'!C$33</f>
        <v>0.15629999999999999</v>
      </c>
      <c r="W108" s="117"/>
      <c r="X108" s="102">
        <f>('Economic Model'!H$43+'Economic Model'!H$51)/100</f>
        <v>0.21914999999999998</v>
      </c>
      <c r="Y108" s="117"/>
      <c r="Z108" s="102">
        <f t="shared" ref="Z108" si="129">T108+V108+X108</f>
        <v>2.780977210884354</v>
      </c>
      <c r="AA108" s="117"/>
      <c r="AB108" s="102">
        <f>'Economic Model'!H$58/100</f>
        <v>0.2135298575757576</v>
      </c>
      <c r="AC108" s="117"/>
      <c r="AD108" s="102">
        <f t="shared" ref="AD108" si="130">Z108+AB108</f>
        <v>2.9945070684601118</v>
      </c>
      <c r="AE108" s="117"/>
      <c r="AF108" s="102">
        <f t="shared" ref="AF108" si="131">AD108-O108</f>
        <v>2.2664415922696355</v>
      </c>
      <c r="AG108" s="114"/>
      <c r="AH108" s="102"/>
      <c r="AI108" s="102">
        <f>Q108-T108-V108-('Economic Model'!H$49/100)</f>
        <v>0.60614735621521321</v>
      </c>
      <c r="AJ108" s="102"/>
      <c r="AK108" s="102">
        <f t="shared" ref="AK108" si="132">Q108-Z108</f>
        <v>0.42549735621521334</v>
      </c>
      <c r="AL108" s="102"/>
      <c r="AM108" s="102">
        <f t="shared" ref="AM108" si="133">Q108-AD108</f>
        <v>0.21196749863945552</v>
      </c>
      <c r="AN108" s="89"/>
      <c r="AO108" s="15"/>
      <c r="AP108" s="90"/>
      <c r="AQ108" s="102">
        <f>'Returns per Bu.'!AJ108/'Economic Model'!C$30</f>
        <v>0.65714285714285725</v>
      </c>
      <c r="AR108" s="102"/>
      <c r="AS108" s="102">
        <f t="shared" ref="AS108" si="134">AU108-AQ108</f>
        <v>1.2607142857142857</v>
      </c>
      <c r="AT108" s="102"/>
      <c r="AU108" s="102">
        <f>'Returns per Bu.'!AN108/'Economic Model'!C$30</f>
        <v>1.9178571428571429</v>
      </c>
      <c r="AV108" s="114"/>
      <c r="AW108" s="113"/>
      <c r="AX108" s="102">
        <f t="shared" ref="AX108" si="135">AU108+V108+X108</f>
        <v>2.293307142857143</v>
      </c>
      <c r="AY108" s="102"/>
      <c r="AZ108" s="102">
        <f t="shared" ref="AZ108" si="136">AB108+AX108</f>
        <v>2.5068370004329008</v>
      </c>
      <c r="BA108" s="114"/>
      <c r="BB108" s="102"/>
      <c r="BC108" s="102"/>
      <c r="BD108" s="102">
        <f t="shared" ref="BD108" si="137">Q108-AX108</f>
        <v>0.91316742424242436</v>
      </c>
      <c r="BE108" s="102"/>
      <c r="BF108" s="102">
        <f t="shared" ref="BF108" si="138">Q108-AZ108</f>
        <v>0.69963756666666654</v>
      </c>
      <c r="BG108" s="102"/>
      <c r="BH108" s="102">
        <f t="shared" ref="BH108" si="139">BF108-BJ108</f>
        <v>0.2119674986394553</v>
      </c>
      <c r="BI108" s="102"/>
      <c r="BJ108" s="102">
        <f t="shared" ref="BJ108" si="140">T108-AU108</f>
        <v>0.48767006802721125</v>
      </c>
      <c r="BK108" s="59"/>
    </row>
    <row r="109" spans="1:63" x14ac:dyDescent="0.2">
      <c r="A109" s="8">
        <v>41395</v>
      </c>
      <c r="B109" s="28"/>
      <c r="C109" s="60"/>
      <c r="D109" s="102">
        <f>Data!D102+'Economic Model'!C$63</f>
        <v>2.5499999999999998</v>
      </c>
      <c r="E109" s="103"/>
      <c r="F109" s="104">
        <f>Data!F102+'Economic Model'!C$64</f>
        <v>223.10227272727272</v>
      </c>
      <c r="G109" s="103"/>
      <c r="H109" s="102">
        <f>Data!H102+'Economic Model'!C$65</f>
        <v>7.03</v>
      </c>
      <c r="I109" s="103"/>
      <c r="J109" s="105">
        <f>Data!J102+'Economic Model'!C$66</f>
        <v>5.35</v>
      </c>
      <c r="K109" s="94"/>
      <c r="L109" s="16"/>
      <c r="M109" s="102">
        <f t="shared" ref="M109" si="141">D109</f>
        <v>2.5499999999999998</v>
      </c>
      <c r="N109" s="117"/>
      <c r="O109" s="102">
        <f>F109/2000*'Economic Model'!C$32/'Economic Model'!C$30</f>
        <v>0.67727475649350655</v>
      </c>
      <c r="P109" s="102"/>
      <c r="Q109" s="102">
        <f t="shared" ref="Q109" si="142">M109+O109</f>
        <v>3.2272747564935065</v>
      </c>
      <c r="R109" s="119"/>
      <c r="S109" s="117"/>
      <c r="T109" s="102">
        <f>H109/'Economic Model'!C$30</f>
        <v>2.5107142857142861</v>
      </c>
      <c r="U109" s="117"/>
      <c r="V109" s="102">
        <f>J109/1000*'Economic Model'!C$33</f>
        <v>0.1605</v>
      </c>
      <c r="W109" s="117"/>
      <c r="X109" s="102">
        <f>('Economic Model'!H$43+'Economic Model'!H$51)/100</f>
        <v>0.21914999999999998</v>
      </c>
      <c r="Y109" s="117"/>
      <c r="Z109" s="102">
        <f t="shared" ref="Z109" si="143">T109+V109+X109</f>
        <v>2.8903642857142859</v>
      </c>
      <c r="AA109" s="117"/>
      <c r="AB109" s="102">
        <f>'Economic Model'!H$58/100</f>
        <v>0.2135298575757576</v>
      </c>
      <c r="AC109" s="117"/>
      <c r="AD109" s="102">
        <f t="shared" ref="AD109" si="144">Z109+AB109</f>
        <v>3.1038941432900433</v>
      </c>
      <c r="AE109" s="117"/>
      <c r="AF109" s="102">
        <f t="shared" ref="AF109" si="145">AD109-O109</f>
        <v>2.4266193867965367</v>
      </c>
      <c r="AG109" s="114"/>
      <c r="AH109" s="102"/>
      <c r="AI109" s="102">
        <f>Q109-T109-V109-('Economic Model'!H$49/100)</f>
        <v>0.51756047077922041</v>
      </c>
      <c r="AJ109" s="102"/>
      <c r="AK109" s="102">
        <f t="shared" ref="AK109" si="146">Q109-Z109</f>
        <v>0.33691047077922054</v>
      </c>
      <c r="AL109" s="102"/>
      <c r="AM109" s="102">
        <f t="shared" ref="AM109" si="147">Q109-AD109</f>
        <v>0.12338061320346316</v>
      </c>
      <c r="AN109" s="89"/>
      <c r="AO109" s="15"/>
      <c r="AP109" s="90"/>
      <c r="AQ109" s="102">
        <f>'Returns per Bu.'!AJ109/'Economic Model'!C$30</f>
        <v>0.65714285714285725</v>
      </c>
      <c r="AR109" s="102"/>
      <c r="AS109" s="102">
        <f t="shared" ref="AS109" si="148">AU109-AQ109</f>
        <v>1.2678571428571428</v>
      </c>
      <c r="AT109" s="102"/>
      <c r="AU109" s="102">
        <f>'Returns per Bu.'!AN109/'Economic Model'!C$30</f>
        <v>1.925</v>
      </c>
      <c r="AV109" s="114"/>
      <c r="AW109" s="113"/>
      <c r="AX109" s="102">
        <f t="shared" ref="AX109" si="149">AU109+V109+X109</f>
        <v>2.3046500000000001</v>
      </c>
      <c r="AY109" s="102"/>
      <c r="AZ109" s="102">
        <f t="shared" ref="AZ109" si="150">AB109+AX109</f>
        <v>2.5181798575757579</v>
      </c>
      <c r="BA109" s="114"/>
      <c r="BB109" s="102"/>
      <c r="BC109" s="102"/>
      <c r="BD109" s="102">
        <f t="shared" ref="BD109" si="151">Q109-AX109</f>
        <v>0.92262475649350639</v>
      </c>
      <c r="BE109" s="102"/>
      <c r="BF109" s="102">
        <f t="shared" ref="BF109" si="152">Q109-AZ109</f>
        <v>0.70909489891774857</v>
      </c>
      <c r="BG109" s="102"/>
      <c r="BH109" s="102">
        <f t="shared" ref="BH109" si="153">BF109-BJ109</f>
        <v>0.1233806132034625</v>
      </c>
      <c r="BI109" s="102"/>
      <c r="BJ109" s="102">
        <f t="shared" ref="BJ109" si="154">T109-AU109</f>
        <v>0.58571428571428608</v>
      </c>
      <c r="BK109" s="59"/>
    </row>
    <row r="110" spans="1:63" x14ac:dyDescent="0.2">
      <c r="A110" s="234">
        <v>41426</v>
      </c>
      <c r="B110" s="28"/>
      <c r="C110" s="60"/>
      <c r="D110" s="102">
        <f>Data!D103+'Economic Model'!C$63</f>
        <v>2.57</v>
      </c>
      <c r="E110" s="103"/>
      <c r="F110" s="104">
        <f>Data!F103+'Economic Model'!C$64</f>
        <v>229.875</v>
      </c>
      <c r="G110" s="103"/>
      <c r="H110" s="102">
        <f>Data!H103+'Economic Model'!C$65</f>
        <v>7.17</v>
      </c>
      <c r="I110" s="103"/>
      <c r="J110" s="105">
        <f>Data!J103+'Economic Model'!C$66</f>
        <v>5.39</v>
      </c>
      <c r="K110" s="94"/>
      <c r="L110" s="16"/>
      <c r="M110" s="102">
        <f t="shared" ref="M110" si="155">D110</f>
        <v>2.57</v>
      </c>
      <c r="N110" s="117"/>
      <c r="O110" s="102">
        <f>F110/2000*'Economic Model'!C$32/'Economic Model'!C$30</f>
        <v>0.69783482142857145</v>
      </c>
      <c r="P110" s="102"/>
      <c r="Q110" s="102">
        <f t="shared" ref="Q110" si="156">M110+O110</f>
        <v>3.2678348214285711</v>
      </c>
      <c r="R110" s="119"/>
      <c r="S110" s="117"/>
      <c r="T110" s="102">
        <f>H110/'Economic Model'!C$30</f>
        <v>2.5607142857142859</v>
      </c>
      <c r="U110" s="117"/>
      <c r="V110" s="102">
        <f>J110/1000*'Economic Model'!C$33</f>
        <v>0.16169999999999998</v>
      </c>
      <c r="W110" s="117"/>
      <c r="X110" s="102">
        <f>('Economic Model'!H$43+'Economic Model'!H$51)/100</f>
        <v>0.21914999999999998</v>
      </c>
      <c r="Y110" s="117"/>
      <c r="Z110" s="102">
        <f t="shared" ref="Z110" si="157">T110+V110+X110</f>
        <v>2.9415642857142861</v>
      </c>
      <c r="AA110" s="117"/>
      <c r="AB110" s="102">
        <f>'Economic Model'!H$58/100</f>
        <v>0.2135298575757576</v>
      </c>
      <c r="AC110" s="117"/>
      <c r="AD110" s="102">
        <f t="shared" ref="AD110" si="158">Z110+AB110</f>
        <v>3.1550941432900439</v>
      </c>
      <c r="AE110" s="117"/>
      <c r="AF110" s="102">
        <f t="shared" ref="AF110" si="159">AD110-O110</f>
        <v>2.4572593218614722</v>
      </c>
      <c r="AG110" s="114"/>
      <c r="AH110" s="102"/>
      <c r="AI110" s="102">
        <f>Q110-T110-V110-('Economic Model'!H$49/100)</f>
        <v>0.50692053571428519</v>
      </c>
      <c r="AJ110" s="102"/>
      <c r="AK110" s="102">
        <f t="shared" ref="AK110" si="160">Q110-Z110</f>
        <v>0.32627053571428499</v>
      </c>
      <c r="AL110" s="102"/>
      <c r="AM110" s="102">
        <f t="shared" ref="AM110" si="161">Q110-AD110</f>
        <v>0.11274067813852717</v>
      </c>
      <c r="AN110" s="89"/>
      <c r="AO110" s="15"/>
      <c r="AP110" s="90"/>
      <c r="AQ110" s="102">
        <f>'Returns per Bu.'!AJ110/'Economic Model'!C$30</f>
        <v>0.65714285714285725</v>
      </c>
      <c r="AR110" s="102"/>
      <c r="AS110" s="102">
        <f t="shared" ref="AS110" si="162">AU110-AQ110</f>
        <v>1.2714285714285716</v>
      </c>
      <c r="AT110" s="102"/>
      <c r="AU110" s="102">
        <f>'Returns per Bu.'!AN110/'Economic Model'!C$30</f>
        <v>1.9285714285714288</v>
      </c>
      <c r="AV110" s="114"/>
      <c r="AW110" s="113"/>
      <c r="AX110" s="102">
        <f t="shared" ref="AX110" si="163">AU110+V110+X110</f>
        <v>2.309421428571429</v>
      </c>
      <c r="AY110" s="102"/>
      <c r="AZ110" s="102">
        <f t="shared" ref="AZ110" si="164">AB110+AX110</f>
        <v>2.5229512861471868</v>
      </c>
      <c r="BA110" s="114"/>
      <c r="BB110" s="102"/>
      <c r="BC110" s="102"/>
      <c r="BD110" s="102">
        <f t="shared" ref="BD110" si="165">Q110-AX110</f>
        <v>0.95841339285714211</v>
      </c>
      <c r="BE110" s="102"/>
      <c r="BF110" s="102">
        <f t="shared" ref="BF110" si="166">Q110-AZ110</f>
        <v>0.74488353528138429</v>
      </c>
      <c r="BG110" s="102"/>
      <c r="BH110" s="102">
        <f t="shared" ref="BH110" si="167">BF110-BJ110</f>
        <v>0.11274067813852717</v>
      </c>
      <c r="BI110" s="102"/>
      <c r="BJ110" s="102">
        <f t="shared" ref="BJ110" si="168">T110-AU110</f>
        <v>0.63214285714285712</v>
      </c>
      <c r="BK110" s="59"/>
    </row>
    <row r="111" spans="1:63" x14ac:dyDescent="0.2">
      <c r="A111" s="8">
        <v>41456</v>
      </c>
      <c r="B111" s="28"/>
      <c r="C111" s="60"/>
      <c r="D111" s="102">
        <f>Data!D104+'Economic Model'!C$63</f>
        <v>2.4321739130434779</v>
      </c>
      <c r="E111" s="103"/>
      <c r="F111" s="104">
        <f>Data!F104+'Economic Model'!C$64</f>
        <v>233.36363636363637</v>
      </c>
      <c r="G111" s="103"/>
      <c r="H111" s="102">
        <f>Data!H104+'Economic Model'!C$65</f>
        <v>6.7066761363636367</v>
      </c>
      <c r="I111" s="103"/>
      <c r="J111" s="105">
        <f>Data!J104+'Economic Model'!C$66</f>
        <v>4.8499999999999996</v>
      </c>
      <c r="K111" s="94"/>
      <c r="L111" s="16"/>
      <c r="M111" s="102">
        <f t="shared" ref="M111" si="169">D111</f>
        <v>2.4321739130434779</v>
      </c>
      <c r="N111" s="117"/>
      <c r="O111" s="102">
        <f>F111/2000*'Economic Model'!C$32/'Economic Model'!C$30</f>
        <v>0.70842532467532471</v>
      </c>
      <c r="P111" s="102"/>
      <c r="Q111" s="102">
        <f t="shared" ref="Q111" si="170">M111+O111</f>
        <v>3.1405992377188028</v>
      </c>
      <c r="R111" s="119"/>
      <c r="S111" s="117"/>
      <c r="T111" s="102">
        <f>H111/'Economic Model'!C$30</f>
        <v>2.3952414772727275</v>
      </c>
      <c r="U111" s="117"/>
      <c r="V111" s="102">
        <f>J111/1000*'Economic Model'!C$33</f>
        <v>0.14549999999999999</v>
      </c>
      <c r="W111" s="117"/>
      <c r="X111" s="102">
        <f>('Economic Model'!H$43+'Economic Model'!H$51)/100</f>
        <v>0.21914999999999998</v>
      </c>
      <c r="Y111" s="117"/>
      <c r="Z111" s="102">
        <f t="shared" ref="Z111" si="171">T111+V111+X111</f>
        <v>2.7598914772727277</v>
      </c>
      <c r="AA111" s="117"/>
      <c r="AB111" s="102">
        <f>'Economic Model'!H$58/100</f>
        <v>0.2135298575757576</v>
      </c>
      <c r="AC111" s="117"/>
      <c r="AD111" s="102">
        <f t="shared" ref="AD111" si="172">Z111+AB111</f>
        <v>2.973421334848485</v>
      </c>
      <c r="AE111" s="117"/>
      <c r="AF111" s="102">
        <f t="shared" ref="AF111" si="173">AD111-O111</f>
        <v>2.2649960101731601</v>
      </c>
      <c r="AG111" s="114"/>
      <c r="AH111" s="102"/>
      <c r="AI111" s="102">
        <f>Q111-T111-V111-('Economic Model'!H$49/100)</f>
        <v>0.56135776044607533</v>
      </c>
      <c r="AJ111" s="102"/>
      <c r="AK111" s="102">
        <f t="shared" ref="AK111" si="174">Q111-Z111</f>
        <v>0.38070776044607513</v>
      </c>
      <c r="AL111" s="102"/>
      <c r="AM111" s="102">
        <f t="shared" ref="AM111" si="175">Q111-AD111</f>
        <v>0.16717790287031775</v>
      </c>
      <c r="AN111" s="89"/>
      <c r="AO111" s="15"/>
      <c r="AP111" s="90"/>
      <c r="AQ111" s="102">
        <f>'Returns per Bu.'!AJ111/'Economic Model'!C$30</f>
        <v>0.65714285714285725</v>
      </c>
      <c r="AR111" s="102"/>
      <c r="AS111" s="102">
        <f t="shared" ref="AS111" si="176">AU111-AQ111</f>
        <v>1.2750000000000001</v>
      </c>
      <c r="AT111" s="102"/>
      <c r="AU111" s="102">
        <f>'Returns per Bu.'!AN111/'Economic Model'!C$30</f>
        <v>1.9321428571428574</v>
      </c>
      <c r="AV111" s="114"/>
      <c r="AW111" s="113"/>
      <c r="AX111" s="102">
        <f t="shared" ref="AX111" si="177">AU111+V111+X111</f>
        <v>2.2967928571428575</v>
      </c>
      <c r="AY111" s="102"/>
      <c r="AZ111" s="102">
        <f t="shared" ref="AZ111" si="178">AB111+AX111</f>
        <v>2.5103227147186153</v>
      </c>
      <c r="BA111" s="114"/>
      <c r="BB111" s="102"/>
      <c r="BC111" s="102"/>
      <c r="BD111" s="102">
        <f t="shared" ref="BD111" si="179">Q111-AX111</f>
        <v>0.84380638057594526</v>
      </c>
      <c r="BE111" s="102"/>
      <c r="BF111" s="102">
        <f t="shared" ref="BF111" si="180">Q111-AZ111</f>
        <v>0.63027652300018744</v>
      </c>
      <c r="BG111" s="102"/>
      <c r="BH111" s="102">
        <f t="shared" ref="BH111" si="181">BF111-BJ111</f>
        <v>0.16717790287031731</v>
      </c>
      <c r="BI111" s="102"/>
      <c r="BJ111" s="102">
        <f t="shared" ref="BJ111" si="182">T111-AU111</f>
        <v>0.46309862012987013</v>
      </c>
      <c r="BK111" s="59"/>
    </row>
    <row r="112" spans="1:63" x14ac:dyDescent="0.2">
      <c r="A112" s="234">
        <v>41487</v>
      </c>
      <c r="B112" s="28"/>
      <c r="C112" s="60"/>
      <c r="D112" s="102">
        <f>Data!D105+'Economic Model'!C$63</f>
        <v>2.2865909090909091</v>
      </c>
      <c r="E112" s="103"/>
      <c r="F112" s="104">
        <f>Data!F105+'Economic Model'!C$64</f>
        <v>224.73863636363637</v>
      </c>
      <c r="G112" s="103"/>
      <c r="H112" s="102">
        <f>Data!H105+'Economic Model'!C$65</f>
        <v>6.0741761363636382</v>
      </c>
      <c r="I112" s="103"/>
      <c r="J112" s="105">
        <f>Data!J105+'Economic Model'!C$66</f>
        <v>4.84</v>
      </c>
      <c r="K112" s="94"/>
      <c r="L112" s="16"/>
      <c r="M112" s="102">
        <f t="shared" ref="M112" si="183">D112</f>
        <v>2.2865909090909091</v>
      </c>
      <c r="N112" s="117"/>
      <c r="O112" s="102">
        <f>F112/2000*'Economic Model'!C$32/'Economic Model'!C$30</f>
        <v>0.682242288961039</v>
      </c>
      <c r="P112" s="102"/>
      <c r="Q112" s="102">
        <f t="shared" ref="Q112" si="184">M112+O112</f>
        <v>2.9688331980519482</v>
      </c>
      <c r="R112" s="119"/>
      <c r="S112" s="117"/>
      <c r="T112" s="102">
        <f>H112/'Economic Model'!C$30</f>
        <v>2.1693486201298708</v>
      </c>
      <c r="U112" s="117"/>
      <c r="V112" s="102">
        <f>J112/1000*'Economic Model'!C$33</f>
        <v>0.1452</v>
      </c>
      <c r="W112" s="117"/>
      <c r="X112" s="102">
        <f>('Economic Model'!H$43+'Economic Model'!H$51)/100</f>
        <v>0.21914999999999998</v>
      </c>
      <c r="Y112" s="117"/>
      <c r="Z112" s="102">
        <f t="shared" ref="Z112" si="185">T112+V112+X112</f>
        <v>2.5336986201298708</v>
      </c>
      <c r="AA112" s="117"/>
      <c r="AB112" s="102">
        <f>'Economic Model'!H$58/100</f>
        <v>0.2135298575757576</v>
      </c>
      <c r="AC112" s="117"/>
      <c r="AD112" s="102">
        <f t="shared" ref="AD112" si="186">Z112+AB112</f>
        <v>2.7472284777056286</v>
      </c>
      <c r="AE112" s="117"/>
      <c r="AF112" s="102">
        <f t="shared" ref="AF112" si="187">AD112-O112</f>
        <v>2.0649861887445895</v>
      </c>
      <c r="AG112" s="114"/>
      <c r="AH112" s="102"/>
      <c r="AI112" s="102">
        <f>Q112-T112-V112-('Economic Model'!H$49/100)</f>
        <v>0.61578457792207741</v>
      </c>
      <c r="AJ112" s="102"/>
      <c r="AK112" s="102">
        <f t="shared" ref="AK112" si="188">Q112-Z112</f>
        <v>0.43513457792207744</v>
      </c>
      <c r="AL112" s="102"/>
      <c r="AM112" s="102">
        <f t="shared" ref="AM112" si="189">Q112-AD112</f>
        <v>0.22160472034631962</v>
      </c>
      <c r="AN112" s="89"/>
      <c r="AO112" s="15"/>
      <c r="AP112" s="90"/>
      <c r="AQ112" s="102">
        <f>'Returns per Bu.'!AJ112/'Economic Model'!C$30</f>
        <v>0.65714285714285725</v>
      </c>
      <c r="AR112" s="102"/>
      <c r="AS112" s="102">
        <f t="shared" ref="AS112" si="190">AU112-AQ112</f>
        <v>1.2785714285714285</v>
      </c>
      <c r="AT112" s="102"/>
      <c r="AU112" s="102">
        <f>'Returns per Bu.'!AN112/'Economic Model'!C$30</f>
        <v>1.9357142857142857</v>
      </c>
      <c r="AV112" s="114"/>
      <c r="AW112" s="113"/>
      <c r="AX112" s="102">
        <f t="shared" ref="AX112" si="191">AU112+V112+X112</f>
        <v>2.3000642857142859</v>
      </c>
      <c r="AY112" s="102"/>
      <c r="AZ112" s="102">
        <f t="shared" ref="AZ112" si="192">AB112+AX112</f>
        <v>2.5135941432900433</v>
      </c>
      <c r="BA112" s="114"/>
      <c r="BB112" s="102"/>
      <c r="BC112" s="102"/>
      <c r="BD112" s="102">
        <f t="shared" ref="BD112" si="193">Q112-AX112</f>
        <v>0.66876891233766234</v>
      </c>
      <c r="BE112" s="102"/>
      <c r="BF112" s="102">
        <f t="shared" ref="BF112" si="194">Q112-AZ112</f>
        <v>0.45523905476190496</v>
      </c>
      <c r="BG112" s="102"/>
      <c r="BH112" s="102">
        <f t="shared" ref="BH112" si="195">BF112-BJ112</f>
        <v>0.22160472034631984</v>
      </c>
      <c r="BI112" s="102"/>
      <c r="BJ112" s="102">
        <f t="shared" ref="BJ112" si="196">T112-AU112</f>
        <v>0.23363433441558512</v>
      </c>
      <c r="BK112" s="59"/>
    </row>
    <row r="113" spans="1:63" x14ac:dyDescent="0.2">
      <c r="A113" s="8">
        <v>41518</v>
      </c>
      <c r="B113" s="28"/>
      <c r="C113" s="60"/>
      <c r="D113" s="102">
        <f>Data!D106+'Economic Model'!C$63</f>
        <v>2.3583333333333334</v>
      </c>
      <c r="E113" s="103"/>
      <c r="F113" s="104">
        <f>Data!F106+'Economic Model'!C$64</f>
        <v>218.7</v>
      </c>
      <c r="G113" s="103"/>
      <c r="H113" s="102">
        <f>Data!H106+'Economic Model'!C$65</f>
        <v>5.1482374999999996</v>
      </c>
      <c r="I113" s="103"/>
      <c r="J113" s="105">
        <f>Data!J106+'Economic Model'!C$66</f>
        <v>4.99</v>
      </c>
      <c r="K113" s="94"/>
      <c r="L113" s="16"/>
      <c r="M113" s="102">
        <f t="shared" ref="M113" si="197">D113</f>
        <v>2.3583333333333334</v>
      </c>
      <c r="N113" s="117"/>
      <c r="O113" s="102">
        <f>F113/2000*'Economic Model'!C$32/'Economic Model'!C$30</f>
        <v>0.66391071428571424</v>
      </c>
      <c r="P113" s="102"/>
      <c r="Q113" s="102">
        <f t="shared" ref="Q113" si="198">M113+O113</f>
        <v>3.0222440476190475</v>
      </c>
      <c r="R113" s="119"/>
      <c r="S113" s="117"/>
      <c r="T113" s="102">
        <f>H113/'Economic Model'!C$30</f>
        <v>1.8386562499999999</v>
      </c>
      <c r="U113" s="117"/>
      <c r="V113" s="102">
        <f>J113/1000*'Economic Model'!C$33</f>
        <v>0.14970000000000003</v>
      </c>
      <c r="W113" s="117"/>
      <c r="X113" s="102">
        <f>('Economic Model'!H$43+'Economic Model'!H$51)/100</f>
        <v>0.21914999999999998</v>
      </c>
      <c r="Y113" s="117"/>
      <c r="Z113" s="102">
        <f t="shared" ref="Z113" si="199">T113+V113+X113</f>
        <v>2.2075062499999998</v>
      </c>
      <c r="AA113" s="117"/>
      <c r="AB113" s="102">
        <f>'Economic Model'!H$58/100</f>
        <v>0.2135298575757576</v>
      </c>
      <c r="AC113" s="117"/>
      <c r="AD113" s="102">
        <f t="shared" ref="AD113" si="200">Z113+AB113</f>
        <v>2.4210361075757572</v>
      </c>
      <c r="AE113" s="117"/>
      <c r="AF113" s="102">
        <f t="shared" ref="AF113" si="201">AD113-O113</f>
        <v>1.757125393290043</v>
      </c>
      <c r="AG113" s="114"/>
      <c r="AH113" s="102"/>
      <c r="AI113" s="102">
        <f>Q113-T113-V113-('Economic Model'!H$49/100)</f>
        <v>0.99538779761904772</v>
      </c>
      <c r="AJ113" s="102"/>
      <c r="AK113" s="102">
        <f t="shared" ref="AK113" si="202">Q113-Z113</f>
        <v>0.81473779761904774</v>
      </c>
      <c r="AL113" s="102"/>
      <c r="AM113" s="102">
        <f t="shared" ref="AM113" si="203">Q113-AD113</f>
        <v>0.60120794004329037</v>
      </c>
      <c r="AN113" s="89"/>
      <c r="AO113" s="15"/>
      <c r="AP113" s="90"/>
      <c r="AQ113" s="102">
        <f>'Returns per Bu.'!AJ113/'Economic Model'!C$30</f>
        <v>0.58797909407665505</v>
      </c>
      <c r="AR113" s="102"/>
      <c r="AS113" s="102">
        <f t="shared" ref="AS113" si="204">AU113-AQ113</f>
        <v>1.0489486367539107</v>
      </c>
      <c r="AT113" s="102"/>
      <c r="AU113" s="102">
        <f>'Returns per Bu.'!AN113/'Economic Model'!C$30</f>
        <v>1.6369277308305659</v>
      </c>
      <c r="AV113" s="114"/>
      <c r="AW113" s="113"/>
      <c r="AX113" s="102">
        <f t="shared" ref="AX113" si="205">AU113+V113+X113</f>
        <v>2.005777730830566</v>
      </c>
      <c r="AY113" s="102"/>
      <c r="AZ113" s="102">
        <f t="shared" ref="AZ113" si="206">AB113+AX113</f>
        <v>2.2193075884063234</v>
      </c>
      <c r="BA113" s="114"/>
      <c r="BB113" s="102"/>
      <c r="BC113" s="102"/>
      <c r="BD113" s="102">
        <f t="shared" ref="BD113" si="207">Q113-AX113</f>
        <v>1.0164663167884815</v>
      </c>
      <c r="BE113" s="102"/>
      <c r="BF113" s="102">
        <f t="shared" ref="BF113" si="208">Q113-AZ113</f>
        <v>0.80293645921272416</v>
      </c>
      <c r="BG113" s="102"/>
      <c r="BH113" s="102">
        <f t="shared" ref="BH113" si="209">BF113-BJ113</f>
        <v>0.60120794004329015</v>
      </c>
      <c r="BI113" s="102"/>
      <c r="BJ113" s="102">
        <f t="shared" ref="BJ113" si="210">T113-AU113</f>
        <v>0.20172851916943402</v>
      </c>
      <c r="BK113" s="59"/>
    </row>
    <row r="114" spans="1:63" x14ac:dyDescent="0.2">
      <c r="A114" s="234">
        <v>41548</v>
      </c>
      <c r="B114" s="28"/>
      <c r="C114" s="60"/>
      <c r="D114" s="102">
        <f>Data!D107+'Economic Model'!C$63</f>
        <v>2.0538461538461541</v>
      </c>
      <c r="E114" s="103"/>
      <c r="F114" s="104">
        <f>Data!F107+'Economic Model'!C$64</f>
        <v>202</v>
      </c>
      <c r="G114" s="103"/>
      <c r="H114" s="102">
        <f>Data!H107+'Economic Model'!C$65</f>
        <v>4.4284999999999997</v>
      </c>
      <c r="I114" s="103"/>
      <c r="J114" s="105">
        <f>Data!J107+'Economic Model'!C$66</f>
        <v>5.05</v>
      </c>
      <c r="K114" s="94"/>
      <c r="L114" s="16"/>
      <c r="M114" s="102">
        <f t="shared" ref="M114:M115" si="211">D114</f>
        <v>2.0538461538461541</v>
      </c>
      <c r="N114" s="117"/>
      <c r="O114" s="102">
        <f>F114/2000*'Economic Model'!C$32/'Economic Model'!C$30</f>
        <v>0.61321428571428582</v>
      </c>
      <c r="P114" s="102"/>
      <c r="Q114" s="102">
        <f t="shared" ref="Q114:Q115" si="212">M114+O114</f>
        <v>2.6670604395604398</v>
      </c>
      <c r="R114" s="119"/>
      <c r="S114" s="117"/>
      <c r="T114" s="102">
        <f>H114/'Economic Model'!C$30</f>
        <v>1.5816071428571428</v>
      </c>
      <c r="U114" s="117"/>
      <c r="V114" s="102">
        <f>J114/1000*'Economic Model'!C$33</f>
        <v>0.1515</v>
      </c>
      <c r="W114" s="117"/>
      <c r="X114" s="102">
        <f>('Economic Model'!H$43+'Economic Model'!H$51)/100</f>
        <v>0.21914999999999998</v>
      </c>
      <c r="Y114" s="117"/>
      <c r="Z114" s="102">
        <f t="shared" ref="Z114:Z115" si="213">T114+V114+X114</f>
        <v>1.9522571428571427</v>
      </c>
      <c r="AA114" s="117"/>
      <c r="AB114" s="102">
        <f>'Economic Model'!H$58/100</f>
        <v>0.2135298575757576</v>
      </c>
      <c r="AC114" s="117"/>
      <c r="AD114" s="102">
        <f t="shared" ref="AD114:AD115" si="214">Z114+AB114</f>
        <v>2.1657870004329003</v>
      </c>
      <c r="AE114" s="117"/>
      <c r="AF114" s="102">
        <f t="shared" ref="AF114:AF115" si="215">AD114-O114</f>
        <v>1.5525727147186146</v>
      </c>
      <c r="AG114" s="114"/>
      <c r="AH114" s="102"/>
      <c r="AI114" s="102">
        <f>Q114-T114-V114-('Economic Model'!H$49/100)</f>
        <v>0.8954532967032971</v>
      </c>
      <c r="AJ114" s="102"/>
      <c r="AK114" s="102">
        <f t="shared" ref="AK114:AK115" si="216">Q114-Z114</f>
        <v>0.71480329670329712</v>
      </c>
      <c r="AL114" s="102"/>
      <c r="AM114" s="102">
        <f t="shared" ref="AM114:AM115" si="217">Q114-AD114</f>
        <v>0.50127343912753952</v>
      </c>
      <c r="AN114" s="89"/>
      <c r="AO114" s="15"/>
      <c r="AP114" s="90"/>
      <c r="AQ114" s="102">
        <f>'Returns per Bu.'!AJ114/'Economic Model'!C$30</f>
        <v>0.58797909407665505</v>
      </c>
      <c r="AR114" s="102"/>
      <c r="AS114" s="102">
        <f t="shared" ref="AS114:AS115" si="218">AU114-AQ114</f>
        <v>1.0528610692395288</v>
      </c>
      <c r="AT114" s="102"/>
      <c r="AU114" s="102">
        <f>'Returns per Bu.'!AN114/'Economic Model'!C$30</f>
        <v>1.640840163316184</v>
      </c>
      <c r="AV114" s="114"/>
      <c r="AW114" s="113"/>
      <c r="AX114" s="102">
        <f t="shared" ref="AX114:AX115" si="219">AU114+V114+X114</f>
        <v>2.0114901633161839</v>
      </c>
      <c r="AY114" s="102"/>
      <c r="AZ114" s="102">
        <f t="shared" ref="AZ114:AZ115" si="220">AB114+AX114</f>
        <v>2.2250200208919413</v>
      </c>
      <c r="BA114" s="114"/>
      <c r="BB114" s="102"/>
      <c r="BC114" s="102"/>
      <c r="BD114" s="102">
        <f t="shared" ref="BD114:BD115" si="221">Q114-AX114</f>
        <v>0.6555702762442559</v>
      </c>
      <c r="BE114" s="102"/>
      <c r="BF114" s="102">
        <f t="shared" ref="BF114:BF115" si="222">Q114-AZ114</f>
        <v>0.44204041866849852</v>
      </c>
      <c r="BG114" s="102"/>
      <c r="BH114" s="102">
        <f t="shared" ref="BH114:BH115" si="223">BF114-BJ114</f>
        <v>0.50127343912753974</v>
      </c>
      <c r="BI114" s="102"/>
      <c r="BJ114" s="102">
        <f t="shared" ref="BJ114:BJ115" si="224">T114-AU114</f>
        <v>-5.9233020459041219E-2</v>
      </c>
      <c r="BK114" s="59"/>
    </row>
    <row r="115" spans="1:63" x14ac:dyDescent="0.2">
      <c r="A115" s="8">
        <v>41579</v>
      </c>
      <c r="B115" s="28"/>
      <c r="C115" s="60"/>
      <c r="D115" s="102">
        <f>Data!D108+'Economic Model'!C$63</f>
        <v>1.9611904761904764</v>
      </c>
      <c r="E115" s="103"/>
      <c r="F115" s="104">
        <f>Data!F108+'Economic Model'!C$64</f>
        <v>206.44736842105263</v>
      </c>
      <c r="G115" s="103"/>
      <c r="H115" s="102">
        <f>Data!H108+'Economic Model'!C$65</f>
        <v>4.3354605263157904</v>
      </c>
      <c r="I115" s="103"/>
      <c r="J115" s="105">
        <f>Data!J108+'Economic Model'!C$66</f>
        <v>5.58</v>
      </c>
      <c r="K115" s="94"/>
      <c r="L115" s="16"/>
      <c r="M115" s="102">
        <f t="shared" si="211"/>
        <v>1.9611904761904764</v>
      </c>
      <c r="N115" s="117"/>
      <c r="O115" s="102">
        <f>F115/2000*'Economic Model'!C$32/'Economic Model'!C$30</f>
        <v>0.62671522556390979</v>
      </c>
      <c r="P115" s="102"/>
      <c r="Q115" s="102">
        <f t="shared" si="212"/>
        <v>2.5879057017543863</v>
      </c>
      <c r="R115" s="119"/>
      <c r="S115" s="117"/>
      <c r="T115" s="102">
        <f>H115/'Economic Model'!C$30</f>
        <v>1.5483787593984966</v>
      </c>
      <c r="U115" s="117"/>
      <c r="V115" s="102">
        <f>J115/1000*'Economic Model'!C$33</f>
        <v>0.16739999999999999</v>
      </c>
      <c r="W115" s="117"/>
      <c r="X115" s="102">
        <f>('Economic Model'!H$43+'Economic Model'!H$51)/100</f>
        <v>0.21914999999999998</v>
      </c>
      <c r="Y115" s="117"/>
      <c r="Z115" s="102">
        <f t="shared" si="213"/>
        <v>1.9349287593984965</v>
      </c>
      <c r="AA115" s="117"/>
      <c r="AB115" s="102">
        <f>'Economic Model'!H$58/100</f>
        <v>0.2135298575757576</v>
      </c>
      <c r="AC115" s="117"/>
      <c r="AD115" s="102">
        <f t="shared" si="214"/>
        <v>2.1484586169742541</v>
      </c>
      <c r="AE115" s="117"/>
      <c r="AF115" s="102">
        <f t="shared" si="215"/>
        <v>1.5217433914103444</v>
      </c>
      <c r="AG115" s="114"/>
      <c r="AH115" s="102"/>
      <c r="AI115" s="102">
        <f>Q115-T115-V115-('Economic Model'!H$49/100)</f>
        <v>0.83362694235588974</v>
      </c>
      <c r="AJ115" s="102"/>
      <c r="AK115" s="102">
        <f t="shared" si="216"/>
        <v>0.65297694235588977</v>
      </c>
      <c r="AL115" s="102"/>
      <c r="AM115" s="102">
        <f t="shared" si="217"/>
        <v>0.43944708478013217</v>
      </c>
      <c r="AN115" s="89"/>
      <c r="AO115" s="15"/>
      <c r="AP115" s="90"/>
      <c r="AQ115" s="102">
        <f>'Returns per Bu.'!AJ115/'Economic Model'!C$30</f>
        <v>0.58797909407665505</v>
      </c>
      <c r="AR115" s="102"/>
      <c r="AS115" s="102">
        <f t="shared" si="218"/>
        <v>1.0567735017251469</v>
      </c>
      <c r="AT115" s="102"/>
      <c r="AU115" s="102">
        <f>'Returns per Bu.'!AN115/'Economic Model'!C$30</f>
        <v>1.6447525958018021</v>
      </c>
      <c r="AV115" s="114"/>
      <c r="AW115" s="113"/>
      <c r="AX115" s="102">
        <f t="shared" si="219"/>
        <v>2.0313025958018023</v>
      </c>
      <c r="AY115" s="102"/>
      <c r="AZ115" s="102">
        <f t="shared" si="220"/>
        <v>2.2448324533775601</v>
      </c>
      <c r="BA115" s="114"/>
      <c r="BB115" s="102"/>
      <c r="BC115" s="102"/>
      <c r="BD115" s="102">
        <f t="shared" si="221"/>
        <v>0.556603105952584</v>
      </c>
      <c r="BE115" s="102"/>
      <c r="BF115" s="102">
        <f t="shared" si="222"/>
        <v>0.34307324837682618</v>
      </c>
      <c r="BG115" s="102"/>
      <c r="BH115" s="102">
        <f t="shared" si="223"/>
        <v>0.43944708478013172</v>
      </c>
      <c r="BI115" s="102"/>
      <c r="BJ115" s="102">
        <f t="shared" si="224"/>
        <v>-9.6373836403305546E-2</v>
      </c>
      <c r="BK115" s="59"/>
    </row>
    <row r="116" spans="1:63" x14ac:dyDescent="0.2">
      <c r="A116" s="77">
        <v>41609</v>
      </c>
      <c r="B116" s="30"/>
      <c r="C116" s="65"/>
      <c r="D116" s="106">
        <f>Data!D109+'Economic Model'!C$63</f>
        <v>2.3029545454545461</v>
      </c>
      <c r="E116" s="107"/>
      <c r="F116" s="108">
        <f>Data!F109+'Economic Model'!C$64</f>
        <v>212.1904761904762</v>
      </c>
      <c r="G116" s="107"/>
      <c r="H116" s="106">
        <f>Data!H109+'Economic Model'!C$65</f>
        <v>4.34547619047619</v>
      </c>
      <c r="I116" s="107"/>
      <c r="J116" s="109">
        <f>Data!J109+'Economic Model'!C$66</f>
        <v>5.98</v>
      </c>
      <c r="K116" s="96"/>
      <c r="L116" s="80"/>
      <c r="M116" s="106">
        <f t="shared" ref="M116" si="225">D116</f>
        <v>2.3029545454545461</v>
      </c>
      <c r="N116" s="120"/>
      <c r="O116" s="106">
        <f>F116/2000*'Economic Model'!C$32/'Economic Model'!C$30</f>
        <v>0.64414965986394568</v>
      </c>
      <c r="P116" s="106"/>
      <c r="Q116" s="106">
        <f t="shared" ref="Q116" si="226">M116+O116</f>
        <v>2.9471042053184919</v>
      </c>
      <c r="R116" s="122"/>
      <c r="S116" s="120"/>
      <c r="T116" s="106">
        <f>H116/'Economic Model'!C$30</f>
        <v>1.5519557823129251</v>
      </c>
      <c r="U116" s="120"/>
      <c r="V116" s="106">
        <f>J116/1000*'Economic Model'!C$33</f>
        <v>0.1794</v>
      </c>
      <c r="W116" s="120"/>
      <c r="X116" s="106">
        <f>('Economic Model'!H$43+'Economic Model'!H$51)/100</f>
        <v>0.21914999999999998</v>
      </c>
      <c r="Y116" s="120"/>
      <c r="Z116" s="106">
        <f t="shared" ref="Z116" si="227">T116+V116+X116</f>
        <v>1.950505782312925</v>
      </c>
      <c r="AA116" s="120"/>
      <c r="AB116" s="106">
        <f>'Economic Model'!H$58/100</f>
        <v>0.2135298575757576</v>
      </c>
      <c r="AC116" s="120"/>
      <c r="AD116" s="106">
        <f t="shared" ref="AD116" si="228">Z116+AB116</f>
        <v>2.1640356398886826</v>
      </c>
      <c r="AE116" s="120"/>
      <c r="AF116" s="106">
        <f t="shared" ref="AF116" si="229">AD116-O116</f>
        <v>1.5198859800247368</v>
      </c>
      <c r="AG116" s="116"/>
      <c r="AH116" s="106"/>
      <c r="AI116" s="106">
        <f>Q116-T116-V116-('Economic Model'!H$49/100)</f>
        <v>1.1772484230055669</v>
      </c>
      <c r="AJ116" s="106"/>
      <c r="AK116" s="106">
        <f t="shared" ref="AK116" si="230">Q116-Z116</f>
        <v>0.99659842300556689</v>
      </c>
      <c r="AL116" s="106"/>
      <c r="AM116" s="106">
        <f t="shared" ref="AM116" si="231">Q116-AD116</f>
        <v>0.78306856542980929</v>
      </c>
      <c r="AN116" s="91"/>
      <c r="AO116" s="74"/>
      <c r="AP116" s="92"/>
      <c r="AQ116" s="106">
        <f>'Returns per Bu.'!AJ116/'Economic Model'!C$30</f>
        <v>0.58797909407665505</v>
      </c>
      <c r="AR116" s="106"/>
      <c r="AS116" s="106">
        <f t="shared" ref="AS116" si="232">AU116-AQ116</f>
        <v>1.0606859342107651</v>
      </c>
      <c r="AT116" s="106"/>
      <c r="AU116" s="106">
        <f>'Returns per Bu.'!AN116/'Economic Model'!C$30</f>
        <v>1.64866502828742</v>
      </c>
      <c r="AV116" s="116"/>
      <c r="AW116" s="115"/>
      <c r="AX116" s="106">
        <f t="shared" ref="AX116" si="233">AU116+V116+X116</f>
        <v>2.04721502828742</v>
      </c>
      <c r="AY116" s="106"/>
      <c r="AZ116" s="106">
        <f t="shared" ref="AZ116" si="234">AB116+AX116</f>
        <v>2.2607448858631773</v>
      </c>
      <c r="BA116" s="116"/>
      <c r="BB116" s="106"/>
      <c r="BC116" s="106"/>
      <c r="BD116" s="106">
        <f t="shared" ref="BD116" si="235">Q116-AX116</f>
        <v>0.89988917703107196</v>
      </c>
      <c r="BE116" s="106"/>
      <c r="BF116" s="106">
        <f t="shared" ref="BF116" si="236">Q116-AZ116</f>
        <v>0.68635931945531459</v>
      </c>
      <c r="BG116" s="106"/>
      <c r="BH116" s="106">
        <f t="shared" ref="BH116" si="237">BF116-BJ116</f>
        <v>0.78306856542980952</v>
      </c>
      <c r="BI116" s="106"/>
      <c r="BJ116" s="106">
        <f t="shared" ref="BJ116" si="238">T116-AU116</f>
        <v>-9.6709245974494928E-2</v>
      </c>
      <c r="BK116" s="73"/>
    </row>
    <row r="117" spans="1:63" s="28" customFormat="1" x14ac:dyDescent="0.2">
      <c r="A117" s="333">
        <v>41640</v>
      </c>
      <c r="C117" s="60"/>
      <c r="D117" s="102">
        <f>Data!D110+'Economic Model'!C$63</f>
        <v>2.0704545454545444</v>
      </c>
      <c r="E117" s="103"/>
      <c r="F117" s="104">
        <f>Data!F110+'Economic Model'!C$64</f>
        <v>168.16666666666666</v>
      </c>
      <c r="G117" s="103"/>
      <c r="H117" s="102">
        <f>Data!H110+'Economic Model'!C$65</f>
        <v>4.2671422619047616</v>
      </c>
      <c r="I117" s="103"/>
      <c r="J117" s="105">
        <f>Data!J110+'Economic Model'!C$66</f>
        <v>5.98</v>
      </c>
      <c r="K117" s="94"/>
      <c r="L117" s="16"/>
      <c r="M117" s="102">
        <f t="shared" ref="M117" si="239">D117</f>
        <v>2.0704545454545444</v>
      </c>
      <c r="N117" s="117"/>
      <c r="O117" s="102">
        <f>F117/2000*'Economic Model'!C$32/'Economic Model'!C$30</f>
        <v>0.51050595238095242</v>
      </c>
      <c r="P117" s="102"/>
      <c r="Q117" s="102">
        <f t="shared" ref="Q117" si="240">M117+O117</f>
        <v>2.580960497835497</v>
      </c>
      <c r="R117" s="119"/>
      <c r="S117" s="117"/>
      <c r="T117" s="102">
        <f>H117/'Economic Model'!C$30</f>
        <v>1.5239793792517007</v>
      </c>
      <c r="U117" s="117"/>
      <c r="V117" s="102">
        <f>J117/1000*'Economic Model'!C$33</f>
        <v>0.1794</v>
      </c>
      <c r="W117" s="117"/>
      <c r="X117" s="102">
        <f>('Economic Model'!H$43+'Economic Model'!H$51)/100</f>
        <v>0.21914999999999998</v>
      </c>
      <c r="Y117" s="117"/>
      <c r="Z117" s="102">
        <f t="shared" ref="Z117" si="241">T117+V117+X117</f>
        <v>1.9225293792517006</v>
      </c>
      <c r="AA117" s="117"/>
      <c r="AB117" s="102">
        <f>'Economic Model'!H$58/100</f>
        <v>0.2135298575757576</v>
      </c>
      <c r="AC117" s="117"/>
      <c r="AD117" s="102">
        <f t="shared" ref="AD117" si="242">Z117+AB117</f>
        <v>2.1360592368274585</v>
      </c>
      <c r="AE117" s="117"/>
      <c r="AF117" s="102">
        <f t="shared" ref="AF117" si="243">AD117-O117</f>
        <v>1.6255532844465059</v>
      </c>
      <c r="AG117" s="114"/>
      <c r="AH117" s="102"/>
      <c r="AI117" s="102">
        <f>Q117-T117-V117-('Economic Model'!H$49/100)</f>
        <v>0.8390811185837963</v>
      </c>
      <c r="AJ117" s="102"/>
      <c r="AK117" s="102">
        <f t="shared" ref="AK117" si="244">Q117-Z117</f>
        <v>0.65843111858379633</v>
      </c>
      <c r="AL117" s="102"/>
      <c r="AM117" s="102">
        <f t="shared" ref="AM117" si="245">Q117-AD117</f>
        <v>0.44490126100803851</v>
      </c>
      <c r="AN117" s="89"/>
      <c r="AO117" s="17"/>
      <c r="AP117" s="90"/>
      <c r="AQ117" s="102">
        <f>'Returns per Bu.'!AJ117/'Economic Model'!C$30</f>
        <v>0.58797909407665505</v>
      </c>
      <c r="AR117" s="102"/>
      <c r="AS117" s="102">
        <f t="shared" ref="AS117" si="246">AU117-AQ117</f>
        <v>1.0645983666963832</v>
      </c>
      <c r="AT117" s="102"/>
      <c r="AU117" s="102">
        <f>'Returns per Bu.'!AN117/'Economic Model'!C$30</f>
        <v>1.6525774607730384</v>
      </c>
      <c r="AV117" s="114"/>
      <c r="AW117" s="113"/>
      <c r="AX117" s="102">
        <f t="shared" ref="AX117" si="247">AU117+V117+X117</f>
        <v>2.0511274607730385</v>
      </c>
      <c r="AY117" s="102"/>
      <c r="AZ117" s="102">
        <f t="shared" ref="AZ117" si="248">AB117+AX117</f>
        <v>2.2646573183487959</v>
      </c>
      <c r="BA117" s="114"/>
      <c r="BB117" s="102"/>
      <c r="BC117" s="102"/>
      <c r="BD117" s="102">
        <f t="shared" ref="BD117" si="249">Q117-AX117</f>
        <v>0.52983303706245843</v>
      </c>
      <c r="BE117" s="102"/>
      <c r="BF117" s="102">
        <f t="shared" ref="BF117" si="250">Q117-AZ117</f>
        <v>0.31630317948670106</v>
      </c>
      <c r="BG117" s="102"/>
      <c r="BH117" s="102">
        <f t="shared" ref="BH117" si="251">BF117-BJ117</f>
        <v>0.44490126100803873</v>
      </c>
      <c r="BI117" s="102"/>
      <c r="BJ117" s="102">
        <f t="shared" ref="BJ117" si="252">T117-AU117</f>
        <v>-0.12859808152133767</v>
      </c>
      <c r="BK117" s="59"/>
    </row>
    <row r="118" spans="1:63" x14ac:dyDescent="0.2">
      <c r="A118" s="234">
        <v>41671</v>
      </c>
      <c r="B118" s="28"/>
      <c r="C118" s="60"/>
      <c r="D118" s="102">
        <f>Data!D111+'Economic Model'!C$63</f>
        <v>1.9445000000000001</v>
      </c>
      <c r="E118" s="103"/>
      <c r="F118" s="104">
        <f>Data!F111+'Economic Model'!C$64</f>
        <v>202.13157894736841</v>
      </c>
      <c r="G118" s="103"/>
      <c r="H118" s="102">
        <f>Data!H111+'Economic Model'!C$65</f>
        <v>4.4448355263157904</v>
      </c>
      <c r="I118" s="103"/>
      <c r="J118" s="105">
        <f>Data!J111+'Economic Model'!C$66</f>
        <v>9.16</v>
      </c>
      <c r="K118" s="94"/>
      <c r="L118" s="16"/>
      <c r="M118" s="102">
        <f t="shared" ref="M118" si="253">D118</f>
        <v>1.9445000000000001</v>
      </c>
      <c r="N118" s="117"/>
      <c r="O118" s="102">
        <f>F118/2000*'Economic Model'!C$32/'Economic Model'!C$30</f>
        <v>0.61361372180451124</v>
      </c>
      <c r="P118" s="102"/>
      <c r="Q118" s="102">
        <f t="shared" ref="Q118" si="254">M118+O118</f>
        <v>2.5581137218045114</v>
      </c>
      <c r="R118" s="119"/>
      <c r="S118" s="117"/>
      <c r="T118" s="102">
        <f>H118/'Economic Model'!C$30</f>
        <v>1.5874412593984966</v>
      </c>
      <c r="U118" s="117"/>
      <c r="V118" s="102">
        <f>J118/1000*'Economic Model'!C$33</f>
        <v>0.27479999999999999</v>
      </c>
      <c r="W118" s="117"/>
      <c r="X118" s="102">
        <f>('Economic Model'!H$43+'Economic Model'!H$51)/100</f>
        <v>0.21914999999999998</v>
      </c>
      <c r="Y118" s="117"/>
      <c r="Z118" s="102">
        <f t="shared" ref="Z118" si="255">T118+V118+X118</f>
        <v>2.0813912593984965</v>
      </c>
      <c r="AA118" s="117"/>
      <c r="AB118" s="102">
        <f>'Economic Model'!H$58/100</f>
        <v>0.2135298575757576</v>
      </c>
      <c r="AC118" s="117"/>
      <c r="AD118" s="102">
        <f t="shared" ref="AD118" si="256">Z118+AB118</f>
        <v>2.2949211169742538</v>
      </c>
      <c r="AE118" s="117"/>
      <c r="AF118" s="102">
        <f t="shared" ref="AF118" si="257">AD118-O118</f>
        <v>1.6813073951697426</v>
      </c>
      <c r="AG118" s="114"/>
      <c r="AH118" s="102"/>
      <c r="AI118" s="102">
        <f>Q118-T118-V118-('Economic Model'!H$49/100)</f>
        <v>0.65737246240601488</v>
      </c>
      <c r="AJ118" s="102"/>
      <c r="AK118" s="102">
        <f t="shared" ref="AK118" si="258">Q118-Z118</f>
        <v>0.4767224624060149</v>
      </c>
      <c r="AL118" s="102"/>
      <c r="AM118" s="102">
        <f t="shared" ref="AM118" si="259">Q118-AD118</f>
        <v>0.26319260483025753</v>
      </c>
      <c r="AN118" s="89"/>
      <c r="AO118" s="17"/>
      <c r="AP118" s="90"/>
      <c r="AQ118" s="102">
        <f>'Returns per Bu.'!AJ118/'Economic Model'!C$30</f>
        <v>0.58797909407665505</v>
      </c>
      <c r="AR118" s="102"/>
      <c r="AS118" s="102">
        <f t="shared" ref="AS118:AS136" si="260">AU118-AQ118</f>
        <v>1.0685107991820013</v>
      </c>
      <c r="AT118" s="102"/>
      <c r="AU118" s="102">
        <f>'Returns per Bu.'!AN118/'Economic Model'!C$30</f>
        <v>1.6564898932586565</v>
      </c>
      <c r="AV118" s="114"/>
      <c r="AW118" s="113"/>
      <c r="AX118" s="102">
        <f t="shared" ref="AX118" si="261">AU118+V118+X118</f>
        <v>2.1504398932586564</v>
      </c>
      <c r="AY118" s="102"/>
      <c r="AZ118" s="102">
        <f t="shared" ref="AZ118" si="262">AB118+AX118</f>
        <v>2.3639697508344142</v>
      </c>
      <c r="BA118" s="114"/>
      <c r="BB118" s="102"/>
      <c r="BC118" s="102"/>
      <c r="BD118" s="102">
        <f t="shared" ref="BD118" si="263">Q118-AX118</f>
        <v>0.40767382854585499</v>
      </c>
      <c r="BE118" s="102"/>
      <c r="BF118" s="102">
        <f t="shared" ref="BF118" si="264">Q118-AZ118</f>
        <v>0.19414397097009717</v>
      </c>
      <c r="BG118" s="102"/>
      <c r="BH118" s="102">
        <f t="shared" ref="BH118" si="265">BF118-BJ118</f>
        <v>0.26319260483025708</v>
      </c>
      <c r="BI118" s="102"/>
      <c r="BJ118" s="102">
        <f t="shared" ref="BJ118" si="266">T118-AU118</f>
        <v>-6.9048633860159914E-2</v>
      </c>
      <c r="BK118" s="59"/>
    </row>
    <row r="119" spans="1:63" x14ac:dyDescent="0.2">
      <c r="A119" s="234">
        <v>41699</v>
      </c>
      <c r="B119" s="28"/>
      <c r="C119" s="60"/>
      <c r="D119" s="102">
        <f>Data!D112+'Economic Model'!C$63</f>
        <v>2.4778571428571428</v>
      </c>
      <c r="E119" s="103"/>
      <c r="F119" s="104">
        <f>Data!F112+'Economic Model'!C$64</f>
        <v>236.13095238095238</v>
      </c>
      <c r="G119" s="103"/>
      <c r="H119" s="102">
        <f>Data!H112+'Economic Model'!C$65</f>
        <v>4.6688095238095242</v>
      </c>
      <c r="I119" s="103"/>
      <c r="J119" s="105">
        <f>Data!J112+'Economic Model'!C$66</f>
        <v>9.27</v>
      </c>
      <c r="K119" s="94"/>
      <c r="L119" s="16"/>
      <c r="M119" s="102">
        <f t="shared" ref="M119:M124" si="267">D119</f>
        <v>2.4778571428571428</v>
      </c>
      <c r="N119" s="117"/>
      <c r="O119" s="102">
        <f>F119/2000*'Economic Model'!C$32/'Economic Model'!C$30</f>
        <v>0.71682610544217684</v>
      </c>
      <c r="P119" s="102"/>
      <c r="Q119" s="102">
        <f t="shared" ref="Q119:Q124" si="268">M119+O119</f>
        <v>3.1946832482993197</v>
      </c>
      <c r="R119" s="119"/>
      <c r="S119" s="117"/>
      <c r="T119" s="102">
        <f>H119/'Economic Model'!C$30</f>
        <v>1.6674319727891158</v>
      </c>
      <c r="U119" s="117"/>
      <c r="V119" s="102">
        <f>J119/1000*'Economic Model'!C$33</f>
        <v>0.27809999999999996</v>
      </c>
      <c r="W119" s="117"/>
      <c r="X119" s="102">
        <f>('Economic Model'!H$43+'Economic Model'!H$51)/100</f>
        <v>0.21914999999999998</v>
      </c>
      <c r="Y119" s="117"/>
      <c r="Z119" s="102">
        <f t="shared" ref="Z119:Z124" si="269">T119+V119+X119</f>
        <v>2.1646819727891158</v>
      </c>
      <c r="AA119" s="117"/>
      <c r="AB119" s="102">
        <f>'Economic Model'!H$58/100</f>
        <v>0.2135298575757576</v>
      </c>
      <c r="AC119" s="117"/>
      <c r="AD119" s="102">
        <f t="shared" ref="AD119:AD124" si="270">Z119+AB119</f>
        <v>2.3782118303648732</v>
      </c>
      <c r="AE119" s="117"/>
      <c r="AF119" s="102">
        <f t="shared" ref="AF119:AF124" si="271">AD119-O119</f>
        <v>1.6613857249226962</v>
      </c>
      <c r="AG119" s="114"/>
      <c r="AH119" s="102"/>
      <c r="AI119" s="102">
        <f>Q119-T119-V119-('Economic Model'!H$49/100)</f>
        <v>1.2106512755102039</v>
      </c>
      <c r="AJ119" s="102"/>
      <c r="AK119" s="102">
        <f t="shared" ref="AK119:AK124" si="272">Q119-Z119</f>
        <v>1.0300012755102039</v>
      </c>
      <c r="AL119" s="102"/>
      <c r="AM119" s="102">
        <f t="shared" ref="AM119:AM124" si="273">Q119-AD119</f>
        <v>0.81647141793444655</v>
      </c>
      <c r="AN119" s="89"/>
      <c r="AO119" s="15"/>
      <c r="AP119" s="90"/>
      <c r="AQ119" s="102">
        <f>'Returns per Bu.'!AJ119/'Economic Model'!C$30</f>
        <v>0.58797909407665505</v>
      </c>
      <c r="AR119" s="102"/>
      <c r="AS119" s="102">
        <f t="shared" si="260"/>
        <v>1.0724232316676194</v>
      </c>
      <c r="AT119" s="102"/>
      <c r="AU119" s="102">
        <f>'Returns per Bu.'!AN119/'Economic Model'!C$30</f>
        <v>1.6604023257442744</v>
      </c>
      <c r="AV119" s="102"/>
      <c r="AW119" s="113"/>
      <c r="AX119" s="102">
        <f t="shared" ref="AX119:AX124" si="274">AU119+V119+X119</f>
        <v>2.1576523257442743</v>
      </c>
      <c r="AY119" s="102"/>
      <c r="AZ119" s="102">
        <f t="shared" ref="AZ119:AZ124" si="275">AB119+AX119</f>
        <v>2.3711821833200322</v>
      </c>
      <c r="BA119" s="114"/>
      <c r="BB119" s="102"/>
      <c r="BC119" s="102"/>
      <c r="BD119" s="102">
        <f t="shared" ref="BD119:BD124" si="276">Q119-AX119</f>
        <v>1.0370309225550454</v>
      </c>
      <c r="BE119" s="102"/>
      <c r="BF119" s="102">
        <f t="shared" ref="BF119:BF124" si="277">Q119-AZ119</f>
        <v>0.82350106497928754</v>
      </c>
      <c r="BG119" s="102"/>
      <c r="BH119" s="102">
        <f t="shared" ref="BH119:BH124" si="278">BF119-BJ119</f>
        <v>0.81647141793444611</v>
      </c>
      <c r="BI119" s="102"/>
      <c r="BJ119" s="102">
        <f t="shared" ref="BJ119:BJ124" si="279">T119-AU119</f>
        <v>7.0296470448414361E-3</v>
      </c>
      <c r="BK119" s="59"/>
    </row>
    <row r="120" spans="1:63" x14ac:dyDescent="0.2">
      <c r="A120" s="234">
        <v>41730</v>
      </c>
      <c r="B120" s="28"/>
      <c r="C120" s="60"/>
      <c r="D120" s="102">
        <f>Data!D113+'Economic Model'!C$63</f>
        <v>2.7863636363636357</v>
      </c>
      <c r="E120" s="103"/>
      <c r="F120" s="104">
        <f>Data!F113+'Economic Model'!C$64</f>
        <v>233.0952380952381</v>
      </c>
      <c r="G120" s="103"/>
      <c r="H120" s="102">
        <f>Data!H113+'Economic Model'!C$65</f>
        <v>4.8590119047619051</v>
      </c>
      <c r="I120" s="103"/>
      <c r="J120" s="105">
        <f>Data!J113+'Economic Model'!C$66</f>
        <v>8.26</v>
      </c>
      <c r="K120" s="94"/>
      <c r="L120" s="16"/>
      <c r="M120" s="102">
        <f t="shared" si="267"/>
        <v>2.7863636363636357</v>
      </c>
      <c r="N120" s="117"/>
      <c r="O120" s="102">
        <f>F120/2000*'Economic Model'!C$32/'Economic Model'!C$30</f>
        <v>0.70761054421768721</v>
      </c>
      <c r="P120" s="102"/>
      <c r="Q120" s="102">
        <f t="shared" si="268"/>
        <v>3.4939741805813229</v>
      </c>
      <c r="R120" s="119"/>
      <c r="S120" s="117"/>
      <c r="T120" s="102">
        <f>H120/'Economic Model'!C$30</f>
        <v>1.7353613945578235</v>
      </c>
      <c r="U120" s="117"/>
      <c r="V120" s="102">
        <f>J120/1000*'Economic Model'!C$33</f>
        <v>0.24779999999999999</v>
      </c>
      <c r="W120" s="117"/>
      <c r="X120" s="102">
        <f>('Economic Model'!H$43+'Economic Model'!H$51)/100</f>
        <v>0.21914999999999998</v>
      </c>
      <c r="Y120" s="117"/>
      <c r="Z120" s="102">
        <f t="shared" si="269"/>
        <v>2.2023113945578237</v>
      </c>
      <c r="AA120" s="117"/>
      <c r="AB120" s="102">
        <f>'Economic Model'!H$58/100</f>
        <v>0.2135298575757576</v>
      </c>
      <c r="AC120" s="117"/>
      <c r="AD120" s="102">
        <f t="shared" si="270"/>
        <v>2.415841252133581</v>
      </c>
      <c r="AE120" s="117"/>
      <c r="AF120" s="102">
        <f t="shared" si="271"/>
        <v>1.7082307079158938</v>
      </c>
      <c r="AG120" s="114"/>
      <c r="AH120" s="102"/>
      <c r="AI120" s="102">
        <f>Q120-T120-V120-('Economic Model'!H$49/100)</f>
        <v>1.4723127860234995</v>
      </c>
      <c r="AJ120" s="102"/>
      <c r="AK120" s="102">
        <f t="shared" si="272"/>
        <v>1.2916627860234993</v>
      </c>
      <c r="AL120" s="102"/>
      <c r="AM120" s="102">
        <f t="shared" si="273"/>
        <v>1.0781329284477419</v>
      </c>
      <c r="AN120" s="89"/>
      <c r="AO120" s="15"/>
      <c r="AP120" s="90"/>
      <c r="AQ120" s="102">
        <f>'Returns per Bu.'!AJ120/'Economic Model'!C$30</f>
        <v>0.58797909407665505</v>
      </c>
      <c r="AR120" s="102"/>
      <c r="AS120" s="102">
        <f t="shared" si="260"/>
        <v>1.0763356641532376</v>
      </c>
      <c r="AT120" s="102"/>
      <c r="AU120" s="102">
        <f>'Returns per Bu.'!AN120/'Economic Model'!C$30</f>
        <v>1.6643147582298927</v>
      </c>
      <c r="AV120" s="102"/>
      <c r="AW120" s="113"/>
      <c r="AX120" s="102">
        <f t="shared" si="274"/>
        <v>2.1312647582298929</v>
      </c>
      <c r="AY120" s="102"/>
      <c r="AZ120" s="102">
        <f t="shared" si="275"/>
        <v>2.3447946158056503</v>
      </c>
      <c r="BA120" s="114"/>
      <c r="BB120" s="102"/>
      <c r="BC120" s="102"/>
      <c r="BD120" s="102">
        <f t="shared" si="276"/>
        <v>1.36270942235143</v>
      </c>
      <c r="BE120" s="102"/>
      <c r="BF120" s="102">
        <f t="shared" si="277"/>
        <v>1.1491795647756726</v>
      </c>
      <c r="BG120" s="102"/>
      <c r="BH120" s="102">
        <f t="shared" si="278"/>
        <v>1.0781329284477419</v>
      </c>
      <c r="BI120" s="102"/>
      <c r="BJ120" s="102">
        <f t="shared" si="279"/>
        <v>7.1046636327930734E-2</v>
      </c>
      <c r="BK120" s="59"/>
    </row>
    <row r="121" spans="1:63" x14ac:dyDescent="0.2">
      <c r="A121" s="234">
        <v>41760</v>
      </c>
      <c r="B121" s="28"/>
      <c r="C121" s="60"/>
      <c r="D121" s="102">
        <f>Data!D114+'Economic Model'!C$63</f>
        <v>2.2397727272727264</v>
      </c>
      <c r="E121" s="103"/>
      <c r="F121" s="104">
        <f>Data!F114+'Economic Model'!C$64</f>
        <v>213.92857142857142</v>
      </c>
      <c r="G121" s="103"/>
      <c r="H121" s="102">
        <f>Data!H114+'Economic Model'!C$65</f>
        <v>4.7784523809523813</v>
      </c>
      <c r="I121" s="103"/>
      <c r="J121" s="105">
        <f>Data!J114+'Economic Model'!C$66</f>
        <v>8.1199999999999992</v>
      </c>
      <c r="K121" s="94"/>
      <c r="L121" s="16"/>
      <c r="M121" s="102">
        <f t="shared" si="267"/>
        <v>2.2397727272727264</v>
      </c>
      <c r="N121" s="117"/>
      <c r="O121" s="102">
        <f>F121/2000*'Economic Model'!C$32/'Economic Model'!C$30</f>
        <v>0.64942602040816322</v>
      </c>
      <c r="P121" s="102"/>
      <c r="Q121" s="102">
        <f t="shared" si="268"/>
        <v>2.8891987476808896</v>
      </c>
      <c r="R121" s="119"/>
      <c r="S121" s="117"/>
      <c r="T121" s="102">
        <f>H121/'Economic Model'!C$30</f>
        <v>1.706590136054422</v>
      </c>
      <c r="U121" s="117"/>
      <c r="V121" s="102">
        <f>J121/1000*'Economic Model'!C$33</f>
        <v>0.24359999999999996</v>
      </c>
      <c r="W121" s="117"/>
      <c r="X121" s="102">
        <f>('Economic Model'!H$43+'Economic Model'!H$51)/100</f>
        <v>0.21914999999999998</v>
      </c>
      <c r="Y121" s="117"/>
      <c r="Z121" s="102">
        <f t="shared" si="269"/>
        <v>2.169340136054422</v>
      </c>
      <c r="AA121" s="117"/>
      <c r="AB121" s="102">
        <f>'Economic Model'!H$58/100</f>
        <v>0.2135298575757576</v>
      </c>
      <c r="AC121" s="117"/>
      <c r="AD121" s="102">
        <f t="shared" si="270"/>
        <v>2.3828699936301794</v>
      </c>
      <c r="AE121" s="117"/>
      <c r="AF121" s="102">
        <f t="shared" si="271"/>
        <v>1.7334439732220162</v>
      </c>
      <c r="AG121" s="114"/>
      <c r="AH121" s="102"/>
      <c r="AI121" s="102">
        <f>Q121-T121-V121-('Economic Model'!H$49/100)</f>
        <v>0.90050861162646767</v>
      </c>
      <c r="AJ121" s="102"/>
      <c r="AK121" s="102">
        <f t="shared" si="272"/>
        <v>0.71985861162646758</v>
      </c>
      <c r="AL121" s="102"/>
      <c r="AM121" s="102">
        <f t="shared" si="273"/>
        <v>0.50632875405071021</v>
      </c>
      <c r="AN121" s="89"/>
      <c r="AO121" s="15"/>
      <c r="AP121" s="90"/>
      <c r="AQ121" s="102">
        <f>'Returns per Bu.'!AJ121/'Economic Model'!C$30</f>
        <v>0.58797909407665505</v>
      </c>
      <c r="AR121" s="102"/>
      <c r="AS121" s="102">
        <f t="shared" si="260"/>
        <v>1.0802480966388557</v>
      </c>
      <c r="AT121" s="102"/>
      <c r="AU121" s="102">
        <f>'Returns per Bu.'!AN121/'Economic Model'!C$30</f>
        <v>1.6682271907155106</v>
      </c>
      <c r="AV121" s="102"/>
      <c r="AW121" s="113"/>
      <c r="AX121" s="102">
        <f t="shared" si="274"/>
        <v>2.1309771907155106</v>
      </c>
      <c r="AY121" s="102"/>
      <c r="AZ121" s="102">
        <f t="shared" si="275"/>
        <v>2.344507048291268</v>
      </c>
      <c r="BA121" s="114"/>
      <c r="BB121" s="102"/>
      <c r="BC121" s="102"/>
      <c r="BD121" s="102">
        <f t="shared" si="276"/>
        <v>0.75822155696537896</v>
      </c>
      <c r="BE121" s="102"/>
      <c r="BF121" s="102">
        <f t="shared" si="277"/>
        <v>0.54469169938962159</v>
      </c>
      <c r="BG121" s="102"/>
      <c r="BH121" s="102">
        <f t="shared" si="278"/>
        <v>0.50632875405071021</v>
      </c>
      <c r="BI121" s="102"/>
      <c r="BJ121" s="102">
        <f t="shared" si="279"/>
        <v>3.8362945338911381E-2</v>
      </c>
      <c r="BK121" s="59"/>
    </row>
    <row r="122" spans="1:63" x14ac:dyDescent="0.2">
      <c r="A122" s="234">
        <v>41791</v>
      </c>
      <c r="B122" s="28"/>
      <c r="C122" s="60"/>
      <c r="D122" s="102">
        <f>Data!D115+'Economic Model'!C$63</f>
        <v>2.2238095238095239</v>
      </c>
      <c r="E122" s="103"/>
      <c r="F122" s="104">
        <f>Data!F115+'Economic Model'!C$64</f>
        <v>167.21428571428572</v>
      </c>
      <c r="G122" s="103"/>
      <c r="H122" s="102">
        <f>Data!H115+'Economic Model'!C$65</f>
        <v>4.4533869047619055</v>
      </c>
      <c r="I122" s="103"/>
      <c r="J122" s="105">
        <f>Data!J115+'Economic Model'!C$66</f>
        <v>8.1199999999999992</v>
      </c>
      <c r="K122" s="94"/>
      <c r="L122" s="16"/>
      <c r="M122" s="102">
        <f t="shared" si="267"/>
        <v>2.2238095238095239</v>
      </c>
      <c r="N122" s="117"/>
      <c r="O122" s="102">
        <f>F122/2000*'Economic Model'!C$32/'Economic Model'!C$30</f>
        <v>0.50761479591836745</v>
      </c>
      <c r="P122" s="102"/>
      <c r="Q122" s="102">
        <f t="shared" si="268"/>
        <v>2.7314243197278913</v>
      </c>
      <c r="R122" s="119"/>
      <c r="S122" s="117"/>
      <c r="T122" s="102">
        <f>H122/'Economic Model'!C$30</f>
        <v>1.590495323129252</v>
      </c>
      <c r="U122" s="117"/>
      <c r="V122" s="102">
        <f>J122/1000*'Economic Model'!C$33</f>
        <v>0.24359999999999996</v>
      </c>
      <c r="W122" s="117"/>
      <c r="X122" s="102">
        <f>('Economic Model'!H$43+'Economic Model'!H$51)/100</f>
        <v>0.21914999999999998</v>
      </c>
      <c r="Y122" s="117"/>
      <c r="Z122" s="102">
        <f t="shared" si="269"/>
        <v>2.0532453231292522</v>
      </c>
      <c r="AA122" s="117"/>
      <c r="AB122" s="102">
        <f>'Economic Model'!H$58/100</f>
        <v>0.2135298575757576</v>
      </c>
      <c r="AC122" s="117"/>
      <c r="AD122" s="102">
        <f t="shared" si="270"/>
        <v>2.2667751807050101</v>
      </c>
      <c r="AE122" s="117"/>
      <c r="AF122" s="102">
        <f t="shared" si="271"/>
        <v>1.7591603847866426</v>
      </c>
      <c r="AG122" s="114"/>
      <c r="AH122" s="102"/>
      <c r="AI122" s="102">
        <f>Q122-T122-V122-('Economic Model'!H$49/100)</f>
        <v>0.85882899659863943</v>
      </c>
      <c r="AJ122" s="102"/>
      <c r="AK122" s="102">
        <f t="shared" si="272"/>
        <v>0.67817899659863912</v>
      </c>
      <c r="AL122" s="102"/>
      <c r="AM122" s="102">
        <f t="shared" si="273"/>
        <v>0.4646491390228813</v>
      </c>
      <c r="AN122" s="89"/>
      <c r="AO122" s="15"/>
      <c r="AP122" s="90"/>
      <c r="AQ122" s="102">
        <f>'Returns per Bu.'!AJ122/'Economic Model'!C$30</f>
        <v>0.58797909407665505</v>
      </c>
      <c r="AR122" s="102"/>
      <c r="AS122" s="102">
        <f t="shared" si="260"/>
        <v>1.0841605291244738</v>
      </c>
      <c r="AT122" s="102"/>
      <c r="AU122" s="102">
        <f>'Returns per Bu.'!AN122/'Economic Model'!C$30</f>
        <v>1.6721396232011287</v>
      </c>
      <c r="AV122" s="102"/>
      <c r="AW122" s="113"/>
      <c r="AX122" s="102">
        <f t="shared" si="274"/>
        <v>2.1348896232011287</v>
      </c>
      <c r="AY122" s="102"/>
      <c r="AZ122" s="102">
        <f t="shared" si="275"/>
        <v>2.3484194807768866</v>
      </c>
      <c r="BA122" s="114"/>
      <c r="BB122" s="102"/>
      <c r="BC122" s="102"/>
      <c r="BD122" s="102">
        <f t="shared" si="276"/>
        <v>0.59653469652676261</v>
      </c>
      <c r="BE122" s="102"/>
      <c r="BF122" s="102">
        <f t="shared" si="277"/>
        <v>0.38300483895100479</v>
      </c>
      <c r="BG122" s="102"/>
      <c r="BH122" s="102">
        <f t="shared" si="278"/>
        <v>0.46464913902288152</v>
      </c>
      <c r="BI122" s="102"/>
      <c r="BJ122" s="102">
        <f t="shared" si="279"/>
        <v>-8.164430007187673E-2</v>
      </c>
      <c r="BK122" s="59"/>
    </row>
    <row r="123" spans="1:63" x14ac:dyDescent="0.2">
      <c r="A123" s="234">
        <v>41821</v>
      </c>
      <c r="B123" s="28"/>
      <c r="C123" s="60"/>
      <c r="D123" s="102">
        <f>Data!D116+'Economic Model'!C$63</f>
        <v>2.0961363636363632</v>
      </c>
      <c r="E123" s="103"/>
      <c r="F123" s="104">
        <f>Data!F116+'Economic Model'!C$64</f>
        <v>129.56818181818181</v>
      </c>
      <c r="G123" s="103"/>
      <c r="H123" s="102">
        <f>Data!H116+'Economic Model'!C$65</f>
        <v>3.7986363636363638</v>
      </c>
      <c r="I123" s="103"/>
      <c r="J123" s="105">
        <f>Data!J116+'Economic Model'!C$66</f>
        <v>7.94</v>
      </c>
      <c r="K123" s="94"/>
      <c r="L123" s="16"/>
      <c r="M123" s="102">
        <f t="shared" si="267"/>
        <v>2.0961363636363632</v>
      </c>
      <c r="N123" s="117"/>
      <c r="O123" s="102">
        <f>F123/2000*'Economic Model'!C$32/'Economic Model'!C$30</f>
        <v>0.39333198051948048</v>
      </c>
      <c r="P123" s="102"/>
      <c r="Q123" s="102">
        <f t="shared" si="268"/>
        <v>2.4894683441558438</v>
      </c>
      <c r="R123" s="119"/>
      <c r="S123" s="117"/>
      <c r="T123" s="102">
        <f>H123/'Economic Model'!C$30</f>
        <v>1.3566558441558443</v>
      </c>
      <c r="U123" s="117"/>
      <c r="V123" s="102">
        <f>J123/1000*'Economic Model'!C$33</f>
        <v>0.23820000000000002</v>
      </c>
      <c r="W123" s="117"/>
      <c r="X123" s="102">
        <f>('Economic Model'!H$43+'Economic Model'!H$51)/100</f>
        <v>0.21914999999999998</v>
      </c>
      <c r="Y123" s="117"/>
      <c r="Z123" s="102">
        <f t="shared" si="269"/>
        <v>1.8140058441558442</v>
      </c>
      <c r="AA123" s="117"/>
      <c r="AB123" s="102">
        <f>'Economic Model'!H$58/100</f>
        <v>0.2135298575757576</v>
      </c>
      <c r="AC123" s="117"/>
      <c r="AD123" s="102">
        <f t="shared" si="270"/>
        <v>2.027535701731602</v>
      </c>
      <c r="AE123" s="117"/>
      <c r="AF123" s="102">
        <f t="shared" si="271"/>
        <v>1.6342037212121214</v>
      </c>
      <c r="AG123" s="114"/>
      <c r="AH123" s="102"/>
      <c r="AI123" s="102">
        <f>Q123-T123-V123-('Economic Model'!H$49/100)</f>
        <v>0.85611249999999961</v>
      </c>
      <c r="AJ123" s="102"/>
      <c r="AK123" s="102">
        <f t="shared" si="272"/>
        <v>0.67546249999999963</v>
      </c>
      <c r="AL123" s="102"/>
      <c r="AM123" s="102">
        <f t="shared" si="273"/>
        <v>0.46193264242424181</v>
      </c>
      <c r="AN123" s="89"/>
      <c r="AO123" s="15"/>
      <c r="AP123" s="90"/>
      <c r="AQ123" s="102">
        <f>'Returns per Bu.'!AJ123/'Economic Model'!C$30</f>
        <v>0.58797909407665505</v>
      </c>
      <c r="AR123" s="102"/>
      <c r="AS123" s="102">
        <f t="shared" si="260"/>
        <v>1.0880729616100919</v>
      </c>
      <c r="AT123" s="102"/>
      <c r="AU123" s="102">
        <f>'Returns per Bu.'!AN123/'Economic Model'!C$30</f>
        <v>1.6760520556867471</v>
      </c>
      <c r="AV123" s="102"/>
      <c r="AW123" s="113"/>
      <c r="AX123" s="102">
        <f t="shared" si="274"/>
        <v>2.133402055686747</v>
      </c>
      <c r="AY123" s="102"/>
      <c r="AZ123" s="102">
        <f t="shared" si="275"/>
        <v>2.3469319132625044</v>
      </c>
      <c r="BA123" s="114"/>
      <c r="BB123" s="102"/>
      <c r="BC123" s="102"/>
      <c r="BD123" s="102">
        <f t="shared" si="276"/>
        <v>0.35606628846909683</v>
      </c>
      <c r="BE123" s="102"/>
      <c r="BF123" s="102">
        <f t="shared" si="277"/>
        <v>0.14253643089333945</v>
      </c>
      <c r="BG123" s="102"/>
      <c r="BH123" s="102">
        <f t="shared" si="278"/>
        <v>0.46193264242424226</v>
      </c>
      <c r="BI123" s="102"/>
      <c r="BJ123" s="102">
        <f t="shared" si="279"/>
        <v>-0.31939621153090281</v>
      </c>
      <c r="BK123" s="59"/>
    </row>
    <row r="124" spans="1:63" x14ac:dyDescent="0.2">
      <c r="A124" s="234">
        <v>41852</v>
      </c>
      <c r="B124" s="28"/>
      <c r="C124" s="60"/>
      <c r="D124" s="102">
        <f>Data!D117+'Economic Model'!C$63</f>
        <v>2.0964285714285715</v>
      </c>
      <c r="E124" s="103"/>
      <c r="F124" s="104">
        <f>Data!F117+'Economic Model'!C$64</f>
        <v>107.91666666666667</v>
      </c>
      <c r="G124" s="103"/>
      <c r="H124" s="102">
        <f>Data!H117+'Economic Model'!C$65</f>
        <v>3.5396428571428582</v>
      </c>
      <c r="I124" s="103"/>
      <c r="J124" s="105">
        <f>Data!J117+'Economic Model'!C$66</f>
        <v>7.94</v>
      </c>
      <c r="K124" s="94"/>
      <c r="L124" s="16"/>
      <c r="M124" s="102">
        <f t="shared" si="267"/>
        <v>2.0964285714285715</v>
      </c>
      <c r="N124" s="117"/>
      <c r="O124" s="102">
        <f>F124/2000*'Economic Model'!C$32/'Economic Model'!C$30</f>
        <v>0.3276041666666667</v>
      </c>
      <c r="P124" s="102"/>
      <c r="Q124" s="102">
        <f t="shared" si="268"/>
        <v>2.4240327380952382</v>
      </c>
      <c r="R124" s="119"/>
      <c r="S124" s="117"/>
      <c r="T124" s="102">
        <f>H124/'Economic Model'!C$30</f>
        <v>1.2641581632653065</v>
      </c>
      <c r="U124" s="117"/>
      <c r="V124" s="102">
        <f>J124/1000*'Economic Model'!C$33</f>
        <v>0.23820000000000002</v>
      </c>
      <c r="W124" s="117"/>
      <c r="X124" s="102">
        <f>('Economic Model'!H$43+'Economic Model'!H$51)/100</f>
        <v>0.21914999999999998</v>
      </c>
      <c r="Y124" s="117"/>
      <c r="Z124" s="102">
        <f t="shared" si="269"/>
        <v>1.7215081632653064</v>
      </c>
      <c r="AA124" s="117"/>
      <c r="AB124" s="102">
        <f>'Economic Model'!H$58/100</f>
        <v>0.2135298575757576</v>
      </c>
      <c r="AC124" s="117"/>
      <c r="AD124" s="102">
        <f t="shared" si="270"/>
        <v>1.935038020841064</v>
      </c>
      <c r="AE124" s="117"/>
      <c r="AF124" s="102">
        <f t="shared" si="271"/>
        <v>1.6074338541743973</v>
      </c>
      <c r="AG124" s="114"/>
      <c r="AH124" s="102"/>
      <c r="AI124" s="102">
        <f>Q124-T124-V124-('Economic Model'!H$49/100)</f>
        <v>0.88317457482993178</v>
      </c>
      <c r="AJ124" s="102"/>
      <c r="AK124" s="102">
        <f t="shared" si="272"/>
        <v>0.7025245748299318</v>
      </c>
      <c r="AL124" s="102"/>
      <c r="AM124" s="102">
        <f t="shared" si="273"/>
        <v>0.4889947172541742</v>
      </c>
      <c r="AN124" s="89"/>
      <c r="AO124" s="15"/>
      <c r="AP124" s="90"/>
      <c r="AQ124" s="102">
        <f>'Returns per Bu.'!AJ124/'Economic Model'!C$30</f>
        <v>0.58797909407665505</v>
      </c>
      <c r="AR124" s="102"/>
      <c r="AS124" s="102">
        <f t="shared" si="260"/>
        <v>1.09198539409571</v>
      </c>
      <c r="AT124" s="102"/>
      <c r="AU124" s="102">
        <f>'Returns per Bu.'!AN124/'Economic Model'!C$30</f>
        <v>1.679964488172365</v>
      </c>
      <c r="AV124" s="102"/>
      <c r="AW124" s="113"/>
      <c r="AX124" s="102">
        <f t="shared" si="274"/>
        <v>2.1373144881723651</v>
      </c>
      <c r="AY124" s="102"/>
      <c r="AZ124" s="102">
        <f t="shared" si="275"/>
        <v>2.350844345748123</v>
      </c>
      <c r="BA124" s="114"/>
      <c r="BB124" s="102"/>
      <c r="BC124" s="102"/>
      <c r="BD124" s="102">
        <f t="shared" si="276"/>
        <v>0.28671824992287309</v>
      </c>
      <c r="BE124" s="102"/>
      <c r="BF124" s="102">
        <f t="shared" si="277"/>
        <v>7.3188392347115272E-2</v>
      </c>
      <c r="BG124" s="102"/>
      <c r="BH124" s="102">
        <f t="shared" si="278"/>
        <v>0.48899471725417376</v>
      </c>
      <c r="BI124" s="102"/>
      <c r="BJ124" s="102">
        <f t="shared" si="279"/>
        <v>-0.41580632490705849</v>
      </c>
      <c r="BK124" s="59"/>
    </row>
    <row r="125" spans="1:63" x14ac:dyDescent="0.2">
      <c r="A125" s="234">
        <v>41883</v>
      </c>
      <c r="B125" s="28"/>
      <c r="C125" s="60"/>
      <c r="D125" s="102">
        <f>Data!D118+'Economic Model'!C$63</f>
        <v>1.8397727272727267</v>
      </c>
      <c r="E125" s="103"/>
      <c r="F125" s="104">
        <f>Data!F118+'Economic Model'!C$64</f>
        <v>121.72619047619048</v>
      </c>
      <c r="G125" s="103"/>
      <c r="H125" s="102">
        <f>Data!H118+'Economic Model'!C$65</f>
        <v>3.3420357142857129</v>
      </c>
      <c r="I125" s="103"/>
      <c r="J125" s="105">
        <f>Data!J118+'Economic Model'!C$66</f>
        <v>8.15</v>
      </c>
      <c r="K125" s="94"/>
      <c r="L125" s="16"/>
      <c r="M125" s="102">
        <f t="shared" ref="M125" si="280">D125</f>
        <v>1.8397727272727267</v>
      </c>
      <c r="N125" s="117"/>
      <c r="O125" s="102">
        <f>F125/2000*'Economic Model'!C$32/'Economic Model'!C$30</f>
        <v>0.36952593537414974</v>
      </c>
      <c r="P125" s="102"/>
      <c r="Q125" s="102">
        <f t="shared" ref="Q125" si="281">M125+O125</f>
        <v>2.2092986626468765</v>
      </c>
      <c r="R125" s="119"/>
      <c r="S125" s="117"/>
      <c r="T125" s="102">
        <f>H125/'Economic Model'!C$30</f>
        <v>1.1935841836734689</v>
      </c>
      <c r="U125" s="117"/>
      <c r="V125" s="102">
        <f>J125/1000*'Economic Model'!C$33</f>
        <v>0.24450000000000002</v>
      </c>
      <c r="W125" s="117"/>
      <c r="X125" s="102">
        <f>('Economic Model'!H$43+'Economic Model'!H$51)/100</f>
        <v>0.21914999999999998</v>
      </c>
      <c r="Y125" s="117"/>
      <c r="Z125" s="102">
        <f t="shared" ref="Z125" si="282">T125+V125+X125</f>
        <v>1.6572341836734688</v>
      </c>
      <c r="AA125" s="117"/>
      <c r="AB125" s="102">
        <f>'Economic Model'!H$58/100</f>
        <v>0.2135298575757576</v>
      </c>
      <c r="AC125" s="117"/>
      <c r="AD125" s="102">
        <f t="shared" ref="AD125" si="283">Z125+AB125</f>
        <v>1.8707640412492264</v>
      </c>
      <c r="AE125" s="117"/>
      <c r="AF125" s="102">
        <f t="shared" ref="AF125" si="284">AD125-O125</f>
        <v>1.5012381058750766</v>
      </c>
      <c r="AG125" s="114"/>
      <c r="AH125" s="102"/>
      <c r="AI125" s="102">
        <f>Q125-T125-V125-('Economic Model'!H$49/100)</f>
        <v>0.73271447897340758</v>
      </c>
      <c r="AJ125" s="102"/>
      <c r="AK125" s="102">
        <f t="shared" ref="AK125" si="285">Q125-Z125</f>
        <v>0.55206447897340771</v>
      </c>
      <c r="AL125" s="102"/>
      <c r="AM125" s="102">
        <f t="shared" ref="AM125" si="286">Q125-AD125</f>
        <v>0.33853462139765012</v>
      </c>
      <c r="AN125" s="89"/>
      <c r="AO125" s="15"/>
      <c r="AP125" s="90"/>
      <c r="AQ125" s="102">
        <f>'Returns per Bu.'!AJ125/'Economic Model'!C$30</f>
        <v>0.521669341894061</v>
      </c>
      <c r="AR125" s="102"/>
      <c r="AS125" s="102">
        <f t="shared" si="260"/>
        <v>0.97737526268956532</v>
      </c>
      <c r="AT125" s="102"/>
      <c r="AU125" s="102">
        <f>'Returns per Bu.'!AN125/'Economic Model'!C$30</f>
        <v>1.4990446045836263</v>
      </c>
      <c r="AV125" s="102"/>
      <c r="AW125" s="113"/>
      <c r="AX125" s="102">
        <f t="shared" ref="AX125" si="287">AU125+V125+X125</f>
        <v>1.9626946045836262</v>
      </c>
      <c r="AY125" s="102"/>
      <c r="AZ125" s="102">
        <f t="shared" ref="AZ125" si="288">AB125+AX125</f>
        <v>2.176224462159384</v>
      </c>
      <c r="BA125" s="114"/>
      <c r="BB125" s="102"/>
      <c r="BC125" s="102"/>
      <c r="BD125" s="102">
        <f t="shared" ref="BD125" si="289">Q125-AX125</f>
        <v>0.24660405806325025</v>
      </c>
      <c r="BE125" s="102"/>
      <c r="BF125" s="102">
        <f t="shared" ref="BF125" si="290">Q125-AZ125</f>
        <v>3.3074200487492433E-2</v>
      </c>
      <c r="BG125" s="102"/>
      <c r="BH125" s="102">
        <f t="shared" ref="BH125" si="291">BF125-BJ125</f>
        <v>0.33853462139764989</v>
      </c>
      <c r="BI125" s="102"/>
      <c r="BJ125" s="102">
        <f t="shared" ref="BJ125" si="292">T125-AU125</f>
        <v>-0.30546042091015746</v>
      </c>
      <c r="BK125" s="59"/>
    </row>
    <row r="126" spans="1:63" x14ac:dyDescent="0.2">
      <c r="A126" s="234">
        <v>41913</v>
      </c>
      <c r="B126" s="28"/>
      <c r="C126" s="60"/>
      <c r="D126" s="102">
        <f>Data!D119+'Economic Model'!C$63</f>
        <v>1.5606521739130437</v>
      </c>
      <c r="E126" s="103"/>
      <c r="F126" s="104">
        <f>Data!F119+'Economic Model'!C$64</f>
        <v>102.86363636363636</v>
      </c>
      <c r="G126" s="103"/>
      <c r="H126" s="102">
        <f>Data!H119+'Economic Model'!C$65</f>
        <v>3.2640909090909087</v>
      </c>
      <c r="I126" s="103"/>
      <c r="J126" s="105">
        <f>Data!J119+'Economic Model'!C$66</f>
        <v>6.97</v>
      </c>
      <c r="K126" s="94"/>
      <c r="L126" s="16"/>
      <c r="M126" s="102">
        <f t="shared" ref="M126" si="293">D126</f>
        <v>1.5606521739130437</v>
      </c>
      <c r="N126" s="117"/>
      <c r="O126" s="102">
        <f>F126/2000*'Economic Model'!C$32/'Economic Model'!C$30</f>
        <v>0.3122646103896104</v>
      </c>
      <c r="P126" s="102"/>
      <c r="Q126" s="102">
        <f t="shared" ref="Q126" si="294">M126+O126</f>
        <v>1.872916784302654</v>
      </c>
      <c r="R126" s="119"/>
      <c r="S126" s="117"/>
      <c r="T126" s="102">
        <f>H126/'Economic Model'!C$30</f>
        <v>1.1657467532467531</v>
      </c>
      <c r="U126" s="117"/>
      <c r="V126" s="102">
        <f>J126/1000*'Economic Model'!C$33</f>
        <v>0.20909999999999998</v>
      </c>
      <c r="W126" s="117"/>
      <c r="X126" s="102">
        <f>('Economic Model'!H$43+'Economic Model'!H$51)/100</f>
        <v>0.21914999999999998</v>
      </c>
      <c r="Y126" s="117"/>
      <c r="Z126" s="102">
        <f t="shared" ref="Z126" si="295">T126+V126+X126</f>
        <v>1.5939967532467532</v>
      </c>
      <c r="AA126" s="117"/>
      <c r="AB126" s="102">
        <f>'Economic Model'!H$58/100</f>
        <v>0.2135298575757576</v>
      </c>
      <c r="AC126" s="117"/>
      <c r="AD126" s="102">
        <f t="shared" ref="AD126" si="296">Z126+AB126</f>
        <v>1.8075266108225108</v>
      </c>
      <c r="AE126" s="117"/>
      <c r="AF126" s="102">
        <f t="shared" ref="AF126" si="297">AD126-O126</f>
        <v>1.4952620004329003</v>
      </c>
      <c r="AG126" s="114"/>
      <c r="AH126" s="102"/>
      <c r="AI126" s="102">
        <f>Q126-T126-V126-('Economic Model'!H$49/100)</f>
        <v>0.45957003105590088</v>
      </c>
      <c r="AJ126" s="102"/>
      <c r="AK126" s="102">
        <f t="shared" ref="AK126" si="298">Q126-Z126</f>
        <v>0.2789200310559008</v>
      </c>
      <c r="AL126" s="102"/>
      <c r="AM126" s="102">
        <f t="shared" ref="AM126" si="299">Q126-AD126</f>
        <v>6.5390173480143199E-2</v>
      </c>
      <c r="AN126" s="89"/>
      <c r="AO126" s="15"/>
      <c r="AP126" s="90"/>
      <c r="AQ126" s="102">
        <f>'Returns per Bu.'!AJ126/'Economic Model'!C$30</f>
        <v>0.521669341894061</v>
      </c>
      <c r="AR126" s="102"/>
      <c r="AS126" s="102">
        <f t="shared" si="260"/>
        <v>0.98095813974510127</v>
      </c>
      <c r="AT126" s="102"/>
      <c r="AU126" s="102">
        <f>'Returns per Bu.'!AN126/'Economic Model'!C$30</f>
        <v>1.5026274816391623</v>
      </c>
      <c r="AV126" s="102"/>
      <c r="AW126" s="113"/>
      <c r="AX126" s="102">
        <f t="shared" ref="AX126" si="300">AU126+V126+X126</f>
        <v>1.9308774816391623</v>
      </c>
      <c r="AY126" s="102"/>
      <c r="AZ126" s="102">
        <f t="shared" ref="AZ126" si="301">AB126+AX126</f>
        <v>2.1444073392149199</v>
      </c>
      <c r="BA126" s="114"/>
      <c r="BB126" s="102"/>
      <c r="BC126" s="102"/>
      <c r="BD126" s="102">
        <f t="shared" ref="BD126" si="302">Q126-AX126</f>
        <v>-5.7960697336508327E-2</v>
      </c>
      <c r="BE126" s="102"/>
      <c r="BF126" s="102">
        <f t="shared" ref="BF126" si="303">Q126-AZ126</f>
        <v>-0.27149055491226592</v>
      </c>
      <c r="BG126" s="102"/>
      <c r="BH126" s="102">
        <f t="shared" ref="BH126" si="304">BF126-BJ126</f>
        <v>6.5390173480143199E-2</v>
      </c>
      <c r="BI126" s="102"/>
      <c r="BJ126" s="102">
        <f t="shared" ref="BJ126" si="305">T126-AU126</f>
        <v>-0.33688072839240912</v>
      </c>
      <c r="BK126" s="59"/>
    </row>
    <row r="127" spans="1:63" x14ac:dyDescent="0.2">
      <c r="A127" s="234">
        <v>41944</v>
      </c>
      <c r="B127" s="28"/>
      <c r="C127" s="60"/>
      <c r="D127" s="102">
        <f>Data!D120+'Economic Model'!C$63</f>
        <v>2.0038888888888886</v>
      </c>
      <c r="E127" s="103"/>
      <c r="F127" s="104">
        <f>Data!F120+'Economic Model'!C$64</f>
        <v>108.33823529411765</v>
      </c>
      <c r="G127" s="103"/>
      <c r="H127" s="102">
        <f>Data!H120+'Economic Model'!C$65</f>
        <v>3.5112500000000004</v>
      </c>
      <c r="I127" s="103"/>
      <c r="J127" s="105">
        <f>Data!J120+'Economic Model'!C$66</f>
        <v>6.56</v>
      </c>
      <c r="K127" s="94"/>
      <c r="L127" s="16"/>
      <c r="M127" s="102">
        <f t="shared" ref="M127:M136" si="306">D127</f>
        <v>2.0038888888888886</v>
      </c>
      <c r="N127" s="117"/>
      <c r="O127" s="102">
        <f>F127/2000*'Economic Model'!C$32/'Economic Model'!C$30</f>
        <v>0.32888392857142862</v>
      </c>
      <c r="P127" s="102"/>
      <c r="Q127" s="102">
        <f t="shared" ref="Q127:Q136" si="307">M127+O127</f>
        <v>2.3327728174603171</v>
      </c>
      <c r="R127" s="119"/>
      <c r="S127" s="117"/>
      <c r="T127" s="102">
        <f>H127/'Economic Model'!C$30</f>
        <v>1.2540178571428573</v>
      </c>
      <c r="U127" s="117"/>
      <c r="V127" s="102">
        <f>J127/1000*'Economic Model'!C$33</f>
        <v>0.1968</v>
      </c>
      <c r="W127" s="117"/>
      <c r="X127" s="102">
        <f>('Economic Model'!H$43+'Economic Model'!H$51)/100</f>
        <v>0.21914999999999998</v>
      </c>
      <c r="Y127" s="117"/>
      <c r="Z127" s="102">
        <f t="shared" ref="Z127:Z136" si="308">T127+V127+X127</f>
        <v>1.6699678571428573</v>
      </c>
      <c r="AA127" s="117"/>
      <c r="AB127" s="102">
        <f>'Economic Model'!H$58/100</f>
        <v>0.2135298575757576</v>
      </c>
      <c r="AC127" s="117"/>
      <c r="AD127" s="102">
        <f t="shared" ref="AD127:AD136" si="309">Z127+AB127</f>
        <v>1.8834977147186149</v>
      </c>
      <c r="AE127" s="117"/>
      <c r="AF127" s="102">
        <f t="shared" ref="AF127:AF136" si="310">AD127-O127</f>
        <v>1.5546137861471863</v>
      </c>
      <c r="AG127" s="114"/>
      <c r="AH127" s="102"/>
      <c r="AI127" s="102">
        <f>Q127-T127-V127-('Economic Model'!H$49/100)</f>
        <v>0.84345496031745981</v>
      </c>
      <c r="AJ127" s="102"/>
      <c r="AK127" s="102">
        <f t="shared" ref="AK127:AK136" si="311">Q127-Z127</f>
        <v>0.66280496031745972</v>
      </c>
      <c r="AL127" s="102"/>
      <c r="AM127" s="102">
        <f t="shared" ref="AM127:AM136" si="312">Q127-AD127</f>
        <v>0.44927510274170213</v>
      </c>
      <c r="AN127" s="89"/>
      <c r="AO127" s="15"/>
      <c r="AP127" s="90"/>
      <c r="AQ127" s="102">
        <f>'Returns per Bu.'!AJ127/'Economic Model'!C$30</f>
        <v>0.521669341894061</v>
      </c>
      <c r="AR127" s="102"/>
      <c r="AS127" s="102">
        <f t="shared" si="260"/>
        <v>0.98454101680063744</v>
      </c>
      <c r="AT127" s="102"/>
      <c r="AU127" s="102">
        <f>'Returns per Bu.'!AN127/'Economic Model'!C$30</f>
        <v>1.5062103586946984</v>
      </c>
      <c r="AV127" s="102"/>
      <c r="AW127" s="113"/>
      <c r="AX127" s="102">
        <f t="shared" ref="AX127:AX136" si="313">AU127+V127+X127</f>
        <v>1.9221603586946985</v>
      </c>
      <c r="AY127" s="102"/>
      <c r="AZ127" s="102">
        <f t="shared" ref="AZ127:AZ136" si="314">AB127+AX127</f>
        <v>2.1356902162704561</v>
      </c>
      <c r="BA127" s="114"/>
      <c r="BB127" s="102"/>
      <c r="BC127" s="102"/>
      <c r="BD127" s="102">
        <f t="shared" ref="BD127:BD136" si="315">Q127-AX127</f>
        <v>0.41061245876561858</v>
      </c>
      <c r="BE127" s="102"/>
      <c r="BF127" s="102">
        <f t="shared" ref="BF127:BF136" si="316">Q127-AZ127</f>
        <v>0.19708260118986098</v>
      </c>
      <c r="BG127" s="102"/>
      <c r="BH127" s="102">
        <f t="shared" ref="BH127:BH136" si="317">BF127-BJ127</f>
        <v>0.44927510274170213</v>
      </c>
      <c r="BI127" s="102"/>
      <c r="BJ127" s="102">
        <f t="shared" ref="BJ127:BJ136" si="318">T127-AU127</f>
        <v>-0.25219250155184114</v>
      </c>
      <c r="BK127" s="59"/>
    </row>
    <row r="128" spans="1:63" x14ac:dyDescent="0.2">
      <c r="A128" s="77">
        <v>41974</v>
      </c>
      <c r="B128" s="30"/>
      <c r="C128" s="65"/>
      <c r="D128" s="106">
        <f>Data!D121+'Economic Model'!C$63</f>
        <v>2.0152380952380944</v>
      </c>
      <c r="E128" s="107"/>
      <c r="F128" s="108">
        <f>Data!F121+'Economic Model'!C$64</f>
        <v>138.26190476190476</v>
      </c>
      <c r="G128" s="107"/>
      <c r="H128" s="106">
        <f>Data!H121+'Economic Model'!C$65</f>
        <v>3.774791666666665</v>
      </c>
      <c r="I128" s="107"/>
      <c r="J128" s="109">
        <f>Data!J121+'Economic Model'!C$66</f>
        <v>7.21</v>
      </c>
      <c r="K128" s="96"/>
      <c r="L128" s="80"/>
      <c r="M128" s="106">
        <f t="shared" si="306"/>
        <v>2.0152380952380944</v>
      </c>
      <c r="N128" s="120"/>
      <c r="O128" s="106">
        <f>F128/2000*'Economic Model'!C$32/'Economic Model'!C$30</f>
        <v>0.41972363945578234</v>
      </c>
      <c r="P128" s="106"/>
      <c r="Q128" s="106">
        <f t="shared" si="307"/>
        <v>2.4349617346938768</v>
      </c>
      <c r="R128" s="122"/>
      <c r="S128" s="120"/>
      <c r="T128" s="106">
        <f>H128/'Economic Model'!C$30</f>
        <v>1.3481398809523804</v>
      </c>
      <c r="U128" s="120"/>
      <c r="V128" s="106">
        <f>J128/1000*'Economic Model'!C$33</f>
        <v>0.21630000000000002</v>
      </c>
      <c r="W128" s="120"/>
      <c r="X128" s="106">
        <f>('Economic Model'!H$43+'Economic Model'!H$51)/100</f>
        <v>0.21914999999999998</v>
      </c>
      <c r="Y128" s="120"/>
      <c r="Z128" s="106">
        <f t="shared" si="308"/>
        <v>1.7835898809523802</v>
      </c>
      <c r="AA128" s="120"/>
      <c r="AB128" s="106">
        <f>'Economic Model'!H$58/100</f>
        <v>0.2135298575757576</v>
      </c>
      <c r="AC128" s="120"/>
      <c r="AD128" s="106">
        <f t="shared" si="309"/>
        <v>1.9971197385281378</v>
      </c>
      <c r="AE128" s="120"/>
      <c r="AF128" s="106">
        <f t="shared" si="310"/>
        <v>1.5773960990723555</v>
      </c>
      <c r="AG128" s="116"/>
      <c r="AH128" s="106"/>
      <c r="AI128" s="106">
        <f>Q128-T128-V128-('Economic Model'!H$49/100)</f>
        <v>0.8320218537414964</v>
      </c>
      <c r="AJ128" s="106"/>
      <c r="AK128" s="106">
        <f t="shared" si="311"/>
        <v>0.65137185374149653</v>
      </c>
      <c r="AL128" s="106"/>
      <c r="AM128" s="106">
        <f t="shared" si="312"/>
        <v>0.43784199616573893</v>
      </c>
      <c r="AN128" s="91"/>
      <c r="AO128" s="74"/>
      <c r="AP128" s="92"/>
      <c r="AQ128" s="106">
        <f>'Returns per Bu.'!AJ128/'Economic Model'!C$30</f>
        <v>0.521669341894061</v>
      </c>
      <c r="AR128" s="106"/>
      <c r="AS128" s="106">
        <f t="shared" si="260"/>
        <v>0.98812389385617316</v>
      </c>
      <c r="AT128" s="106"/>
      <c r="AU128" s="106">
        <f>'Returns per Bu.'!AN128/'Economic Model'!C$30</f>
        <v>1.5097932357502342</v>
      </c>
      <c r="AV128" s="106"/>
      <c r="AW128" s="115"/>
      <c r="AX128" s="106">
        <f t="shared" si="313"/>
        <v>1.9452432357502341</v>
      </c>
      <c r="AY128" s="106"/>
      <c r="AZ128" s="106">
        <f t="shared" si="314"/>
        <v>2.1587730933259914</v>
      </c>
      <c r="BA128" s="116"/>
      <c r="BB128" s="106"/>
      <c r="BC128" s="106"/>
      <c r="BD128" s="106">
        <f t="shared" si="315"/>
        <v>0.48971849894364272</v>
      </c>
      <c r="BE128" s="106"/>
      <c r="BF128" s="106">
        <f t="shared" si="316"/>
        <v>0.27618864136788535</v>
      </c>
      <c r="BG128" s="106"/>
      <c r="BH128" s="106">
        <f t="shared" si="317"/>
        <v>0.43784199616573916</v>
      </c>
      <c r="BI128" s="106"/>
      <c r="BJ128" s="106">
        <f t="shared" si="318"/>
        <v>-0.16165335479785381</v>
      </c>
      <c r="BK128" s="73"/>
    </row>
    <row r="129" spans="1:63" x14ac:dyDescent="0.2">
      <c r="A129" s="333">
        <v>42005</v>
      </c>
      <c r="B129" s="28"/>
      <c r="C129" s="60"/>
      <c r="D129" s="102">
        <f>Data!D122+'Economic Model'!C$63</f>
        <v>1.3817500000000009</v>
      </c>
      <c r="E129" s="103"/>
      <c r="F129" s="104">
        <f>Data!F122+'Economic Model'!C$64</f>
        <v>172.5625</v>
      </c>
      <c r="G129" s="103"/>
      <c r="H129" s="102">
        <f>Data!H122+'Economic Model'!C$65</f>
        <v>3.7328750000000013</v>
      </c>
      <c r="I129" s="103"/>
      <c r="J129" s="105">
        <f>Data!J122+'Economic Model'!C$66</f>
        <v>6.82</v>
      </c>
      <c r="K129" s="94"/>
      <c r="L129" s="16"/>
      <c r="M129" s="102">
        <f t="shared" si="306"/>
        <v>1.3817500000000009</v>
      </c>
      <c r="N129" s="117"/>
      <c r="O129" s="102">
        <f>F129/2000*'Economic Model'!C$32/'Economic Model'!C$30</f>
        <v>0.52385044642857148</v>
      </c>
      <c r="P129" s="102"/>
      <c r="Q129" s="102">
        <f t="shared" si="307"/>
        <v>1.9056004464285725</v>
      </c>
      <c r="R129" s="119"/>
      <c r="S129" s="117"/>
      <c r="T129" s="102">
        <f>H129/'Economic Model'!C$30</f>
        <v>1.3331696428571433</v>
      </c>
      <c r="U129" s="117"/>
      <c r="V129" s="102">
        <f>J129/1000*'Economic Model'!C$33</f>
        <v>0.2046</v>
      </c>
      <c r="W129" s="117"/>
      <c r="X129" s="102">
        <f>('Economic Model'!H$43+'Economic Model'!H$51)/100</f>
        <v>0.21914999999999998</v>
      </c>
      <c r="Y129" s="117"/>
      <c r="Z129" s="102">
        <f t="shared" si="308"/>
        <v>1.7569196428571434</v>
      </c>
      <c r="AA129" s="117"/>
      <c r="AB129" s="102">
        <f>'Economic Model'!H$58/100</f>
        <v>0.2135298575757576</v>
      </c>
      <c r="AC129" s="117"/>
      <c r="AD129" s="102">
        <f t="shared" si="309"/>
        <v>1.970449500432901</v>
      </c>
      <c r="AE129" s="117"/>
      <c r="AF129" s="102">
        <f t="shared" si="310"/>
        <v>1.4465990540043294</v>
      </c>
      <c r="AG129" s="114"/>
      <c r="AH129" s="102"/>
      <c r="AI129" s="102">
        <f>Q129-T129-V129-('Economic Model'!H$49/100)</f>
        <v>0.32933080357142919</v>
      </c>
      <c r="AJ129" s="102"/>
      <c r="AK129" s="102">
        <f t="shared" si="311"/>
        <v>0.1486808035714291</v>
      </c>
      <c r="AL129" s="102"/>
      <c r="AM129" s="102">
        <f t="shared" si="312"/>
        <v>-6.4849054004328499E-2</v>
      </c>
      <c r="AN129" s="89"/>
      <c r="AO129" s="15"/>
      <c r="AP129" s="90"/>
      <c r="AQ129" s="102">
        <f>'Returns per Bu.'!AJ129/'Economic Model'!C$30</f>
        <v>0.521669341894061</v>
      </c>
      <c r="AR129" s="102"/>
      <c r="AS129" s="102">
        <f t="shared" si="260"/>
        <v>0.99170677091170956</v>
      </c>
      <c r="AT129" s="102"/>
      <c r="AU129" s="102">
        <f>'Returns per Bu.'!AN129/'Economic Model'!C$30</f>
        <v>1.5133761128057706</v>
      </c>
      <c r="AV129" s="102"/>
      <c r="AW129" s="113"/>
      <c r="AX129" s="102">
        <f t="shared" si="313"/>
        <v>1.9371261128057706</v>
      </c>
      <c r="AY129" s="102"/>
      <c r="AZ129" s="102">
        <f t="shared" si="314"/>
        <v>2.1506559703815284</v>
      </c>
      <c r="BA129" s="114"/>
      <c r="BB129" s="102"/>
      <c r="BC129" s="102"/>
      <c r="BD129" s="102">
        <f t="shared" si="315"/>
        <v>-3.1525666377198114E-2</v>
      </c>
      <c r="BE129" s="102"/>
      <c r="BF129" s="102">
        <f t="shared" si="316"/>
        <v>-0.24505552395295593</v>
      </c>
      <c r="BG129" s="102"/>
      <c r="BH129" s="102">
        <f t="shared" si="317"/>
        <v>-6.4849054004328721E-2</v>
      </c>
      <c r="BI129" s="102"/>
      <c r="BJ129" s="102">
        <f t="shared" si="318"/>
        <v>-0.18020646994862721</v>
      </c>
      <c r="BK129" s="59"/>
    </row>
    <row r="130" spans="1:63" x14ac:dyDescent="0.2">
      <c r="A130" s="234">
        <v>42036</v>
      </c>
      <c r="B130" s="28"/>
      <c r="C130" s="60"/>
      <c r="D130" s="102">
        <f>Data!D123+'Economic Model'!C$63</f>
        <v>1.3131578947368425</v>
      </c>
      <c r="E130" s="103"/>
      <c r="F130" s="104">
        <f>Data!F123+'Economic Model'!C$64</f>
        <v>170.98684210526315</v>
      </c>
      <c r="G130" s="103"/>
      <c r="H130" s="102">
        <f>Data!H123+'Economic Model'!C$65</f>
        <v>3.7432894736842113</v>
      </c>
      <c r="I130" s="103"/>
      <c r="J130" s="105">
        <f>Data!J123+'Economic Model'!C$66</f>
        <v>6</v>
      </c>
      <c r="K130" s="94"/>
      <c r="L130" s="16"/>
      <c r="M130" s="102">
        <f t="shared" si="306"/>
        <v>1.3131578947368425</v>
      </c>
      <c r="N130" s="117"/>
      <c r="O130" s="102">
        <f>F130/2000*'Economic Model'!C$32/'Economic Model'!C$30</f>
        <v>0.51906719924812028</v>
      </c>
      <c r="P130" s="102"/>
      <c r="Q130" s="102">
        <f t="shared" si="307"/>
        <v>1.8322250939849627</v>
      </c>
      <c r="R130" s="119"/>
      <c r="S130" s="117"/>
      <c r="T130" s="102">
        <f>H130/'Economic Model'!C$30</f>
        <v>1.3368890977443613</v>
      </c>
      <c r="U130" s="117"/>
      <c r="V130" s="102">
        <f>J130/1000*'Economic Model'!C$33</f>
        <v>0.18</v>
      </c>
      <c r="W130" s="117"/>
      <c r="X130" s="102">
        <f>('Economic Model'!H$43+'Economic Model'!H$51)/100</f>
        <v>0.21914999999999998</v>
      </c>
      <c r="Y130" s="117"/>
      <c r="Z130" s="102">
        <f t="shared" si="308"/>
        <v>1.7360390977443612</v>
      </c>
      <c r="AA130" s="117"/>
      <c r="AB130" s="102">
        <f>'Economic Model'!H$58/100</f>
        <v>0.2135298575757576</v>
      </c>
      <c r="AC130" s="117"/>
      <c r="AD130" s="102">
        <f t="shared" si="309"/>
        <v>1.9495689553201188</v>
      </c>
      <c r="AE130" s="117"/>
      <c r="AF130" s="102">
        <f t="shared" si="310"/>
        <v>1.4305017560719984</v>
      </c>
      <c r="AG130" s="114"/>
      <c r="AH130" s="102"/>
      <c r="AI130" s="102">
        <f>Q130-T130-V130-('Economic Model'!H$49/100)</f>
        <v>0.27683599624060146</v>
      </c>
      <c r="AJ130" s="102"/>
      <c r="AK130" s="102">
        <f t="shared" si="311"/>
        <v>9.6185996240601535E-2</v>
      </c>
      <c r="AL130" s="102"/>
      <c r="AM130" s="102">
        <f t="shared" si="312"/>
        <v>-0.11734386133515606</v>
      </c>
      <c r="AN130" s="89"/>
      <c r="AO130" s="15"/>
      <c r="AP130" s="90"/>
      <c r="AQ130" s="102">
        <f>'Returns per Bu.'!AJ130/'Economic Model'!C$30</f>
        <v>0.521669341894061</v>
      </c>
      <c r="AR130" s="102"/>
      <c r="AS130" s="102">
        <f t="shared" si="260"/>
        <v>0.99528964796724528</v>
      </c>
      <c r="AT130" s="102"/>
      <c r="AU130" s="102">
        <f>'Returns per Bu.'!AN130/'Economic Model'!C$30</f>
        <v>1.5169589898613063</v>
      </c>
      <c r="AV130" s="102"/>
      <c r="AW130" s="113"/>
      <c r="AX130" s="102">
        <f t="shared" si="313"/>
        <v>1.9161089898613062</v>
      </c>
      <c r="AY130" s="102"/>
      <c r="AZ130" s="102">
        <f t="shared" si="314"/>
        <v>2.1296388474370636</v>
      </c>
      <c r="BA130" s="114"/>
      <c r="BB130" s="102"/>
      <c r="BC130" s="102"/>
      <c r="BD130" s="102">
        <f t="shared" si="315"/>
        <v>-8.3883895876343484E-2</v>
      </c>
      <c r="BE130" s="102"/>
      <c r="BF130" s="102">
        <f t="shared" si="316"/>
        <v>-0.29741375345210086</v>
      </c>
      <c r="BG130" s="102"/>
      <c r="BH130" s="102">
        <f t="shared" si="317"/>
        <v>-0.11734386133515584</v>
      </c>
      <c r="BI130" s="102"/>
      <c r="BJ130" s="102">
        <f t="shared" si="318"/>
        <v>-0.18006989211694502</v>
      </c>
      <c r="BK130" s="59"/>
    </row>
    <row r="131" spans="1:63" x14ac:dyDescent="0.2">
      <c r="A131" s="234">
        <v>42064</v>
      </c>
      <c r="B131" s="28"/>
      <c r="C131" s="60"/>
      <c r="D131" s="102">
        <f>Data!D124+'Economic Model'!C$63</f>
        <v>1.3863636363636365</v>
      </c>
      <c r="E131" s="103"/>
      <c r="F131" s="104">
        <f>Data!F124+'Economic Model'!C$64</f>
        <v>174.5</v>
      </c>
      <c r="G131" s="103"/>
      <c r="H131" s="102">
        <f>Data!H124+'Economic Model'!C$65</f>
        <v>3.7748011363636351</v>
      </c>
      <c r="I131" s="103"/>
      <c r="J131" s="105">
        <f>Data!J124+'Economic Model'!C$66</f>
        <v>6</v>
      </c>
      <c r="K131" s="94"/>
      <c r="L131" s="16"/>
      <c r="M131" s="102">
        <f t="shared" si="306"/>
        <v>1.3863636363636365</v>
      </c>
      <c r="N131" s="117"/>
      <c r="O131" s="102">
        <f>F131/2000*'Economic Model'!C$32/'Economic Model'!C$30</f>
        <v>0.52973214285714287</v>
      </c>
      <c r="P131" s="102"/>
      <c r="Q131" s="102">
        <f t="shared" si="307"/>
        <v>1.9160957792207793</v>
      </c>
      <c r="R131" s="119"/>
      <c r="S131" s="117"/>
      <c r="T131" s="102">
        <f>H131/'Economic Model'!C$30</f>
        <v>1.3481432629870127</v>
      </c>
      <c r="U131" s="117"/>
      <c r="V131" s="102">
        <f>J131/1000*'Economic Model'!C$33</f>
        <v>0.18</v>
      </c>
      <c r="W131" s="117"/>
      <c r="X131" s="102">
        <f>('Economic Model'!H$43+'Economic Model'!H$51)/100</f>
        <v>0.21914999999999998</v>
      </c>
      <c r="Y131" s="117"/>
      <c r="Z131" s="102">
        <f t="shared" si="308"/>
        <v>1.7472932629870126</v>
      </c>
      <c r="AA131" s="117"/>
      <c r="AB131" s="102">
        <f>'Economic Model'!H$58/100</f>
        <v>0.2135298575757576</v>
      </c>
      <c r="AC131" s="117"/>
      <c r="AD131" s="102">
        <f t="shared" si="309"/>
        <v>1.9608231205627702</v>
      </c>
      <c r="AE131" s="117"/>
      <c r="AF131" s="102">
        <f t="shared" si="310"/>
        <v>1.4310909777056273</v>
      </c>
      <c r="AG131" s="114"/>
      <c r="AH131" s="102"/>
      <c r="AI131" s="102">
        <f>Q131-T131-V131-('Economic Model'!H$49/100)</f>
        <v>0.34945251623376666</v>
      </c>
      <c r="AJ131" s="102"/>
      <c r="AK131" s="102">
        <f t="shared" si="311"/>
        <v>0.16880251623376674</v>
      </c>
      <c r="AL131" s="102"/>
      <c r="AM131" s="102">
        <f t="shared" si="312"/>
        <v>-4.4727341341990856E-2</v>
      </c>
      <c r="AN131" s="89"/>
      <c r="AO131" s="15"/>
      <c r="AP131" s="90"/>
      <c r="AQ131" s="102">
        <f>'Returns per Bu.'!AJ131/'Economic Model'!C$30</f>
        <v>0.521669341894061</v>
      </c>
      <c r="AR131" s="102"/>
      <c r="AS131" s="102">
        <f t="shared" si="260"/>
        <v>0.99887252502278145</v>
      </c>
      <c r="AT131" s="102"/>
      <c r="AU131" s="102">
        <f>'Returns per Bu.'!AN131/'Economic Model'!C$30</f>
        <v>1.5205418669168425</v>
      </c>
      <c r="AV131" s="102"/>
      <c r="AW131" s="113"/>
      <c r="AX131" s="102">
        <f t="shared" si="313"/>
        <v>1.9196918669168423</v>
      </c>
      <c r="AY131" s="102"/>
      <c r="AZ131" s="102">
        <f t="shared" si="314"/>
        <v>2.1332217244925999</v>
      </c>
      <c r="BA131" s="114"/>
      <c r="BB131" s="102"/>
      <c r="BC131" s="102"/>
      <c r="BD131" s="102">
        <f t="shared" si="315"/>
        <v>-3.5960876960630106E-3</v>
      </c>
      <c r="BE131" s="102"/>
      <c r="BF131" s="102">
        <f t="shared" si="316"/>
        <v>-0.21712594527182061</v>
      </c>
      <c r="BG131" s="102"/>
      <c r="BH131" s="102">
        <f t="shared" si="317"/>
        <v>-4.4727341341990856E-2</v>
      </c>
      <c r="BI131" s="102"/>
      <c r="BJ131" s="102">
        <f t="shared" si="318"/>
        <v>-0.17239860392982975</v>
      </c>
      <c r="BK131" s="59"/>
    </row>
    <row r="132" spans="1:63" ht="13.5" thickBot="1" x14ac:dyDescent="0.25">
      <c r="A132" s="234">
        <v>42095</v>
      </c>
      <c r="B132" s="28"/>
      <c r="C132" s="60"/>
      <c r="D132" s="102">
        <f>Data!D125+'Economic Model'!C$63</f>
        <v>1.4792857142857136</v>
      </c>
      <c r="E132" s="103"/>
      <c r="F132" s="104">
        <f>Data!F125+'Economic Model'!C$64</f>
        <v>180.5</v>
      </c>
      <c r="G132" s="103"/>
      <c r="H132" s="102">
        <f>Data!H125+'Economic Model'!C$65</f>
        <v>3.68485119047619</v>
      </c>
      <c r="I132" s="103"/>
      <c r="J132" s="105">
        <f>Data!J125+'Economic Model'!C$66</f>
        <v>6</v>
      </c>
      <c r="K132" s="94"/>
      <c r="L132" s="16"/>
      <c r="M132" s="102">
        <f t="shared" si="306"/>
        <v>1.4792857142857136</v>
      </c>
      <c r="N132" s="117"/>
      <c r="O132" s="102">
        <f>F132/2000*'Economic Model'!C$32/'Economic Model'!C$30</f>
        <v>0.54794642857142861</v>
      </c>
      <c r="P132" s="102"/>
      <c r="Q132" s="102">
        <f t="shared" si="307"/>
        <v>2.0272321428571423</v>
      </c>
      <c r="R132" s="119"/>
      <c r="S132" s="117"/>
      <c r="T132" s="102">
        <f>H132/'Economic Model'!C$30</f>
        <v>1.3160182823129252</v>
      </c>
      <c r="U132" s="117"/>
      <c r="V132" s="102">
        <f>J132/1000*'Economic Model'!C$33</f>
        <v>0.18</v>
      </c>
      <c r="W132" s="117"/>
      <c r="X132" s="102">
        <f>('Economic Model'!H$43+'Economic Model'!H$51)/100</f>
        <v>0.21914999999999998</v>
      </c>
      <c r="Y132" s="117"/>
      <c r="Z132" s="102">
        <f t="shared" si="308"/>
        <v>1.7151682823129251</v>
      </c>
      <c r="AA132" s="117"/>
      <c r="AB132" s="102">
        <f>'Economic Model'!H$58/100</f>
        <v>0.2135298575757576</v>
      </c>
      <c r="AC132" s="117"/>
      <c r="AD132" s="102">
        <f t="shared" si="309"/>
        <v>1.9286981398886827</v>
      </c>
      <c r="AE132" s="117"/>
      <c r="AF132" s="102">
        <f t="shared" si="310"/>
        <v>1.380751711317254</v>
      </c>
      <c r="AG132" s="114"/>
      <c r="AH132" s="102"/>
      <c r="AI132" s="102">
        <f>Q132-T132-V132-('Economic Model'!H$49/100)</f>
        <v>0.49271386054421717</v>
      </c>
      <c r="AJ132" s="102"/>
      <c r="AK132" s="102">
        <f t="shared" si="311"/>
        <v>0.3120638605442172</v>
      </c>
      <c r="AL132" s="102"/>
      <c r="AM132" s="102">
        <f t="shared" si="312"/>
        <v>9.85340029684596E-2</v>
      </c>
      <c r="AN132" s="89"/>
      <c r="AO132" s="15"/>
      <c r="AP132" s="90"/>
      <c r="AQ132" s="102">
        <f>'Returns per Bu.'!AJ132/'Economic Model'!C$30</f>
        <v>0.521669341894061</v>
      </c>
      <c r="AR132" s="102"/>
      <c r="AS132" s="102">
        <f t="shared" si="260"/>
        <v>1.0024554020783174</v>
      </c>
      <c r="AT132" s="102"/>
      <c r="AU132" s="102">
        <f>'Returns per Bu.'!AN132/'Economic Model'!C$30</f>
        <v>1.5241247439723784</v>
      </c>
      <c r="AV132" s="102"/>
      <c r="AW132" s="113"/>
      <c r="AX132" s="102">
        <f t="shared" si="313"/>
        <v>1.9232747439723783</v>
      </c>
      <c r="AY132" s="102"/>
      <c r="AZ132" s="102">
        <f t="shared" si="314"/>
        <v>2.1368046015481359</v>
      </c>
      <c r="BA132" s="114"/>
      <c r="BB132" s="102"/>
      <c r="BC132" s="102"/>
      <c r="BD132" s="102">
        <f t="shared" si="315"/>
        <v>0.10395739888476396</v>
      </c>
      <c r="BE132" s="102"/>
      <c r="BF132" s="102">
        <f t="shared" si="316"/>
        <v>-0.10957245869099363</v>
      </c>
      <c r="BG132" s="102"/>
      <c r="BH132" s="102">
        <f t="shared" si="317"/>
        <v>9.85340029684596E-2</v>
      </c>
      <c r="BI132" s="102"/>
      <c r="BJ132" s="102">
        <f t="shared" si="318"/>
        <v>-0.20810646165945323</v>
      </c>
      <c r="BK132" s="59"/>
    </row>
    <row r="133" spans="1:63" hidden="1" x14ac:dyDescent="0.2">
      <c r="A133" s="234">
        <v>42125</v>
      </c>
      <c r="B133" s="28"/>
      <c r="C133" s="60"/>
      <c r="D133" s="102">
        <f>Data!D126+'Economic Model'!C$63</f>
        <v>0</v>
      </c>
      <c r="E133" s="103"/>
      <c r="F133" s="104">
        <f>Data!F126+'Economic Model'!C$64</f>
        <v>0</v>
      </c>
      <c r="G133" s="103"/>
      <c r="H133" s="102">
        <f>Data!H126+'Economic Model'!C$65</f>
        <v>0</v>
      </c>
      <c r="I133" s="103"/>
      <c r="J133" s="105">
        <f>Data!J126+'Economic Model'!C$66</f>
        <v>0</v>
      </c>
      <c r="K133" s="94"/>
      <c r="L133" s="16"/>
      <c r="M133" s="102">
        <f t="shared" si="306"/>
        <v>0</v>
      </c>
      <c r="N133" s="117"/>
      <c r="O133" s="102">
        <f>F133/2000*'Economic Model'!C$32/'Economic Model'!C$30</f>
        <v>0</v>
      </c>
      <c r="P133" s="102"/>
      <c r="Q133" s="102">
        <f t="shared" si="307"/>
        <v>0</v>
      </c>
      <c r="R133" s="119"/>
      <c r="S133" s="117"/>
      <c r="T133" s="102">
        <f>H133/'Economic Model'!C$30</f>
        <v>0</v>
      </c>
      <c r="U133" s="117"/>
      <c r="V133" s="102">
        <f>J133/1000*'Economic Model'!C$33</f>
        <v>0</v>
      </c>
      <c r="W133" s="117"/>
      <c r="X133" s="102">
        <f>('Economic Model'!H$43+'Economic Model'!H$51)/100</f>
        <v>0.21914999999999998</v>
      </c>
      <c r="Y133" s="117"/>
      <c r="Z133" s="102">
        <f t="shared" si="308"/>
        <v>0.21914999999999998</v>
      </c>
      <c r="AA133" s="117"/>
      <c r="AB133" s="102">
        <f>'Economic Model'!H$58/100</f>
        <v>0.2135298575757576</v>
      </c>
      <c r="AC133" s="117"/>
      <c r="AD133" s="102">
        <f t="shared" si="309"/>
        <v>0.43267985757575755</v>
      </c>
      <c r="AE133" s="117"/>
      <c r="AF133" s="102">
        <f t="shared" si="310"/>
        <v>0.43267985757575755</v>
      </c>
      <c r="AG133" s="114"/>
      <c r="AH133" s="102"/>
      <c r="AI133" s="102">
        <f>Q133-T133-V133-('Economic Model'!H$49/100)</f>
        <v>-3.85E-2</v>
      </c>
      <c r="AJ133" s="102"/>
      <c r="AK133" s="102">
        <f t="shared" si="311"/>
        <v>-0.21914999999999998</v>
      </c>
      <c r="AL133" s="102"/>
      <c r="AM133" s="102">
        <f t="shared" si="312"/>
        <v>-0.43267985757575755</v>
      </c>
      <c r="AN133" s="89"/>
      <c r="AO133" s="15"/>
      <c r="AP133" s="90"/>
      <c r="AQ133" s="102">
        <f>'Returns per Bu.'!AJ133/'Economic Model'!C$30</f>
        <v>0.521669341894061</v>
      </c>
      <c r="AR133" s="102"/>
      <c r="AS133" s="102">
        <f t="shared" si="260"/>
        <v>1.0060382791338536</v>
      </c>
      <c r="AT133" s="102"/>
      <c r="AU133" s="102">
        <f>'Returns per Bu.'!AN133/'Economic Model'!C$30</f>
        <v>1.5277076210279146</v>
      </c>
      <c r="AV133" s="102"/>
      <c r="AW133" s="113"/>
      <c r="AX133" s="102">
        <f t="shared" si="313"/>
        <v>1.7468576210279145</v>
      </c>
      <c r="AY133" s="102"/>
      <c r="AZ133" s="102">
        <f t="shared" si="314"/>
        <v>1.9603874786036721</v>
      </c>
      <c r="BA133" s="114"/>
      <c r="BB133" s="102"/>
      <c r="BC133" s="102"/>
      <c r="BD133" s="102">
        <f t="shared" si="315"/>
        <v>-1.7468576210279145</v>
      </c>
      <c r="BE133" s="102"/>
      <c r="BF133" s="102">
        <f t="shared" si="316"/>
        <v>-1.9603874786036721</v>
      </c>
      <c r="BG133" s="102"/>
      <c r="BH133" s="102">
        <f t="shared" si="317"/>
        <v>-0.43267985757575755</v>
      </c>
      <c r="BI133" s="102"/>
      <c r="BJ133" s="102">
        <f t="shared" si="318"/>
        <v>-1.5277076210279146</v>
      </c>
      <c r="BK133" s="59"/>
    </row>
    <row r="134" spans="1:63" hidden="1" x14ac:dyDescent="0.2">
      <c r="A134" s="234">
        <v>42156</v>
      </c>
      <c r="B134" s="28"/>
      <c r="C134" s="60"/>
      <c r="D134" s="102">
        <f>Data!D127+'Economic Model'!C$63</f>
        <v>0</v>
      </c>
      <c r="E134" s="103"/>
      <c r="F134" s="104">
        <f>Data!F127+'Economic Model'!C$64</f>
        <v>0</v>
      </c>
      <c r="G134" s="103"/>
      <c r="H134" s="102">
        <f>Data!H127+'Economic Model'!C$65</f>
        <v>0</v>
      </c>
      <c r="I134" s="103"/>
      <c r="J134" s="105">
        <f>Data!J127+'Economic Model'!C$66</f>
        <v>0</v>
      </c>
      <c r="K134" s="94"/>
      <c r="L134" s="16"/>
      <c r="M134" s="102">
        <f t="shared" si="306"/>
        <v>0</v>
      </c>
      <c r="N134" s="117"/>
      <c r="O134" s="102">
        <f>F134/2000*'Economic Model'!C$32/'Economic Model'!C$30</f>
        <v>0</v>
      </c>
      <c r="P134" s="102"/>
      <c r="Q134" s="102">
        <f t="shared" si="307"/>
        <v>0</v>
      </c>
      <c r="R134" s="119"/>
      <c r="S134" s="117"/>
      <c r="T134" s="102">
        <f>H134/'Economic Model'!C$30</f>
        <v>0</v>
      </c>
      <c r="U134" s="117"/>
      <c r="V134" s="102">
        <f>J134/1000*'Economic Model'!C$33</f>
        <v>0</v>
      </c>
      <c r="W134" s="117"/>
      <c r="X134" s="102">
        <f>('Economic Model'!H$43+'Economic Model'!H$51)/100</f>
        <v>0.21914999999999998</v>
      </c>
      <c r="Y134" s="117"/>
      <c r="Z134" s="102">
        <f t="shared" si="308"/>
        <v>0.21914999999999998</v>
      </c>
      <c r="AA134" s="117"/>
      <c r="AB134" s="102">
        <f>'Economic Model'!H$58/100</f>
        <v>0.2135298575757576</v>
      </c>
      <c r="AC134" s="117"/>
      <c r="AD134" s="102">
        <f t="shared" si="309"/>
        <v>0.43267985757575755</v>
      </c>
      <c r="AE134" s="117"/>
      <c r="AF134" s="102">
        <f t="shared" si="310"/>
        <v>0.43267985757575755</v>
      </c>
      <c r="AG134" s="114"/>
      <c r="AH134" s="102"/>
      <c r="AI134" s="102">
        <f>Q134-T134-V134-('Economic Model'!H$49/100)</f>
        <v>-3.85E-2</v>
      </c>
      <c r="AJ134" s="102"/>
      <c r="AK134" s="102">
        <f t="shared" si="311"/>
        <v>-0.21914999999999998</v>
      </c>
      <c r="AL134" s="102"/>
      <c r="AM134" s="102">
        <f t="shared" si="312"/>
        <v>-0.43267985757575755</v>
      </c>
      <c r="AN134" s="89"/>
      <c r="AO134" s="15"/>
      <c r="AP134" s="90"/>
      <c r="AQ134" s="102">
        <f>'Returns per Bu.'!AJ134/'Economic Model'!C$30</f>
        <v>0.521669341894061</v>
      </c>
      <c r="AR134" s="102"/>
      <c r="AS134" s="102">
        <f t="shared" si="260"/>
        <v>1.0096211561893895</v>
      </c>
      <c r="AT134" s="102"/>
      <c r="AU134" s="102">
        <f>'Returns per Bu.'!AN134/'Economic Model'!C$30</f>
        <v>1.5312904980834505</v>
      </c>
      <c r="AV134" s="102"/>
      <c r="AW134" s="113"/>
      <c r="AX134" s="102">
        <f t="shared" si="313"/>
        <v>1.7504404980834505</v>
      </c>
      <c r="AY134" s="102"/>
      <c r="AZ134" s="102">
        <f t="shared" si="314"/>
        <v>1.9639703556592081</v>
      </c>
      <c r="BA134" s="114"/>
      <c r="BB134" s="102"/>
      <c r="BC134" s="102"/>
      <c r="BD134" s="102">
        <f t="shared" si="315"/>
        <v>-1.7504404980834505</v>
      </c>
      <c r="BE134" s="102"/>
      <c r="BF134" s="102">
        <f t="shared" si="316"/>
        <v>-1.9639703556592081</v>
      </c>
      <c r="BG134" s="102"/>
      <c r="BH134" s="102">
        <f t="shared" si="317"/>
        <v>-0.43267985757575755</v>
      </c>
      <c r="BI134" s="102"/>
      <c r="BJ134" s="102">
        <f t="shared" si="318"/>
        <v>-1.5312904980834505</v>
      </c>
      <c r="BK134" s="59"/>
    </row>
    <row r="135" spans="1:63" hidden="1" x14ac:dyDescent="0.2">
      <c r="A135" s="234">
        <v>42186</v>
      </c>
      <c r="B135" s="28"/>
      <c r="C135" s="60"/>
      <c r="D135" s="102">
        <f>Data!D128+'Economic Model'!C$63</f>
        <v>0</v>
      </c>
      <c r="E135" s="103"/>
      <c r="F135" s="104">
        <f>Data!F128+'Economic Model'!C$64</f>
        <v>0</v>
      </c>
      <c r="G135" s="103"/>
      <c r="H135" s="102">
        <f>Data!H128+'Economic Model'!C$65</f>
        <v>0</v>
      </c>
      <c r="I135" s="103"/>
      <c r="J135" s="105">
        <f>Data!J128+'Economic Model'!C$66</f>
        <v>0</v>
      </c>
      <c r="K135" s="94"/>
      <c r="L135" s="16"/>
      <c r="M135" s="102">
        <f t="shared" si="306"/>
        <v>0</v>
      </c>
      <c r="N135" s="117"/>
      <c r="O135" s="102">
        <f>F135/2000*'Economic Model'!C$32/'Economic Model'!C$30</f>
        <v>0</v>
      </c>
      <c r="P135" s="102"/>
      <c r="Q135" s="102">
        <f t="shared" si="307"/>
        <v>0</v>
      </c>
      <c r="R135" s="119"/>
      <c r="S135" s="117"/>
      <c r="T135" s="102">
        <f>H135/'Economic Model'!C$30</f>
        <v>0</v>
      </c>
      <c r="U135" s="117"/>
      <c r="V135" s="102">
        <f>J135/1000*'Economic Model'!C$33</f>
        <v>0</v>
      </c>
      <c r="W135" s="117"/>
      <c r="X135" s="102">
        <f>('Economic Model'!H$43+'Economic Model'!H$51)/100</f>
        <v>0.21914999999999998</v>
      </c>
      <c r="Y135" s="117"/>
      <c r="Z135" s="102">
        <f t="shared" si="308"/>
        <v>0.21914999999999998</v>
      </c>
      <c r="AA135" s="117"/>
      <c r="AB135" s="102">
        <f>'Economic Model'!H$58/100</f>
        <v>0.2135298575757576</v>
      </c>
      <c r="AC135" s="117"/>
      <c r="AD135" s="102">
        <f t="shared" si="309"/>
        <v>0.43267985757575755</v>
      </c>
      <c r="AE135" s="117"/>
      <c r="AF135" s="102">
        <f t="shared" si="310"/>
        <v>0.43267985757575755</v>
      </c>
      <c r="AG135" s="114"/>
      <c r="AH135" s="102"/>
      <c r="AI135" s="102">
        <f>Q135-T135-V135-('Economic Model'!H$49/100)</f>
        <v>-3.85E-2</v>
      </c>
      <c r="AJ135" s="102"/>
      <c r="AK135" s="102">
        <f t="shared" si="311"/>
        <v>-0.21914999999999998</v>
      </c>
      <c r="AL135" s="102"/>
      <c r="AM135" s="102">
        <f t="shared" si="312"/>
        <v>-0.43267985757575755</v>
      </c>
      <c r="AN135" s="89"/>
      <c r="AO135" s="15"/>
      <c r="AP135" s="90"/>
      <c r="AQ135" s="102">
        <f>'Returns per Bu.'!AJ135/'Economic Model'!C$30</f>
        <v>0.521669341894061</v>
      </c>
      <c r="AR135" s="102"/>
      <c r="AS135" s="102">
        <f t="shared" si="260"/>
        <v>1.0132040332449257</v>
      </c>
      <c r="AT135" s="102"/>
      <c r="AU135" s="102">
        <f>'Returns per Bu.'!AN135/'Economic Model'!C$30</f>
        <v>1.5348733751389867</v>
      </c>
      <c r="AV135" s="102"/>
      <c r="AW135" s="113"/>
      <c r="AX135" s="102">
        <f t="shared" si="313"/>
        <v>1.7540233751389867</v>
      </c>
      <c r="AY135" s="102"/>
      <c r="AZ135" s="102">
        <f t="shared" si="314"/>
        <v>1.9675532327147442</v>
      </c>
      <c r="BA135" s="114"/>
      <c r="BB135" s="102"/>
      <c r="BC135" s="102"/>
      <c r="BD135" s="102">
        <f t="shared" si="315"/>
        <v>-1.7540233751389867</v>
      </c>
      <c r="BE135" s="102"/>
      <c r="BF135" s="102">
        <f t="shared" si="316"/>
        <v>-1.9675532327147442</v>
      </c>
      <c r="BG135" s="102"/>
      <c r="BH135" s="102">
        <f t="shared" si="317"/>
        <v>-0.43267985757575755</v>
      </c>
      <c r="BI135" s="102"/>
      <c r="BJ135" s="102">
        <f t="shared" si="318"/>
        <v>-1.5348733751389867</v>
      </c>
      <c r="BK135" s="59"/>
    </row>
    <row r="136" spans="1:63" ht="13.5" hidden="1" thickBot="1" x14ac:dyDescent="0.25">
      <c r="A136" s="234">
        <v>42217</v>
      </c>
      <c r="B136" s="28"/>
      <c r="C136" s="60"/>
      <c r="D136" s="102">
        <f>Data!D129+'Economic Model'!C$63</f>
        <v>0</v>
      </c>
      <c r="E136" s="103"/>
      <c r="F136" s="104">
        <f>Data!F129+'Economic Model'!C$64</f>
        <v>0</v>
      </c>
      <c r="G136" s="103"/>
      <c r="H136" s="102">
        <f>Data!H129+'Economic Model'!C$65</f>
        <v>0</v>
      </c>
      <c r="I136" s="103"/>
      <c r="J136" s="105">
        <f>Data!J129+'Economic Model'!C$66</f>
        <v>0</v>
      </c>
      <c r="K136" s="94"/>
      <c r="L136" s="16"/>
      <c r="M136" s="102">
        <f t="shared" si="306"/>
        <v>0</v>
      </c>
      <c r="N136" s="117"/>
      <c r="O136" s="102">
        <f>F136/2000*'Economic Model'!C$32/'Economic Model'!C$30</f>
        <v>0</v>
      </c>
      <c r="P136" s="102"/>
      <c r="Q136" s="102">
        <f t="shared" si="307"/>
        <v>0</v>
      </c>
      <c r="R136" s="119"/>
      <c r="S136" s="117"/>
      <c r="T136" s="102">
        <f>H136/'Economic Model'!C$30</f>
        <v>0</v>
      </c>
      <c r="U136" s="117"/>
      <c r="V136" s="102">
        <f>J136/1000*'Economic Model'!C$33</f>
        <v>0</v>
      </c>
      <c r="W136" s="117"/>
      <c r="X136" s="102">
        <f>('Economic Model'!H$43+'Economic Model'!H$51)/100</f>
        <v>0.21914999999999998</v>
      </c>
      <c r="Y136" s="117"/>
      <c r="Z136" s="102">
        <f t="shared" si="308"/>
        <v>0.21914999999999998</v>
      </c>
      <c r="AA136" s="117"/>
      <c r="AB136" s="102">
        <f>'Economic Model'!H$58/100</f>
        <v>0.2135298575757576</v>
      </c>
      <c r="AC136" s="117"/>
      <c r="AD136" s="102">
        <f t="shared" si="309"/>
        <v>0.43267985757575755</v>
      </c>
      <c r="AE136" s="117"/>
      <c r="AF136" s="102">
        <f t="shared" si="310"/>
        <v>0.43267985757575755</v>
      </c>
      <c r="AG136" s="114"/>
      <c r="AH136" s="102"/>
      <c r="AI136" s="102">
        <f>Q136-T136-V136-('Economic Model'!H$49/100)</f>
        <v>-3.85E-2</v>
      </c>
      <c r="AJ136" s="102"/>
      <c r="AK136" s="102">
        <f t="shared" si="311"/>
        <v>-0.21914999999999998</v>
      </c>
      <c r="AL136" s="102"/>
      <c r="AM136" s="102">
        <f t="shared" si="312"/>
        <v>-0.43267985757575755</v>
      </c>
      <c r="AN136" s="89"/>
      <c r="AO136" s="15"/>
      <c r="AP136" s="90"/>
      <c r="AQ136" s="102">
        <f>'Returns per Bu.'!AJ136/'Economic Model'!C$30</f>
        <v>0.521669341894061</v>
      </c>
      <c r="AR136" s="102"/>
      <c r="AS136" s="102">
        <f t="shared" si="260"/>
        <v>1.0167869103004616</v>
      </c>
      <c r="AT136" s="102"/>
      <c r="AU136" s="102">
        <f>'Returns per Bu.'!AN136/'Economic Model'!C$30</f>
        <v>1.5384562521945226</v>
      </c>
      <c r="AV136" s="102"/>
      <c r="AW136" s="113"/>
      <c r="AX136" s="102">
        <f t="shared" si="313"/>
        <v>1.7576062521945226</v>
      </c>
      <c r="AY136" s="102"/>
      <c r="AZ136" s="102">
        <f t="shared" si="314"/>
        <v>1.9711361097702802</v>
      </c>
      <c r="BA136" s="114"/>
      <c r="BB136" s="102"/>
      <c r="BC136" s="102"/>
      <c r="BD136" s="102">
        <f t="shared" si="315"/>
        <v>-1.7576062521945226</v>
      </c>
      <c r="BE136" s="102"/>
      <c r="BF136" s="102">
        <f t="shared" si="316"/>
        <v>-1.9711361097702802</v>
      </c>
      <c r="BG136" s="102"/>
      <c r="BH136" s="102">
        <f t="shared" si="317"/>
        <v>-0.43267985757575755</v>
      </c>
      <c r="BI136" s="102"/>
      <c r="BJ136" s="102">
        <f t="shared" si="318"/>
        <v>-1.5384562521945226</v>
      </c>
      <c r="BK136" s="59"/>
    </row>
    <row r="137" spans="1:63" x14ac:dyDescent="0.2">
      <c r="A137" s="340" t="s">
        <v>0</v>
      </c>
      <c r="B137" s="28"/>
      <c r="C137" s="355"/>
      <c r="D137" s="356"/>
      <c r="E137" s="357"/>
      <c r="F137" s="358"/>
      <c r="G137" s="357"/>
      <c r="H137" s="356"/>
      <c r="I137" s="357"/>
      <c r="J137" s="359"/>
      <c r="K137" s="360"/>
      <c r="L137" s="360"/>
      <c r="M137" s="356"/>
      <c r="N137" s="361"/>
      <c r="O137" s="356"/>
      <c r="P137" s="356"/>
      <c r="Q137" s="356"/>
      <c r="R137" s="361"/>
      <c r="S137" s="361"/>
      <c r="T137" s="356"/>
      <c r="U137" s="361"/>
      <c r="V137" s="356"/>
      <c r="W137" s="361"/>
      <c r="X137" s="356"/>
      <c r="Y137" s="361"/>
      <c r="Z137" s="356"/>
      <c r="AA137" s="361"/>
      <c r="AB137" s="356"/>
      <c r="AC137" s="361"/>
      <c r="AD137" s="356"/>
      <c r="AE137" s="361"/>
      <c r="AF137" s="356"/>
      <c r="AG137" s="356"/>
      <c r="AH137" s="356"/>
      <c r="AI137" s="356"/>
      <c r="AJ137" s="356"/>
      <c r="AK137" s="356"/>
      <c r="AL137" s="356"/>
      <c r="AM137" s="356"/>
      <c r="AN137" s="362"/>
      <c r="AO137" s="362"/>
      <c r="AP137" s="362"/>
      <c r="AQ137" s="363" t="s">
        <v>0</v>
      </c>
      <c r="AR137" s="356"/>
      <c r="AS137" s="356"/>
      <c r="AT137" s="356"/>
      <c r="AU137" s="356"/>
      <c r="AV137" s="356"/>
      <c r="AW137" s="356"/>
      <c r="AX137" s="356"/>
      <c r="AY137" s="356"/>
      <c r="AZ137" s="356"/>
      <c r="BA137" s="356"/>
      <c r="BB137" s="356"/>
      <c r="BC137" s="356"/>
      <c r="BD137" s="356"/>
      <c r="BE137" s="356"/>
      <c r="BF137" s="356"/>
      <c r="BG137" s="356"/>
      <c r="BH137" s="356"/>
      <c r="BI137" s="356"/>
      <c r="BJ137" s="356"/>
      <c r="BK137" s="355"/>
    </row>
    <row r="138" spans="1:63" x14ac:dyDescent="0.2">
      <c r="A138" s="234"/>
      <c r="B138" s="28"/>
      <c r="C138" s="28"/>
      <c r="D138" s="102"/>
      <c r="E138" s="103"/>
      <c r="F138" s="104"/>
      <c r="G138" s="103"/>
      <c r="H138" s="102"/>
      <c r="I138" s="103"/>
      <c r="J138" s="105"/>
      <c r="K138" s="16"/>
      <c r="L138" s="16"/>
      <c r="M138" s="102"/>
      <c r="N138" s="117"/>
      <c r="O138" s="102"/>
      <c r="P138" s="102"/>
      <c r="Q138" s="102"/>
      <c r="R138" s="117"/>
      <c r="S138" s="117"/>
      <c r="T138" s="102"/>
      <c r="U138" s="117"/>
      <c r="V138" s="102"/>
      <c r="W138" s="117"/>
      <c r="X138" s="102"/>
      <c r="Y138" s="117"/>
      <c r="Z138" s="102"/>
      <c r="AA138" s="117"/>
      <c r="AB138" s="102"/>
      <c r="AC138" s="117"/>
      <c r="AD138" s="102"/>
      <c r="AE138" s="117"/>
      <c r="AF138" s="102"/>
      <c r="AG138" s="102"/>
      <c r="AH138" s="102"/>
      <c r="AI138" s="102"/>
      <c r="AJ138" s="102"/>
      <c r="AK138" s="102"/>
      <c r="AL138" s="102"/>
      <c r="AM138" s="102"/>
      <c r="AN138" s="17"/>
      <c r="AO138" s="15"/>
      <c r="AP138" s="17"/>
      <c r="AQ138" s="102"/>
      <c r="AR138" s="102"/>
      <c r="AS138" s="102"/>
      <c r="AT138" s="102"/>
      <c r="AU138" s="102"/>
      <c r="AV138" s="102"/>
      <c r="AW138" s="102"/>
      <c r="AX138" s="102"/>
      <c r="AY138" s="102"/>
      <c r="AZ138" s="102"/>
      <c r="BA138" s="102"/>
      <c r="BB138" s="102"/>
      <c r="BC138" s="102"/>
      <c r="BD138" s="102"/>
      <c r="BE138" s="102"/>
      <c r="BF138" s="102"/>
      <c r="BG138" s="102"/>
      <c r="BH138" s="102"/>
      <c r="BI138" s="102"/>
      <c r="BJ138" s="102"/>
      <c r="BK138" s="28"/>
    </row>
    <row r="139" spans="1:63" x14ac:dyDescent="0.2">
      <c r="A139" s="234"/>
      <c r="B139" s="28"/>
      <c r="C139" s="28"/>
      <c r="D139" s="102"/>
      <c r="E139" s="103"/>
      <c r="F139" s="104"/>
      <c r="G139" s="103"/>
      <c r="H139" s="102"/>
      <c r="I139" s="103"/>
      <c r="J139" s="105"/>
      <c r="K139" s="16"/>
      <c r="L139" s="16"/>
      <c r="M139" s="102"/>
      <c r="N139" s="117"/>
      <c r="O139" s="102"/>
      <c r="P139" s="102"/>
      <c r="Q139" s="102"/>
      <c r="R139" s="117"/>
      <c r="S139" s="117"/>
      <c r="T139" s="102"/>
      <c r="U139" s="117"/>
      <c r="V139" s="102"/>
      <c r="W139" s="117"/>
      <c r="X139" s="102"/>
      <c r="Y139" s="117"/>
      <c r="Z139" s="102"/>
      <c r="AA139" s="117"/>
      <c r="AB139" s="102"/>
      <c r="AC139" s="117"/>
      <c r="AD139" s="102"/>
      <c r="AE139" s="117"/>
      <c r="AF139" s="102"/>
      <c r="AG139" s="102"/>
      <c r="AH139" s="102"/>
      <c r="AI139" s="102"/>
      <c r="AJ139" s="102"/>
      <c r="AK139" s="102"/>
      <c r="AL139" s="102"/>
      <c r="AM139" s="102"/>
      <c r="AN139" s="17"/>
      <c r="AO139" s="15"/>
      <c r="AP139" s="17"/>
      <c r="AQ139" s="102"/>
      <c r="AR139" s="102"/>
      <c r="AS139" s="102"/>
      <c r="AT139" s="102"/>
      <c r="AU139" s="102"/>
      <c r="AV139" s="102"/>
      <c r="AW139" s="102"/>
      <c r="AX139" s="102"/>
      <c r="AY139" s="102"/>
      <c r="AZ139" s="102"/>
      <c r="BA139" s="102"/>
      <c r="BB139" s="102"/>
      <c r="BC139" s="102"/>
      <c r="BD139" s="102"/>
      <c r="BE139" s="102"/>
      <c r="BF139" s="102"/>
      <c r="BG139" s="102"/>
      <c r="BH139" s="102"/>
      <c r="BI139" s="102"/>
      <c r="BJ139" s="102"/>
      <c r="BK139" s="28"/>
    </row>
    <row r="140" spans="1:63" x14ac:dyDescent="0.2">
      <c r="A140" s="234"/>
      <c r="B140" s="28"/>
      <c r="C140" s="28"/>
      <c r="D140" s="28"/>
      <c r="E140" s="28"/>
      <c r="F140" s="28"/>
      <c r="G140" s="28"/>
      <c r="H140" s="28"/>
      <c r="I140" s="28"/>
      <c r="J140" s="336"/>
      <c r="K140" s="347"/>
      <c r="L140" s="12"/>
      <c r="M140" s="348"/>
      <c r="N140" s="348"/>
      <c r="O140" s="348"/>
      <c r="P140" s="348"/>
      <c r="Q140" s="348"/>
      <c r="R140" s="12"/>
      <c r="S140" s="12"/>
      <c r="T140" s="12"/>
      <c r="U140" s="12"/>
      <c r="V140" s="12"/>
      <c r="W140" s="12"/>
      <c r="X140" s="12"/>
      <c r="Y140" s="12"/>
      <c r="Z140" s="12"/>
      <c r="AA140" s="12"/>
      <c r="AB140" s="12"/>
      <c r="AC140" s="12"/>
      <c r="AD140" s="348"/>
      <c r="AE140" s="348"/>
      <c r="AF140" s="348"/>
      <c r="AG140" s="347"/>
      <c r="AH140" s="347"/>
      <c r="AI140" s="347"/>
      <c r="AJ140" s="347"/>
      <c r="AK140" s="348"/>
      <c r="AL140" s="349"/>
      <c r="AM140" s="350"/>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row>
    <row r="141" spans="1:63" x14ac:dyDescent="0.2">
      <c r="A141" s="421" t="s">
        <v>238</v>
      </c>
      <c r="B141" s="422"/>
      <c r="C141" s="422"/>
      <c r="D141" s="422"/>
      <c r="E141" s="422"/>
      <c r="F141" s="422"/>
      <c r="G141" s="422"/>
      <c r="H141" s="422"/>
      <c r="I141" s="422"/>
      <c r="J141" s="422"/>
    </row>
    <row r="142" spans="1:63" x14ac:dyDescent="0.2">
      <c r="A142" s="421" t="s">
        <v>239</v>
      </c>
      <c r="B142" s="422"/>
      <c r="C142" s="422"/>
      <c r="D142" s="422"/>
      <c r="E142" s="422"/>
      <c r="F142" s="422"/>
      <c r="G142" s="422"/>
      <c r="H142" s="422"/>
      <c r="I142" s="422"/>
      <c r="J142" s="422"/>
    </row>
    <row r="143" spans="1:63" x14ac:dyDescent="0.2">
      <c r="A143" s="423" t="s">
        <v>80</v>
      </c>
      <c r="B143" s="422"/>
      <c r="C143" s="422"/>
      <c r="D143" s="422"/>
      <c r="E143" s="422"/>
      <c r="F143" s="422"/>
      <c r="G143" s="422"/>
      <c r="H143" s="422"/>
      <c r="I143" s="422"/>
      <c r="J143" s="422"/>
    </row>
  </sheetData>
  <sheetProtection sheet="1" objects="1" scenarios="1"/>
  <mergeCells count="13">
    <mergeCell ref="A141:J141"/>
    <mergeCell ref="A142:J142"/>
    <mergeCell ref="A143:J143"/>
    <mergeCell ref="D2:BK2"/>
    <mergeCell ref="AP4:BK4"/>
    <mergeCell ref="BD5:BJ5"/>
    <mergeCell ref="AP5:AV5"/>
    <mergeCell ref="AW5:BA5"/>
    <mergeCell ref="C4:AN4"/>
    <mergeCell ref="D5:K5"/>
    <mergeCell ref="L5:R5"/>
    <mergeCell ref="S5:AG5"/>
    <mergeCell ref="AH5:AN5"/>
  </mergeCells>
  <phoneticPr fontId="7" type="noConversion"/>
  <pageMargins left="0.5" right="0.5" top="0.5" bottom="0.5" header="0.5" footer="0.5"/>
  <pageSetup scale="61" orientation="portrait" r:id="rId1"/>
  <headerFooter alignWithMargins="0"/>
  <rowBreaks count="2" manualBreakCount="2">
    <brk id="47" max="16383" man="1"/>
    <brk id="79"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theme="2" tint="-9.9978637043366805E-2"/>
    <pageSetUpPr fitToPage="1"/>
  </sheetPr>
  <dimension ref="A2:BF149"/>
  <sheetViews>
    <sheetView showGridLines="0" zoomScale="90" zoomScaleNormal="100" workbookViewId="0">
      <pane xSplit="2" ySplit="8" topLeftCell="C112" activePane="bottomRight" state="frozen"/>
      <selection pane="topRight"/>
      <selection pane="bottomLeft"/>
      <selection pane="bottomRight" activeCell="A138" sqref="A138"/>
    </sheetView>
  </sheetViews>
  <sheetFormatPr defaultRowHeight="12.75" x14ac:dyDescent="0.2"/>
  <cols>
    <col min="1" max="1" width="7.7109375" bestFit="1" customWidth="1"/>
    <col min="2" max="3" width="1.42578125" customWidth="1"/>
    <col min="4" max="4" width="7.7109375" style="36" customWidth="1"/>
    <col min="5" max="5" width="1.42578125" style="36" customWidth="1"/>
    <col min="6" max="6" width="6.85546875" style="36" bestFit="1" customWidth="1"/>
    <col min="7" max="7" width="1.42578125" style="36" customWidth="1"/>
    <col min="8" max="8" width="7.28515625" style="36" bestFit="1" customWidth="1"/>
    <col min="9" max="9" width="1.42578125" style="36" customWidth="1"/>
    <col min="10" max="10" width="9.42578125" style="36" bestFit="1" customWidth="1"/>
    <col min="11" max="12" width="1.42578125" customWidth="1"/>
    <col min="13" max="13" width="7.85546875" bestFit="1" customWidth="1"/>
    <col min="14" max="14" width="1.42578125" customWidth="1"/>
    <col min="15" max="15" width="7.28515625" bestFit="1" customWidth="1"/>
    <col min="16" max="16" width="1.42578125" customWidth="1"/>
    <col min="17" max="17" width="8.140625" bestFit="1" customWidth="1"/>
    <col min="18" max="18" width="1.42578125" customWidth="1"/>
    <col min="19" max="19" width="7.7109375" customWidth="1"/>
    <col min="20" max="21" width="1.42578125" customWidth="1"/>
    <col min="22" max="22" width="8.7109375" bestFit="1" customWidth="1"/>
    <col min="23" max="23" width="1.42578125" customWidth="1"/>
    <col min="24" max="24" width="8.7109375" bestFit="1" customWidth="1"/>
    <col min="25" max="26" width="1.42578125" customWidth="1"/>
    <col min="27" max="27" width="8.7109375" bestFit="1" customWidth="1"/>
    <col min="28" max="28" width="1.42578125" customWidth="1"/>
    <col min="29" max="29" width="7.85546875" customWidth="1"/>
    <col min="30" max="31" width="1.42578125" customWidth="1"/>
    <col min="32" max="32" width="8.42578125" bestFit="1" customWidth="1"/>
    <col min="33" max="35" width="1.42578125" customWidth="1"/>
    <col min="36" max="36" width="6.7109375" customWidth="1"/>
    <col min="37" max="37" width="1.42578125" customWidth="1"/>
    <col min="38" max="38" width="7.28515625" bestFit="1" customWidth="1"/>
    <col min="39" max="39" width="1.42578125" customWidth="1"/>
    <col min="40" max="40" width="7.28515625" bestFit="1" customWidth="1"/>
    <col min="41" max="42" width="1.42578125" customWidth="1"/>
    <col min="43" max="43" width="8.7109375" bestFit="1" customWidth="1"/>
    <col min="44" max="44" width="1.42578125" customWidth="1"/>
    <col min="45" max="45" width="8.7109375" bestFit="1" customWidth="1"/>
    <col min="46" max="47" width="1.42578125" customWidth="1"/>
    <col min="48" max="48" width="8.7109375" bestFit="1" customWidth="1"/>
    <col min="49" max="49" width="1.42578125" customWidth="1"/>
    <col min="50" max="50" width="7.85546875" customWidth="1"/>
    <col min="51" max="51" width="1.42578125" customWidth="1"/>
    <col min="52" max="52" width="9.42578125" bestFit="1" customWidth="1"/>
    <col min="53" max="53" width="1.42578125" customWidth="1"/>
    <col min="54" max="54" width="7.85546875" customWidth="1"/>
    <col min="55" max="55" width="1.42578125" customWidth="1"/>
    <col min="56" max="56" width="4.7109375" customWidth="1"/>
    <col min="57" max="57" width="6" customWidth="1"/>
  </cols>
  <sheetData>
    <row r="2" spans="1:58" ht="20.25" x14ac:dyDescent="0.3">
      <c r="B2" s="55"/>
      <c r="C2" s="55"/>
      <c r="D2" s="424" t="s">
        <v>178</v>
      </c>
      <c r="E2" s="446"/>
      <c r="F2" s="446"/>
      <c r="G2" s="446"/>
      <c r="H2" s="446"/>
      <c r="I2" s="446"/>
      <c r="J2" s="446"/>
      <c r="K2" s="446"/>
      <c r="L2" s="446"/>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AL2" s="446"/>
      <c r="AM2" s="446"/>
      <c r="AN2" s="446"/>
      <c r="AO2" s="446"/>
      <c r="AP2" s="446"/>
      <c r="AQ2" s="446"/>
      <c r="AR2" s="446"/>
      <c r="AS2" s="446"/>
      <c r="AT2" s="446"/>
      <c r="AU2" s="446"/>
      <c r="AV2" s="446"/>
      <c r="AW2" s="446"/>
      <c r="AX2" s="446"/>
      <c r="AY2" s="422"/>
      <c r="AZ2" s="422"/>
      <c r="BA2" s="422"/>
      <c r="BB2" s="422"/>
    </row>
    <row r="3" spans="1:58" ht="21" thickBot="1" x14ac:dyDescent="0.35">
      <c r="A3" s="55"/>
      <c r="B3" s="55"/>
      <c r="C3" s="55"/>
      <c r="D3" s="72"/>
      <c r="E3" s="72"/>
      <c r="F3" s="72"/>
      <c r="G3" s="72"/>
      <c r="H3" s="72"/>
      <c r="I3" s="72"/>
      <c r="J3" s="72"/>
      <c r="K3" s="55"/>
      <c r="L3" s="55"/>
      <c r="M3" s="55"/>
      <c r="N3" s="55"/>
      <c r="O3" s="55"/>
      <c r="P3" s="55"/>
      <c r="Q3" s="55"/>
      <c r="R3" s="55"/>
      <c r="S3" s="55"/>
      <c r="T3" s="55"/>
      <c r="U3" s="55"/>
      <c r="V3" s="55"/>
      <c r="W3" s="55"/>
      <c r="X3" s="55"/>
      <c r="Y3" s="55"/>
      <c r="Z3" s="55"/>
      <c r="AA3" s="55"/>
      <c r="AB3" s="55"/>
      <c r="AC3" s="55"/>
      <c r="AD3" s="10"/>
      <c r="AE3" s="10"/>
      <c r="AF3" s="10"/>
      <c r="AG3" s="10"/>
      <c r="AH3" s="10"/>
      <c r="AY3" s="28"/>
    </row>
    <row r="4" spans="1:58" s="35" customFormat="1" ht="18" customHeight="1" x14ac:dyDescent="0.25">
      <c r="A4" s="33"/>
      <c r="B4" s="33"/>
      <c r="C4" s="434" t="s">
        <v>176</v>
      </c>
      <c r="D4" s="445"/>
      <c r="E4" s="445"/>
      <c r="F4" s="445"/>
      <c r="G4" s="445"/>
      <c r="H4" s="445"/>
      <c r="I4" s="445"/>
      <c r="J4" s="445"/>
      <c r="K4" s="445"/>
      <c r="L4" s="445"/>
      <c r="M4" s="445"/>
      <c r="N4" s="445"/>
      <c r="O4" s="445"/>
      <c r="P4" s="445"/>
      <c r="Q4" s="445"/>
      <c r="R4" s="445"/>
      <c r="S4" s="445"/>
      <c r="T4" s="445"/>
      <c r="U4" s="445"/>
      <c r="V4" s="445"/>
      <c r="W4" s="445"/>
      <c r="X4" s="445"/>
      <c r="Y4" s="445"/>
      <c r="Z4" s="445"/>
      <c r="AA4" s="445"/>
      <c r="AB4" s="445"/>
      <c r="AC4" s="445"/>
      <c r="AD4" s="445"/>
      <c r="AE4" s="445"/>
      <c r="AF4" s="445"/>
      <c r="AG4" s="448"/>
      <c r="AH4" s="67"/>
      <c r="AI4" s="434" t="s">
        <v>177</v>
      </c>
      <c r="AJ4" s="445"/>
      <c r="AK4" s="445"/>
      <c r="AL4" s="445"/>
      <c r="AM4" s="445"/>
      <c r="AN4" s="445"/>
      <c r="AO4" s="445"/>
      <c r="AP4" s="445"/>
      <c r="AQ4" s="445"/>
      <c r="AR4" s="445"/>
      <c r="AS4" s="445"/>
      <c r="AT4" s="445"/>
      <c r="AU4" s="445"/>
      <c r="AV4" s="445"/>
      <c r="AW4" s="445"/>
      <c r="AX4" s="445"/>
      <c r="AY4" s="445"/>
      <c r="AZ4" s="435"/>
      <c r="BA4" s="435"/>
      <c r="BB4" s="435"/>
      <c r="BC4" s="436"/>
      <c r="BD4" s="62"/>
    </row>
    <row r="5" spans="1:58" ht="14.25" x14ac:dyDescent="0.2">
      <c r="C5" s="60"/>
      <c r="D5" s="449" t="s">
        <v>4</v>
      </c>
      <c r="E5" s="449"/>
      <c r="F5" s="449"/>
      <c r="G5" s="449"/>
      <c r="H5" s="449"/>
      <c r="I5" s="449"/>
      <c r="J5" s="449"/>
      <c r="K5" s="28"/>
      <c r="L5" s="334"/>
      <c r="M5" s="437" t="s">
        <v>73</v>
      </c>
      <c r="N5" s="437"/>
      <c r="O5" s="437"/>
      <c r="P5" s="437"/>
      <c r="Q5" s="441"/>
      <c r="R5" s="441"/>
      <c r="S5" s="441"/>
      <c r="T5" s="3"/>
      <c r="U5" s="70"/>
      <c r="V5" s="437" t="s">
        <v>182</v>
      </c>
      <c r="W5" s="441"/>
      <c r="X5" s="441"/>
      <c r="Y5" s="20"/>
      <c r="Z5" s="70"/>
      <c r="AA5" s="437" t="s">
        <v>67</v>
      </c>
      <c r="AB5" s="441"/>
      <c r="AC5" s="441"/>
      <c r="AD5" s="335"/>
      <c r="AE5" s="70"/>
      <c r="AF5" s="335" t="s">
        <v>37</v>
      </c>
      <c r="AG5" s="56"/>
      <c r="AH5" s="11"/>
      <c r="AI5" s="60"/>
      <c r="AJ5" s="429" t="s">
        <v>181</v>
      </c>
      <c r="AK5" s="447"/>
      <c r="AL5" s="447"/>
      <c r="AM5" s="447"/>
      <c r="AN5" s="447"/>
      <c r="AO5" s="61"/>
      <c r="AP5" s="28"/>
      <c r="AQ5" s="429" t="s">
        <v>182</v>
      </c>
      <c r="AR5" s="430"/>
      <c r="AS5" s="430"/>
      <c r="AT5" s="346"/>
      <c r="AU5" s="28"/>
      <c r="AV5" s="429" t="s">
        <v>67</v>
      </c>
      <c r="AW5" s="430"/>
      <c r="AX5" s="430"/>
      <c r="AY5" s="430"/>
      <c r="AZ5" s="430"/>
      <c r="BA5" s="430"/>
      <c r="BB5" s="430"/>
      <c r="BC5" s="59"/>
      <c r="BD5" s="28"/>
    </row>
    <row r="6" spans="1:58" s="7" customFormat="1" x14ac:dyDescent="0.2">
      <c r="A6" s="4" t="s">
        <v>39</v>
      </c>
      <c r="B6" s="4"/>
      <c r="C6" s="57"/>
      <c r="D6" s="68" t="s">
        <v>25</v>
      </c>
      <c r="E6" s="68"/>
      <c r="F6" s="68" t="s">
        <v>14</v>
      </c>
      <c r="G6" s="68"/>
      <c r="H6" s="68" t="s">
        <v>3</v>
      </c>
      <c r="I6" s="68"/>
      <c r="J6" s="3" t="s">
        <v>35</v>
      </c>
      <c r="K6" s="3"/>
      <c r="L6" s="13"/>
      <c r="M6" s="3" t="s">
        <v>0</v>
      </c>
      <c r="N6" s="3"/>
      <c r="O6" s="3" t="s">
        <v>0</v>
      </c>
      <c r="P6" s="3"/>
      <c r="Q6" s="3" t="s">
        <v>69</v>
      </c>
      <c r="R6" s="3"/>
      <c r="S6" s="3" t="s">
        <v>3</v>
      </c>
      <c r="T6" s="3"/>
      <c r="U6" s="13"/>
      <c r="V6" s="83"/>
      <c r="W6" s="3"/>
      <c r="X6" s="3" t="s">
        <v>69</v>
      </c>
      <c r="Y6" s="3"/>
      <c r="Z6" s="13"/>
      <c r="AA6" s="3" t="s">
        <v>62</v>
      </c>
      <c r="AB6" s="3"/>
      <c r="AC6" s="3" t="s">
        <v>62</v>
      </c>
      <c r="AD6" s="3"/>
      <c r="AE6" s="29"/>
      <c r="AF6" s="84" t="s">
        <v>185</v>
      </c>
      <c r="AG6" s="85"/>
      <c r="AH6" s="84"/>
      <c r="AI6" s="86"/>
      <c r="AJ6" s="83"/>
      <c r="AK6" s="83"/>
      <c r="AL6" s="83"/>
      <c r="AM6" s="83"/>
      <c r="AN6" s="83"/>
      <c r="AO6" s="83"/>
      <c r="AP6" s="83"/>
      <c r="AQ6" s="83"/>
      <c r="AR6" s="83"/>
      <c r="AS6" s="3" t="s">
        <v>69</v>
      </c>
      <c r="AT6" s="3"/>
      <c r="AU6" s="83"/>
      <c r="AV6" s="3" t="s">
        <v>62</v>
      </c>
      <c r="AW6" s="83"/>
      <c r="AX6" s="3" t="s">
        <v>62</v>
      </c>
      <c r="AY6" s="83"/>
      <c r="AZ6" s="3" t="s">
        <v>186</v>
      </c>
      <c r="BA6" s="83"/>
      <c r="BB6" s="3" t="s">
        <v>186</v>
      </c>
      <c r="BC6" s="87"/>
      <c r="BD6" s="83"/>
    </row>
    <row r="7" spans="1:58" s="7" customFormat="1" x14ac:dyDescent="0.2">
      <c r="A7" s="4" t="s">
        <v>40</v>
      </c>
      <c r="B7" s="4"/>
      <c r="C7" s="57"/>
      <c r="D7" s="68" t="s">
        <v>38</v>
      </c>
      <c r="E7" s="68"/>
      <c r="F7" s="68" t="s">
        <v>38</v>
      </c>
      <c r="G7" s="68"/>
      <c r="H7" s="68" t="s">
        <v>38</v>
      </c>
      <c r="I7" s="68"/>
      <c r="J7" s="3" t="s">
        <v>134</v>
      </c>
      <c r="K7" s="83"/>
      <c r="L7" s="13"/>
      <c r="M7" s="3" t="s">
        <v>0</v>
      </c>
      <c r="N7" s="3"/>
      <c r="O7" s="3" t="s">
        <v>0</v>
      </c>
      <c r="P7" s="3"/>
      <c r="Q7" s="3" t="s">
        <v>25</v>
      </c>
      <c r="R7" s="3"/>
      <c r="S7" s="3" t="s">
        <v>147</v>
      </c>
      <c r="T7" s="3"/>
      <c r="U7" s="13"/>
      <c r="V7" s="3" t="s">
        <v>69</v>
      </c>
      <c r="W7" s="3"/>
      <c r="X7" s="3" t="s">
        <v>65</v>
      </c>
      <c r="Y7" s="3"/>
      <c r="Z7" s="13"/>
      <c r="AA7" s="3" t="s">
        <v>65</v>
      </c>
      <c r="AB7" s="3"/>
      <c r="AC7" s="3" t="s">
        <v>63</v>
      </c>
      <c r="AD7" s="3"/>
      <c r="AE7" s="29"/>
      <c r="AF7" s="88" t="s">
        <v>74</v>
      </c>
      <c r="AG7" s="58"/>
      <c r="AH7" s="3"/>
      <c r="AI7" s="86"/>
      <c r="AJ7" s="3" t="s">
        <v>171</v>
      </c>
      <c r="AK7" s="83"/>
      <c r="AL7" s="3" t="s">
        <v>173</v>
      </c>
      <c r="AM7" s="83"/>
      <c r="AN7" s="3" t="s">
        <v>69</v>
      </c>
      <c r="AO7" s="3"/>
      <c r="AP7" s="83"/>
      <c r="AQ7" s="3" t="s">
        <v>69</v>
      </c>
      <c r="AR7" s="83"/>
      <c r="AS7" s="3" t="s">
        <v>65</v>
      </c>
      <c r="AT7" s="3"/>
      <c r="AU7" s="83"/>
      <c r="AV7" s="3" t="s">
        <v>65</v>
      </c>
      <c r="AW7" s="83"/>
      <c r="AX7" s="3" t="s">
        <v>63</v>
      </c>
      <c r="AY7" s="83"/>
      <c r="AZ7" s="3" t="s">
        <v>25</v>
      </c>
      <c r="BA7" s="83"/>
      <c r="BB7" s="3" t="s">
        <v>3</v>
      </c>
      <c r="BC7" s="87"/>
      <c r="BD7" s="83"/>
    </row>
    <row r="8" spans="1:58" s="7" customFormat="1" x14ac:dyDescent="0.2">
      <c r="A8" s="2" t="s">
        <v>41</v>
      </c>
      <c r="B8" s="3"/>
      <c r="C8" s="57"/>
      <c r="D8" s="5" t="s">
        <v>129</v>
      </c>
      <c r="E8" s="68"/>
      <c r="F8" s="5" t="s">
        <v>130</v>
      </c>
      <c r="G8" s="68"/>
      <c r="H8" s="5" t="s">
        <v>131</v>
      </c>
      <c r="I8" s="68"/>
      <c r="J8" s="2" t="s">
        <v>135</v>
      </c>
      <c r="K8" s="83"/>
      <c r="L8" s="13"/>
      <c r="M8" s="2" t="s">
        <v>25</v>
      </c>
      <c r="N8" s="3"/>
      <c r="O8" s="2" t="s">
        <v>14</v>
      </c>
      <c r="P8" s="19"/>
      <c r="Q8" s="2" t="s">
        <v>133</v>
      </c>
      <c r="R8" s="19"/>
      <c r="S8" s="2" t="s">
        <v>148</v>
      </c>
      <c r="T8" s="3"/>
      <c r="U8" s="13"/>
      <c r="V8" s="2" t="s">
        <v>65</v>
      </c>
      <c r="W8" s="3"/>
      <c r="X8" s="2" t="s">
        <v>132</v>
      </c>
      <c r="Y8" s="3"/>
      <c r="Z8" s="13"/>
      <c r="AA8" s="2" t="s">
        <v>64</v>
      </c>
      <c r="AB8" s="3"/>
      <c r="AC8" s="2" t="s">
        <v>64</v>
      </c>
      <c r="AD8" s="3"/>
      <c r="AE8" s="29"/>
      <c r="AF8" s="5" t="s">
        <v>75</v>
      </c>
      <c r="AG8" s="69"/>
      <c r="AH8" s="68"/>
      <c r="AI8" s="86"/>
      <c r="AJ8" s="3" t="s">
        <v>172</v>
      </c>
      <c r="AK8" s="83"/>
      <c r="AL8" s="3" t="s">
        <v>174</v>
      </c>
      <c r="AM8" s="83"/>
      <c r="AN8" s="3" t="s">
        <v>175</v>
      </c>
      <c r="AO8" s="3"/>
      <c r="AP8" s="83"/>
      <c r="AQ8" s="3" t="s">
        <v>65</v>
      </c>
      <c r="AR8" s="83"/>
      <c r="AS8" s="3" t="s">
        <v>132</v>
      </c>
      <c r="AT8" s="3"/>
      <c r="AU8" s="83"/>
      <c r="AV8" s="3" t="s">
        <v>64</v>
      </c>
      <c r="AW8" s="83"/>
      <c r="AX8" s="3" t="s">
        <v>64</v>
      </c>
      <c r="AY8" s="83"/>
      <c r="AZ8" s="3" t="s">
        <v>187</v>
      </c>
      <c r="BA8" s="83"/>
      <c r="BB8" s="3" t="s">
        <v>188</v>
      </c>
      <c r="BC8" s="87"/>
      <c r="BD8" s="83"/>
    </row>
    <row r="9" spans="1:58" x14ac:dyDescent="0.2">
      <c r="A9" s="22">
        <v>38353</v>
      </c>
      <c r="B9" s="6"/>
      <c r="C9" s="57"/>
      <c r="D9" s="127">
        <f>'Returns per Gal.'!D9</f>
        <v>1.5149515423207636</v>
      </c>
      <c r="E9" s="128"/>
      <c r="F9" s="129">
        <f>'Returns per Gal.'!F9</f>
        <v>68.211307006683171</v>
      </c>
      <c r="G9" s="128"/>
      <c r="H9" s="127">
        <f>'Returns per Gal.'!H9</f>
        <v>1.745099267659205</v>
      </c>
      <c r="I9" s="128"/>
      <c r="J9" s="127">
        <f>'Returns per Gal.'!J9</f>
        <v>8.17</v>
      </c>
      <c r="K9" s="130"/>
      <c r="L9" s="113"/>
      <c r="M9" s="102">
        <f>D9*'Economic Model'!C$30</f>
        <v>4.2418643184981377</v>
      </c>
      <c r="N9" s="102"/>
      <c r="O9" s="102">
        <f>F9/2000*'Economic Model'!C$32</f>
        <v>0.57979610955680694</v>
      </c>
      <c r="P9" s="102"/>
      <c r="Q9" s="102">
        <f t="shared" ref="Q9:Q20" si="0">M9+O9</f>
        <v>4.8216604280549449</v>
      </c>
      <c r="R9" s="102"/>
      <c r="S9" s="102">
        <f t="shared" ref="S9:S20" si="1">Q9-X9+H9</f>
        <v>2.9238768268428235</v>
      </c>
      <c r="T9" s="102"/>
      <c r="U9" s="113"/>
      <c r="V9" s="102">
        <f>H9+(J9*'Economic Model'!C$30*'Economic Model'!C$33/1000)+('Economic Model'!K$61/100)</f>
        <v>3.0449992676592048</v>
      </c>
      <c r="W9" s="102"/>
      <c r="X9" s="102">
        <f>V9+('Economic Model'!K$58/100)</f>
        <v>3.6428828688713262</v>
      </c>
      <c r="Y9" s="131"/>
      <c r="Z9" s="113"/>
      <c r="AA9" s="102">
        <f>Q9-V9</f>
        <v>1.7766611603957401</v>
      </c>
      <c r="AB9" s="102"/>
      <c r="AC9" s="102">
        <f>Q9-X9</f>
        <v>1.1787775591836187</v>
      </c>
      <c r="AD9" s="114"/>
      <c r="AE9" s="130"/>
      <c r="AF9" s="161">
        <f>AC9/('Economic Model'!H$14*(1-'Economic Model'!C$25/100))</f>
        <v>0.36536312465580822</v>
      </c>
      <c r="AG9" s="134"/>
      <c r="AH9" s="133"/>
      <c r="AI9" s="135"/>
      <c r="AJ9" s="341">
        <v>0.72</v>
      </c>
      <c r="AK9" s="102"/>
      <c r="AL9" s="102">
        <f>AN9-AJ9</f>
        <v>1.4800000000000002</v>
      </c>
      <c r="AM9" s="102"/>
      <c r="AN9" s="17">
        <v>2.2000000000000002</v>
      </c>
      <c r="AO9" s="130"/>
      <c r="AP9" s="130"/>
      <c r="AQ9" s="102">
        <f>AN9+(J9*'Economic Model'!C$30*'Economic Model'!C$33/1000)+('Economic Model'!K$61/100)</f>
        <v>3.4999000000000002</v>
      </c>
      <c r="AR9" s="130"/>
      <c r="AS9" s="102">
        <f>AQ9+('Economic Model'!K$58/100)</f>
        <v>4.0977836012121216</v>
      </c>
      <c r="AT9" s="130"/>
      <c r="AU9" s="130"/>
      <c r="AV9" s="100">
        <f t="shared" ref="AV9:AV40" si="2">Q9-AQ9</f>
        <v>1.3217604280549446</v>
      </c>
      <c r="AW9" s="100"/>
      <c r="AX9" s="100">
        <f t="shared" ref="AX9:AX40" si="3">Q9-AS9</f>
        <v>0.72387682684282328</v>
      </c>
      <c r="AY9" s="100"/>
      <c r="AZ9" s="100">
        <f>S9-H9</f>
        <v>1.1787775591836185</v>
      </c>
      <c r="BA9" s="100"/>
      <c r="BB9" s="100">
        <f t="shared" ref="BB9:BB40" si="4">H9-AN9</f>
        <v>-0.4549007323407952</v>
      </c>
      <c r="BC9" s="137"/>
      <c r="BD9" s="130"/>
      <c r="BF9" s="240"/>
    </row>
    <row r="10" spans="1:58" x14ac:dyDescent="0.2">
      <c r="A10" s="8">
        <v>38384</v>
      </c>
      <c r="B10" s="6"/>
      <c r="C10" s="57"/>
      <c r="D10" s="127">
        <f>'Returns per Gal.'!D10</f>
        <v>1.3740258174537157</v>
      </c>
      <c r="E10" s="128"/>
      <c r="F10" s="129">
        <f>'Returns per Gal.'!F10</f>
        <v>70.13275227447707</v>
      </c>
      <c r="G10" s="128"/>
      <c r="H10" s="127">
        <f>'Returns per Gal.'!H10</f>
        <v>1.7757299715284061</v>
      </c>
      <c r="I10" s="128"/>
      <c r="J10" s="127">
        <f>'Returns per Gal.'!J10</f>
        <v>7.8</v>
      </c>
      <c r="K10" s="130"/>
      <c r="L10" s="113"/>
      <c r="M10" s="102">
        <f>D10*'Economic Model'!C$30</f>
        <v>3.8472722888704034</v>
      </c>
      <c r="N10" s="102"/>
      <c r="O10" s="102">
        <f>F10/2000*'Economic Model'!C$32</f>
        <v>0.59612839433305509</v>
      </c>
      <c r="P10" s="102"/>
      <c r="Q10" s="102">
        <f t="shared" si="0"/>
        <v>4.4434006832034587</v>
      </c>
      <c r="R10" s="102"/>
      <c r="S10" s="102">
        <f t="shared" si="1"/>
        <v>2.5766970819913375</v>
      </c>
      <c r="T10" s="102"/>
      <c r="U10" s="113"/>
      <c r="V10" s="102">
        <f>H10+(J10*'Economic Model'!C$30*'Economic Model'!C$33/1000)+('Economic Model'!K$61/100)</f>
        <v>3.0445499715284061</v>
      </c>
      <c r="W10" s="102"/>
      <c r="X10" s="102">
        <f>V10+('Economic Model'!K$58/100)</f>
        <v>3.6424335727405275</v>
      </c>
      <c r="Y10" s="131"/>
      <c r="Z10" s="113"/>
      <c r="AA10" s="102">
        <f t="shared" ref="AA10:AA20" si="5">Q10-V10</f>
        <v>1.3988507116750526</v>
      </c>
      <c r="AB10" s="102"/>
      <c r="AC10" s="102">
        <f t="shared" ref="AC10:AC20" si="6">Q10-X10</f>
        <v>0.80096711046293123</v>
      </c>
      <c r="AD10" s="114"/>
      <c r="AE10" s="130"/>
      <c r="AF10" s="161">
        <f>AC10/('Economic Model'!H$14*(1-'Economic Model'!C$25/100))</f>
        <v>0.24826044909435302</v>
      </c>
      <c r="AG10" s="134"/>
      <c r="AH10" s="133"/>
      <c r="AI10" s="135"/>
      <c r="AJ10" s="341">
        <v>0.72</v>
      </c>
      <c r="AK10" s="102"/>
      <c r="AL10" s="102">
        <f t="shared" ref="AL10:AL15" si="7">AN10-AJ10</f>
        <v>1.49</v>
      </c>
      <c r="AM10" s="102"/>
      <c r="AN10" s="17">
        <v>2.21</v>
      </c>
      <c r="AO10" s="130"/>
      <c r="AP10" s="130"/>
      <c r="AQ10" s="102">
        <f>AN10+(J10*'Economic Model'!C$30*'Economic Model'!C$33/1000)+('Economic Model'!K$61/100)</f>
        <v>3.4788199999999998</v>
      </c>
      <c r="AR10" s="130"/>
      <c r="AS10" s="102">
        <f>AQ10+('Economic Model'!K$58/100)</f>
        <v>4.0767036012121212</v>
      </c>
      <c r="AT10" s="130"/>
      <c r="AU10" s="130"/>
      <c r="AV10" s="100">
        <f t="shared" si="2"/>
        <v>0.96458068320345891</v>
      </c>
      <c r="AW10" s="100"/>
      <c r="AX10" s="100">
        <f t="shared" si="3"/>
        <v>0.36669708199133755</v>
      </c>
      <c r="AY10" s="100"/>
      <c r="AZ10" s="100">
        <f t="shared" ref="AZ10:AZ56" si="8">S10-H10</f>
        <v>0.80096711046293145</v>
      </c>
      <c r="BA10" s="100"/>
      <c r="BB10" s="100">
        <f t="shared" si="4"/>
        <v>-0.43427002847159391</v>
      </c>
      <c r="BC10" s="137"/>
      <c r="BD10" s="130"/>
      <c r="BF10" s="240"/>
    </row>
    <row r="11" spans="1:58" x14ac:dyDescent="0.2">
      <c r="A11" s="6">
        <v>38412</v>
      </c>
      <c r="B11" s="6"/>
      <c r="C11" s="57"/>
      <c r="D11" s="127">
        <f>'Returns per Gal.'!D11</f>
        <v>1.1538293723489537</v>
      </c>
      <c r="E11" s="128"/>
      <c r="F11" s="129">
        <f>'Returns per Gal.'!F11</f>
        <v>70.613113591425545</v>
      </c>
      <c r="G11" s="128"/>
      <c r="H11" s="127">
        <f>'Returns per Gal.'!H11</f>
        <v>1.8650695244802427</v>
      </c>
      <c r="I11" s="128"/>
      <c r="J11" s="127">
        <f>'Returns per Gal.'!J11</f>
        <v>8.09</v>
      </c>
      <c r="K11" s="130"/>
      <c r="L11" s="113"/>
      <c r="M11" s="102">
        <f>D11*'Economic Model'!C$30</f>
        <v>3.2307222425770701</v>
      </c>
      <c r="N11" s="102"/>
      <c r="O11" s="102">
        <f>F11/2000*'Economic Model'!C$32</f>
        <v>0.60021146552711713</v>
      </c>
      <c r="P11" s="102"/>
      <c r="Q11" s="102">
        <f t="shared" si="0"/>
        <v>3.8309337081041872</v>
      </c>
      <c r="R11" s="102"/>
      <c r="S11" s="102">
        <f t="shared" si="1"/>
        <v>1.9398701068920656</v>
      </c>
      <c r="T11" s="102"/>
      <c r="U11" s="113"/>
      <c r="V11" s="102">
        <f>H11+(J11*'Economic Model'!C$30*'Economic Model'!C$33/1000)+('Economic Model'!K$61/100)</f>
        <v>3.1582495244802429</v>
      </c>
      <c r="W11" s="102"/>
      <c r="X11" s="102">
        <f>V11+('Economic Model'!K$58/100)</f>
        <v>3.7561331256923642</v>
      </c>
      <c r="Y11" s="131"/>
      <c r="Z11" s="113"/>
      <c r="AA11" s="102">
        <f t="shared" si="5"/>
        <v>0.67268418362394433</v>
      </c>
      <c r="AB11" s="102"/>
      <c r="AC11" s="102">
        <f t="shared" si="6"/>
        <v>7.4800582411822969E-2</v>
      </c>
      <c r="AD11" s="114"/>
      <c r="AE11" s="130"/>
      <c r="AF11" s="161">
        <f>AC11/('Economic Model'!H$14*(1-'Economic Model'!C$25/100))</f>
        <v>2.3184505255584718E-2</v>
      </c>
      <c r="AG11" s="134"/>
      <c r="AH11" s="133"/>
      <c r="AI11" s="135"/>
      <c r="AJ11" s="341">
        <v>0.72</v>
      </c>
      <c r="AK11" s="102"/>
      <c r="AL11" s="102">
        <f t="shared" si="7"/>
        <v>1.49</v>
      </c>
      <c r="AM11" s="102"/>
      <c r="AN11" s="17">
        <v>2.21</v>
      </c>
      <c r="AO11" s="130"/>
      <c r="AP11" s="130"/>
      <c r="AQ11" s="102">
        <f>AN11+(J11*'Economic Model'!C$30*'Economic Model'!C$33/1000)+('Economic Model'!K$61/100)</f>
        <v>3.50318</v>
      </c>
      <c r="AR11" s="130"/>
      <c r="AS11" s="102">
        <f>AQ11+('Economic Model'!K$58/100)</f>
        <v>4.1010636012121209</v>
      </c>
      <c r="AT11" s="130"/>
      <c r="AU11" s="130"/>
      <c r="AV11" s="100">
        <f t="shared" si="2"/>
        <v>0.32775370810418725</v>
      </c>
      <c r="AW11" s="100"/>
      <c r="AX11" s="100">
        <f t="shared" si="3"/>
        <v>-0.27012989310793367</v>
      </c>
      <c r="AY11" s="100"/>
      <c r="AZ11" s="100">
        <f t="shared" si="8"/>
        <v>7.4800582411822969E-2</v>
      </c>
      <c r="BA11" s="100"/>
      <c r="BB11" s="100">
        <f t="shared" si="4"/>
        <v>-0.34493047551975731</v>
      </c>
      <c r="BC11" s="137"/>
      <c r="BD11" s="130"/>
      <c r="BF11" s="240"/>
    </row>
    <row r="12" spans="1:58" x14ac:dyDescent="0.2">
      <c r="A12" s="8">
        <v>38443</v>
      </c>
      <c r="B12" s="6"/>
      <c r="C12" s="57"/>
      <c r="D12" s="127">
        <f>'Returns per Gal.'!D12</f>
        <v>1.0569429365028582</v>
      </c>
      <c r="E12" s="128"/>
      <c r="F12" s="129">
        <f>'Returns per Gal.'!F12</f>
        <v>71.09347490837402</v>
      </c>
      <c r="G12" s="128"/>
      <c r="H12" s="127">
        <f>'Returns per Gal.'!H12</f>
        <v>1.8301845561847634</v>
      </c>
      <c r="I12" s="128"/>
      <c r="J12" s="127">
        <f>'Returns per Gal.'!J12</f>
        <v>7.66</v>
      </c>
      <c r="K12" s="130"/>
      <c r="L12" s="113"/>
      <c r="M12" s="102">
        <f>D12*'Economic Model'!C$30</f>
        <v>2.959440222208003</v>
      </c>
      <c r="N12" s="102"/>
      <c r="O12" s="102">
        <f>F12/2000*'Economic Model'!C$32</f>
        <v>0.60429453672117917</v>
      </c>
      <c r="P12" s="102"/>
      <c r="Q12" s="102">
        <f t="shared" si="0"/>
        <v>3.5637347589291819</v>
      </c>
      <c r="R12" s="102"/>
      <c r="S12" s="102">
        <f t="shared" si="1"/>
        <v>1.7087911577170607</v>
      </c>
      <c r="T12" s="102"/>
      <c r="U12" s="113"/>
      <c r="V12" s="102">
        <f>H12+(J12*'Economic Model'!C$30*'Economic Model'!C$33/1000)+('Economic Model'!K$61/100)</f>
        <v>3.0872445561847632</v>
      </c>
      <c r="W12" s="102"/>
      <c r="X12" s="102">
        <f>V12+('Economic Model'!K$58/100)</f>
        <v>3.6851281573968846</v>
      </c>
      <c r="Y12" s="131"/>
      <c r="Z12" s="113"/>
      <c r="AA12" s="102">
        <f t="shared" si="5"/>
        <v>0.47649020274441867</v>
      </c>
      <c r="AB12" s="102"/>
      <c r="AC12" s="102">
        <f t="shared" si="6"/>
        <v>-0.1213933984677027</v>
      </c>
      <c r="AD12" s="114"/>
      <c r="AE12" s="130"/>
      <c r="AF12" s="161">
        <f>AC12/('Economic Model'!H$14*(1-'Economic Model'!C$25/100))</f>
        <v>-3.7625988916403036E-2</v>
      </c>
      <c r="AG12" s="134"/>
      <c r="AH12" s="133"/>
      <c r="AI12" s="135"/>
      <c r="AJ12" s="341">
        <v>0.72</v>
      </c>
      <c r="AK12" s="102"/>
      <c r="AL12" s="102">
        <f t="shared" si="7"/>
        <v>1.5000000000000002</v>
      </c>
      <c r="AM12" s="102"/>
      <c r="AN12" s="17">
        <v>2.2200000000000002</v>
      </c>
      <c r="AO12" s="130"/>
      <c r="AP12" s="130"/>
      <c r="AQ12" s="102">
        <f>AN12+(J12*'Economic Model'!C$30*'Economic Model'!C$33/1000)+('Economic Model'!K$61/100)</f>
        <v>3.4770600000000003</v>
      </c>
      <c r="AR12" s="130"/>
      <c r="AS12" s="102">
        <f>AQ12+('Economic Model'!K$58/100)</f>
        <v>4.0749436012121212</v>
      </c>
      <c r="AT12" s="130"/>
      <c r="AU12" s="130"/>
      <c r="AV12" s="100">
        <f t="shared" si="2"/>
        <v>8.6674758929181639E-2</v>
      </c>
      <c r="AW12" s="100"/>
      <c r="AX12" s="100">
        <f t="shared" si="3"/>
        <v>-0.51120884228293928</v>
      </c>
      <c r="AY12" s="100"/>
      <c r="AZ12" s="100">
        <f t="shared" si="8"/>
        <v>-0.1213933984677027</v>
      </c>
      <c r="BA12" s="100"/>
      <c r="BB12" s="100">
        <f t="shared" si="4"/>
        <v>-0.38981544381523681</v>
      </c>
      <c r="BC12" s="137"/>
      <c r="BD12" s="130"/>
      <c r="BF12" s="240"/>
    </row>
    <row r="13" spans="1:58" x14ac:dyDescent="0.2">
      <c r="A13" s="6">
        <v>38473</v>
      </c>
      <c r="B13" s="6"/>
      <c r="C13" s="57"/>
      <c r="D13" s="127">
        <f>'Returns per Gal.'!D13</f>
        <v>1.0569429365028582</v>
      </c>
      <c r="E13" s="128"/>
      <c r="F13" s="129">
        <f>'Returns per Gal.'!F13</f>
        <v>73.014920176167905</v>
      </c>
      <c r="G13" s="128"/>
      <c r="H13" s="127">
        <f>'Returns per Gal.'!H13</f>
        <v>1.8259302917584859</v>
      </c>
      <c r="I13" s="128"/>
      <c r="J13" s="127">
        <f>'Returns per Gal.'!J13</f>
        <v>8.11</v>
      </c>
      <c r="K13" s="130"/>
      <c r="L13" s="113"/>
      <c r="M13" s="102">
        <f>D13*'Economic Model'!C$30</f>
        <v>2.959440222208003</v>
      </c>
      <c r="N13" s="102"/>
      <c r="O13" s="102">
        <f>F13/2000*'Economic Model'!C$32</f>
        <v>0.62062682149742721</v>
      </c>
      <c r="P13" s="102"/>
      <c r="Q13" s="102">
        <f t="shared" si="0"/>
        <v>3.5800670437054301</v>
      </c>
      <c r="R13" s="102"/>
      <c r="S13" s="102">
        <f t="shared" si="1"/>
        <v>1.6873234424933092</v>
      </c>
      <c r="T13" s="102"/>
      <c r="U13" s="113"/>
      <c r="V13" s="102">
        <f>H13+(J13*'Economic Model'!C$30*'Economic Model'!C$33/1000)+('Economic Model'!K$61/100)</f>
        <v>3.1207902917584858</v>
      </c>
      <c r="W13" s="102"/>
      <c r="X13" s="102">
        <f>V13+('Economic Model'!K$58/100)</f>
        <v>3.7186738929706067</v>
      </c>
      <c r="Y13" s="131"/>
      <c r="Z13" s="113"/>
      <c r="AA13" s="102">
        <f t="shared" si="5"/>
        <v>0.45927675194694428</v>
      </c>
      <c r="AB13" s="102"/>
      <c r="AC13" s="102">
        <f t="shared" si="6"/>
        <v>-0.13860684926517663</v>
      </c>
      <c r="AD13" s="114"/>
      <c r="AE13" s="130"/>
      <c r="AF13" s="161">
        <f>AC13/('Economic Model'!H$14*(1-'Economic Model'!C$25/100))</f>
        <v>-4.2961312888662694E-2</v>
      </c>
      <c r="AG13" s="134"/>
      <c r="AH13" s="133"/>
      <c r="AI13" s="135"/>
      <c r="AJ13" s="341">
        <v>0.72</v>
      </c>
      <c r="AK13" s="102"/>
      <c r="AL13" s="102">
        <f t="shared" si="7"/>
        <v>1.5000000000000002</v>
      </c>
      <c r="AM13" s="102"/>
      <c r="AN13" s="17">
        <v>2.2200000000000002</v>
      </c>
      <c r="AO13" s="130"/>
      <c r="AP13" s="130"/>
      <c r="AQ13" s="102">
        <f>AN13+(J13*'Economic Model'!C$30*'Economic Model'!C$33/1000)+('Economic Model'!K$61/100)</f>
        <v>3.5148600000000001</v>
      </c>
      <c r="AR13" s="130"/>
      <c r="AS13" s="102">
        <f>AQ13+('Economic Model'!K$58/100)</f>
        <v>4.112743601212121</v>
      </c>
      <c r="AT13" s="130"/>
      <c r="AU13" s="130"/>
      <c r="AV13" s="100">
        <f t="shared" si="2"/>
        <v>6.5207043705429957E-2</v>
      </c>
      <c r="AW13" s="100"/>
      <c r="AX13" s="100">
        <f t="shared" si="3"/>
        <v>-0.53267655750669096</v>
      </c>
      <c r="AY13" s="100"/>
      <c r="AZ13" s="100">
        <f t="shared" si="8"/>
        <v>-0.13860684926517663</v>
      </c>
      <c r="BA13" s="100"/>
      <c r="BB13" s="100">
        <f t="shared" si="4"/>
        <v>-0.39406970824151433</v>
      </c>
      <c r="BC13" s="137"/>
      <c r="BD13" s="130"/>
      <c r="BF13" s="240"/>
    </row>
    <row r="14" spans="1:58" x14ac:dyDescent="0.2">
      <c r="A14" s="8">
        <v>38504</v>
      </c>
      <c r="B14" s="6"/>
      <c r="C14" s="57"/>
      <c r="D14" s="127">
        <f>'Returns per Gal.'!D14</f>
        <v>1.2507158081950489</v>
      </c>
      <c r="E14" s="128"/>
      <c r="F14" s="129">
        <f>'Returns per Gal.'!F14</f>
        <v>73.014920176167905</v>
      </c>
      <c r="G14" s="128"/>
      <c r="H14" s="127">
        <f>'Returns per Gal.'!H14</f>
        <v>1.8691536183294688</v>
      </c>
      <c r="I14" s="128"/>
      <c r="J14" s="127">
        <f>'Returns per Gal.'!J14</f>
        <v>7.65</v>
      </c>
      <c r="K14" s="130"/>
      <c r="L14" s="113"/>
      <c r="M14" s="102">
        <f>D14*'Economic Model'!C$30</f>
        <v>3.5020042629461368</v>
      </c>
      <c r="N14" s="102"/>
      <c r="O14" s="102">
        <f>F14/2000*'Economic Model'!C$32</f>
        <v>0.62062682149742721</v>
      </c>
      <c r="P14" s="102"/>
      <c r="Q14" s="102">
        <f t="shared" si="0"/>
        <v>4.1226310844435643</v>
      </c>
      <c r="R14" s="102"/>
      <c r="S14" s="102">
        <f t="shared" si="1"/>
        <v>2.2685274832314435</v>
      </c>
      <c r="T14" s="102"/>
      <c r="U14" s="113"/>
      <c r="V14" s="102">
        <f>H14+(J14*'Economic Model'!C$30*'Economic Model'!C$33/1000)+('Economic Model'!K$61/100)</f>
        <v>3.1253736183294687</v>
      </c>
      <c r="W14" s="102"/>
      <c r="X14" s="102">
        <f>V14+('Economic Model'!K$58/100)</f>
        <v>3.7232572195415896</v>
      </c>
      <c r="Y14" s="131"/>
      <c r="Z14" s="113"/>
      <c r="AA14" s="102">
        <f t="shared" si="5"/>
        <v>0.9972574661140956</v>
      </c>
      <c r="AB14" s="102"/>
      <c r="AC14" s="102">
        <f t="shared" si="6"/>
        <v>0.39937386490197468</v>
      </c>
      <c r="AD14" s="114"/>
      <c r="AE14" s="130"/>
      <c r="AF14" s="161">
        <f>AC14/('Economic Model'!H$14*(1-'Economic Model'!C$25/100))</f>
        <v>0.12378627506915629</v>
      </c>
      <c r="AG14" s="134"/>
      <c r="AH14" s="133"/>
      <c r="AI14" s="135"/>
      <c r="AJ14" s="341">
        <v>0.72</v>
      </c>
      <c r="AK14" s="102"/>
      <c r="AL14" s="102">
        <f t="shared" si="7"/>
        <v>1.51</v>
      </c>
      <c r="AM14" s="102"/>
      <c r="AN14" s="17">
        <v>2.23</v>
      </c>
      <c r="AO14" s="130"/>
      <c r="AP14" s="130"/>
      <c r="AQ14" s="102">
        <f>AN14+(J14*'Economic Model'!C$30*'Economic Model'!C$33/1000)+('Economic Model'!K$61/100)</f>
        <v>3.4862199999999999</v>
      </c>
      <c r="AR14" s="130"/>
      <c r="AS14" s="102">
        <f>AQ14+('Economic Model'!K$58/100)</f>
        <v>4.0841036012121208</v>
      </c>
      <c r="AT14" s="130"/>
      <c r="AU14" s="130"/>
      <c r="AV14" s="100">
        <f t="shared" si="2"/>
        <v>0.63641108444356442</v>
      </c>
      <c r="AW14" s="100"/>
      <c r="AX14" s="100">
        <f t="shared" si="3"/>
        <v>3.8527483231443505E-2</v>
      </c>
      <c r="AY14" s="100"/>
      <c r="AZ14" s="100">
        <f t="shared" si="8"/>
        <v>0.39937386490197468</v>
      </c>
      <c r="BA14" s="100"/>
      <c r="BB14" s="100">
        <f t="shared" si="4"/>
        <v>-0.36084638167053118</v>
      </c>
      <c r="BC14" s="137"/>
      <c r="BD14" s="130"/>
      <c r="BF14" s="240"/>
    </row>
    <row r="15" spans="1:58" x14ac:dyDescent="0.2">
      <c r="A15" s="6">
        <v>38534</v>
      </c>
      <c r="B15" s="6"/>
      <c r="C15" s="57"/>
      <c r="D15" s="127">
        <f>'Returns per Gal.'!D15</f>
        <v>1.5677986891459064</v>
      </c>
      <c r="E15" s="128"/>
      <c r="F15" s="129">
        <f>'Returns per Gal.'!F15</f>
        <v>76.85781071175569</v>
      </c>
      <c r="G15" s="128"/>
      <c r="H15" s="127">
        <f>'Returns per Gal.'!H15</f>
        <v>1.9978025745801133</v>
      </c>
      <c r="I15" s="128"/>
      <c r="J15" s="127">
        <f>'Returns per Gal.'!J15</f>
        <v>7.92</v>
      </c>
      <c r="K15" s="130"/>
      <c r="L15" s="113"/>
      <c r="M15" s="102">
        <f>D15*'Economic Model'!C$30</f>
        <v>4.3898363296085376</v>
      </c>
      <c r="N15" s="102"/>
      <c r="O15" s="102">
        <f>F15/2000*'Economic Model'!C$32</f>
        <v>0.6532913910499234</v>
      </c>
      <c r="P15" s="102"/>
      <c r="Q15" s="102">
        <f t="shared" si="0"/>
        <v>5.043127720658461</v>
      </c>
      <c r="R15" s="102"/>
      <c r="S15" s="102">
        <f t="shared" si="1"/>
        <v>3.1663441194463395</v>
      </c>
      <c r="T15" s="102"/>
      <c r="U15" s="113"/>
      <c r="V15" s="102">
        <f>H15+(J15*'Economic Model'!C$30*'Economic Model'!C$33/1000)+('Economic Model'!K$61/100)</f>
        <v>3.2767025745801135</v>
      </c>
      <c r="W15" s="102"/>
      <c r="X15" s="102">
        <f>V15+('Economic Model'!K$58/100)</f>
        <v>3.8745861757922349</v>
      </c>
      <c r="Y15" s="131"/>
      <c r="Z15" s="113"/>
      <c r="AA15" s="102">
        <f t="shared" si="5"/>
        <v>1.7664251460783476</v>
      </c>
      <c r="AB15" s="102"/>
      <c r="AC15" s="102">
        <f t="shared" si="6"/>
        <v>1.1685415448662262</v>
      </c>
      <c r="AD15" s="114"/>
      <c r="AE15" s="130"/>
      <c r="AF15" s="161">
        <f>AC15/('Economic Model'!H$14*(1-'Economic Model'!C$25/100))</f>
        <v>0.36219046315925396</v>
      </c>
      <c r="AG15" s="134"/>
      <c r="AH15" s="133"/>
      <c r="AI15" s="135"/>
      <c r="AJ15" s="341">
        <v>0.72</v>
      </c>
      <c r="AK15" s="102"/>
      <c r="AL15" s="102">
        <f t="shared" si="7"/>
        <v>1.5200000000000002</v>
      </c>
      <c r="AM15" s="102"/>
      <c r="AN15" s="17">
        <v>2.2400000000000002</v>
      </c>
      <c r="AO15" s="130"/>
      <c r="AP15" s="130"/>
      <c r="AQ15" s="102">
        <f>AN15+(J15*'Economic Model'!C$30*'Economic Model'!C$33/1000)+('Economic Model'!K$61/100)</f>
        <v>3.5189000000000004</v>
      </c>
      <c r="AR15" s="130"/>
      <c r="AS15" s="102">
        <f>AQ15+('Economic Model'!K$58/100)</f>
        <v>4.1167836012121217</v>
      </c>
      <c r="AT15" s="130"/>
      <c r="AU15" s="130"/>
      <c r="AV15" s="100">
        <f t="shared" si="2"/>
        <v>1.5242277206584607</v>
      </c>
      <c r="AW15" s="100"/>
      <c r="AX15" s="100">
        <f t="shared" si="3"/>
        <v>0.92634411944633932</v>
      </c>
      <c r="AY15" s="100"/>
      <c r="AZ15" s="100">
        <f t="shared" si="8"/>
        <v>1.1685415448662262</v>
      </c>
      <c r="BA15" s="100"/>
      <c r="BB15" s="100">
        <f t="shared" si="4"/>
        <v>-0.24219742541988687</v>
      </c>
      <c r="BC15" s="137"/>
      <c r="BD15" s="130"/>
      <c r="BF15" s="240"/>
    </row>
    <row r="16" spans="1:58" x14ac:dyDescent="0.2">
      <c r="A16" s="8">
        <v>38565</v>
      </c>
      <c r="B16" s="6"/>
      <c r="C16" s="57"/>
      <c r="D16" s="127">
        <f>'Returns per Gal.'!D16</f>
        <v>1.8232265654674302</v>
      </c>
      <c r="E16" s="128"/>
      <c r="F16" s="129">
        <f>'Returns per Gal.'!F16</f>
        <v>76.85781071175569</v>
      </c>
      <c r="G16" s="128"/>
      <c r="H16" s="127">
        <f>'Returns per Gal.'!H16</f>
        <v>1.7459501205444605</v>
      </c>
      <c r="I16" s="128"/>
      <c r="J16" s="127">
        <f>'Returns per Gal.'!J16</f>
        <v>9.24</v>
      </c>
      <c r="K16" s="130"/>
      <c r="L16" s="113"/>
      <c r="M16" s="102">
        <f>D16*'Economic Model'!C$30</f>
        <v>5.1050343833088041</v>
      </c>
      <c r="N16" s="102"/>
      <c r="O16" s="102">
        <f>F16/2000*'Economic Model'!C$32</f>
        <v>0.6532913910499234</v>
      </c>
      <c r="P16" s="102"/>
      <c r="Q16" s="102">
        <f t="shared" si="0"/>
        <v>5.7583257743587275</v>
      </c>
      <c r="R16" s="102"/>
      <c r="S16" s="102">
        <f t="shared" si="1"/>
        <v>3.7706621731466061</v>
      </c>
      <c r="T16" s="102"/>
      <c r="U16" s="113"/>
      <c r="V16" s="102">
        <f>H16+(J16*'Economic Model'!C$30*'Economic Model'!C$33/1000)+('Economic Model'!K$61/100)</f>
        <v>3.1357301205444603</v>
      </c>
      <c r="W16" s="102"/>
      <c r="X16" s="102">
        <f>V16+('Economic Model'!K$58/100)</f>
        <v>3.7336137217565817</v>
      </c>
      <c r="Y16" s="131"/>
      <c r="Z16" s="113"/>
      <c r="AA16" s="102">
        <f t="shared" si="5"/>
        <v>2.6225956538142672</v>
      </c>
      <c r="AB16" s="102"/>
      <c r="AC16" s="102">
        <f t="shared" si="6"/>
        <v>2.0247120526021458</v>
      </c>
      <c r="AD16" s="114"/>
      <c r="AE16" s="130"/>
      <c r="AF16" s="161">
        <f>AC16/('Economic Model'!H$14*(1-'Economic Model'!C$25/100))</f>
        <v>0.62756125301479648</v>
      </c>
      <c r="AG16" s="134"/>
      <c r="AH16" s="133"/>
      <c r="AI16" s="135"/>
      <c r="AJ16" s="341">
        <v>0.72</v>
      </c>
      <c r="AK16" s="102"/>
      <c r="AL16" s="102">
        <f t="shared" ref="AL16:AL40" si="9">AN16-AJ16</f>
        <v>1.5200000000000002</v>
      </c>
      <c r="AM16" s="102"/>
      <c r="AN16" s="17">
        <v>2.2400000000000002</v>
      </c>
      <c r="AO16" s="130"/>
      <c r="AP16" s="130"/>
      <c r="AQ16" s="102">
        <f>AN16+(J16*'Economic Model'!C$30*'Economic Model'!C$33/1000)+('Economic Model'!K$61/100)</f>
        <v>3.6297800000000002</v>
      </c>
      <c r="AR16" s="130"/>
      <c r="AS16" s="102">
        <f>AQ16+('Economic Model'!K$58/100)</f>
        <v>4.2276636012121216</v>
      </c>
      <c r="AT16" s="130"/>
      <c r="AU16" s="130"/>
      <c r="AV16" s="100">
        <f t="shared" si="2"/>
        <v>2.1285457743587273</v>
      </c>
      <c r="AW16" s="100"/>
      <c r="AX16" s="100">
        <f t="shared" si="3"/>
        <v>1.5306621731466059</v>
      </c>
      <c r="AY16" s="100"/>
      <c r="AZ16" s="100">
        <f t="shared" si="8"/>
        <v>2.0247120526021458</v>
      </c>
      <c r="BA16" s="100"/>
      <c r="BB16" s="100">
        <f t="shared" si="4"/>
        <v>-0.49404987945553969</v>
      </c>
      <c r="BC16" s="137"/>
      <c r="BD16" s="130"/>
      <c r="BF16" s="240"/>
    </row>
    <row r="17" spans="1:58" x14ac:dyDescent="0.2">
      <c r="A17" s="6">
        <v>38596</v>
      </c>
      <c r="B17" s="6"/>
      <c r="C17" s="57"/>
      <c r="D17" s="127">
        <f>'Returns per Gal.'!D17</f>
        <v>2.4133530383481934</v>
      </c>
      <c r="E17" s="128"/>
      <c r="F17" s="129">
        <f>'Returns per Gal.'!F17</f>
        <v>74.93636544396179</v>
      </c>
      <c r="G17" s="128"/>
      <c r="H17" s="127">
        <f>'Returns per Gal.'!H17</f>
        <v>1.5764602258015483</v>
      </c>
      <c r="I17" s="128"/>
      <c r="J17" s="127">
        <f>'Returns per Gal.'!J17</f>
        <v>10.27</v>
      </c>
      <c r="K17" s="130"/>
      <c r="L17" s="113"/>
      <c r="M17" s="102">
        <f>D17*'Economic Model'!C$30</f>
        <v>6.7573885073749409</v>
      </c>
      <c r="N17" s="102"/>
      <c r="O17" s="102">
        <f>F17/2000*'Economic Model'!C$32</f>
        <v>0.63695910627367525</v>
      </c>
      <c r="P17" s="102"/>
      <c r="Q17" s="102">
        <f t="shared" si="0"/>
        <v>7.3943476136486161</v>
      </c>
      <c r="R17" s="102"/>
      <c r="S17" s="102">
        <f>Q17-X17+H17</f>
        <v>5.3201640124364946</v>
      </c>
      <c r="T17" s="102"/>
      <c r="U17" s="113"/>
      <c r="V17" s="102">
        <f>H17+(J17*'Economic Model'!C$30*'Economic Model'!C$33/1000)+('Economic Model'!K$61/100)</f>
        <v>3.0527602258015483</v>
      </c>
      <c r="W17" s="102"/>
      <c r="X17" s="102">
        <f>V17+('Economic Model'!K$58/100)</f>
        <v>3.6506438270136696</v>
      </c>
      <c r="Y17" s="131"/>
      <c r="Z17" s="113"/>
      <c r="AA17" s="102">
        <f t="shared" si="5"/>
        <v>4.3415873878470679</v>
      </c>
      <c r="AB17" s="102"/>
      <c r="AC17" s="102">
        <f t="shared" si="6"/>
        <v>3.7437037866349465</v>
      </c>
      <c r="AD17" s="114"/>
      <c r="AE17" s="130"/>
      <c r="AF17" s="161">
        <f>AC17/('Economic Model'!H$14*(1-'Economic Model'!C$25/100))</f>
        <v>1.1603642286997937</v>
      </c>
      <c r="AG17" s="134"/>
      <c r="AH17" s="133"/>
      <c r="AI17" s="135"/>
      <c r="AJ17" s="341">
        <v>0.78</v>
      </c>
      <c r="AK17" s="102"/>
      <c r="AL17" s="102">
        <f t="shared" si="9"/>
        <v>1.7299999999999998</v>
      </c>
      <c r="AM17" s="102"/>
      <c r="AN17" s="17">
        <v>2.5099999999999998</v>
      </c>
      <c r="AO17" s="130"/>
      <c r="AP17" s="130"/>
      <c r="AQ17" s="102">
        <f>AN17+(J17*'Economic Model'!C$30*'Economic Model'!C$33/1000)+('Economic Model'!K$61/100)</f>
        <v>3.9863</v>
      </c>
      <c r="AR17" s="130"/>
      <c r="AS17" s="102">
        <f>AQ17+('Economic Model'!K$58/100)</f>
        <v>4.5841836012121213</v>
      </c>
      <c r="AT17" s="130"/>
      <c r="AU17" s="130"/>
      <c r="AV17" s="100">
        <f t="shared" si="2"/>
        <v>3.4080476136486162</v>
      </c>
      <c r="AW17" s="100"/>
      <c r="AX17" s="100">
        <f t="shared" si="3"/>
        <v>2.8101640124364948</v>
      </c>
      <c r="AY17" s="100"/>
      <c r="AZ17" s="100">
        <f t="shared" si="8"/>
        <v>3.7437037866349465</v>
      </c>
      <c r="BA17" s="100"/>
      <c r="BB17" s="100">
        <f t="shared" si="4"/>
        <v>-0.93353977419845147</v>
      </c>
      <c r="BC17" s="137"/>
      <c r="BD17" s="130"/>
      <c r="BF17" s="240"/>
    </row>
    <row r="18" spans="1:58" x14ac:dyDescent="0.2">
      <c r="A18" s="8">
        <v>38626</v>
      </c>
      <c r="B18" s="6"/>
      <c r="C18" s="57"/>
      <c r="D18" s="127">
        <f>'Returns per Gal.'!D18</f>
        <v>2.1755408776350502</v>
      </c>
      <c r="E18" s="128"/>
      <c r="F18" s="129">
        <f>'Returns per Gal.'!F18</f>
        <v>74.93636544396179</v>
      </c>
      <c r="G18" s="128"/>
      <c r="H18" s="127">
        <f>'Returns per Gal.'!H18</f>
        <v>1.4847382847709956</v>
      </c>
      <c r="I18" s="128"/>
      <c r="J18" s="127">
        <f>'Returns per Gal.'!J18</f>
        <v>11.53</v>
      </c>
      <c r="K18" s="130"/>
      <c r="L18" s="113"/>
      <c r="M18" s="102">
        <f>D18*'Economic Model'!C$30</f>
        <v>6.0915144573781399</v>
      </c>
      <c r="N18" s="102"/>
      <c r="O18" s="102">
        <f>F18/2000*'Economic Model'!C$32</f>
        <v>0.63695910627367525</v>
      </c>
      <c r="P18" s="102"/>
      <c r="Q18" s="102">
        <f t="shared" si="0"/>
        <v>6.7284735636518151</v>
      </c>
      <c r="R18" s="102"/>
      <c r="S18" s="102">
        <f t="shared" si="1"/>
        <v>4.5484499624396939</v>
      </c>
      <c r="T18" s="102"/>
      <c r="U18" s="113"/>
      <c r="V18" s="102">
        <f>H18+(J18*'Economic Model'!C$30*'Economic Model'!C$33/1000)+('Economic Model'!K$61/100)</f>
        <v>3.0668782847709957</v>
      </c>
      <c r="W18" s="102"/>
      <c r="X18" s="102">
        <f>V18+('Economic Model'!K$58/100)</f>
        <v>3.6647618859831166</v>
      </c>
      <c r="Y18" s="131"/>
      <c r="Z18" s="113"/>
      <c r="AA18" s="102">
        <f t="shared" si="5"/>
        <v>3.6615952788808195</v>
      </c>
      <c r="AB18" s="102"/>
      <c r="AC18" s="102">
        <f t="shared" si="6"/>
        <v>3.0637116776686986</v>
      </c>
      <c r="AD18" s="114"/>
      <c r="AE18" s="130"/>
      <c r="AF18" s="161">
        <f>AC18/('Economic Model'!H$14*(1-'Economic Model'!C$25/100))</f>
        <v>0.94960008601856982</v>
      </c>
      <c r="AG18" s="134"/>
      <c r="AH18" s="133"/>
      <c r="AI18" s="135"/>
      <c r="AJ18" s="341">
        <v>0.78</v>
      </c>
      <c r="AK18" s="102"/>
      <c r="AL18" s="102">
        <f>AN18-AJ18</f>
        <v>1.7299999999999998</v>
      </c>
      <c r="AM18" s="102"/>
      <c r="AN18" s="17">
        <v>2.5099999999999998</v>
      </c>
      <c r="AO18" s="130"/>
      <c r="AP18" s="130"/>
      <c r="AQ18" s="102">
        <f>AN18+(J18*'Economic Model'!C$30*'Economic Model'!C$33/1000)+('Economic Model'!K$61/100)</f>
        <v>4.0921399999999997</v>
      </c>
      <c r="AR18" s="130"/>
      <c r="AS18" s="102">
        <f>AQ18+('Economic Model'!K$58/100)</f>
        <v>4.690023601212121</v>
      </c>
      <c r="AT18" s="130"/>
      <c r="AU18" s="130"/>
      <c r="AV18" s="100">
        <f t="shared" si="2"/>
        <v>2.6363335636518155</v>
      </c>
      <c r="AW18" s="100"/>
      <c r="AX18" s="100">
        <f t="shared" si="3"/>
        <v>2.0384499624396941</v>
      </c>
      <c r="AY18" s="100"/>
      <c r="AZ18" s="100">
        <f t="shared" si="8"/>
        <v>3.0637116776686986</v>
      </c>
      <c r="BA18" s="100"/>
      <c r="BB18" s="100">
        <f t="shared" si="4"/>
        <v>-1.0252617152290042</v>
      </c>
      <c r="BC18" s="137"/>
      <c r="BD18" s="130"/>
      <c r="BF18" s="240"/>
    </row>
    <row r="19" spans="1:58" x14ac:dyDescent="0.2">
      <c r="A19" s="6">
        <v>38657</v>
      </c>
      <c r="B19" s="6"/>
      <c r="C19" s="57"/>
      <c r="D19" s="127">
        <f>'Returns per Gal.'!D19</f>
        <v>1.8408422810758114</v>
      </c>
      <c r="E19" s="128"/>
      <c r="F19" s="129">
        <f>'Returns per Gal.'!F19</f>
        <v>74.93636544396179</v>
      </c>
      <c r="G19" s="128"/>
      <c r="H19" s="127">
        <f>'Returns per Gal.'!H19</f>
        <v>1.5306843405747976</v>
      </c>
      <c r="I19" s="128"/>
      <c r="J19" s="127">
        <f>'Returns per Gal.'!J19</f>
        <v>12.18</v>
      </c>
      <c r="K19" s="130"/>
      <c r="L19" s="113"/>
      <c r="M19" s="102">
        <f>D19*'Economic Model'!C$30</f>
        <v>5.1543583870122713</v>
      </c>
      <c r="N19" s="102"/>
      <c r="O19" s="102">
        <f>F19/2000*'Economic Model'!C$32</f>
        <v>0.63695910627367525</v>
      </c>
      <c r="P19" s="102"/>
      <c r="Q19" s="102">
        <f t="shared" si="0"/>
        <v>5.7913174932859466</v>
      </c>
      <c r="R19" s="102"/>
      <c r="S19" s="102">
        <f t="shared" si="1"/>
        <v>3.5566938920738256</v>
      </c>
      <c r="T19" s="102"/>
      <c r="U19" s="113"/>
      <c r="V19" s="102">
        <f>H19+(J19*'Economic Model'!C$30*'Economic Model'!C$33/1000)+('Economic Model'!K$61/100)</f>
        <v>3.1674243405747977</v>
      </c>
      <c r="W19" s="102"/>
      <c r="X19" s="102">
        <f>V19+('Economic Model'!K$58/100)</f>
        <v>3.7653079417869186</v>
      </c>
      <c r="Y19" s="131"/>
      <c r="Z19" s="113"/>
      <c r="AA19" s="102">
        <f t="shared" si="5"/>
        <v>2.6238931527111489</v>
      </c>
      <c r="AB19" s="102"/>
      <c r="AC19" s="102">
        <f t="shared" si="6"/>
        <v>2.0260095514990279</v>
      </c>
      <c r="AD19" s="114"/>
      <c r="AE19" s="130"/>
      <c r="AF19" s="161">
        <f>AC19/('Economic Model'!H$14*(1-'Economic Model'!C$25/100))</f>
        <v>0.62796341392082067</v>
      </c>
      <c r="AG19" s="134"/>
      <c r="AH19" s="133"/>
      <c r="AI19" s="135"/>
      <c r="AJ19" s="341">
        <v>0.78</v>
      </c>
      <c r="AK19" s="102"/>
      <c r="AL19" s="102">
        <f t="shared" si="9"/>
        <v>1.74</v>
      </c>
      <c r="AM19" s="102"/>
      <c r="AN19" s="17">
        <v>2.52</v>
      </c>
      <c r="AO19" s="130"/>
      <c r="AP19" s="130"/>
      <c r="AQ19" s="102">
        <f>AN19+(J19*'Economic Model'!C$30*'Economic Model'!C$33/1000)+('Economic Model'!K$61/100)</f>
        <v>4.1567400000000001</v>
      </c>
      <c r="AR19" s="130"/>
      <c r="AS19" s="102">
        <f>AQ19+('Economic Model'!K$58/100)</f>
        <v>4.7546236012121215</v>
      </c>
      <c r="AT19" s="130"/>
      <c r="AU19" s="130"/>
      <c r="AV19" s="100">
        <f t="shared" si="2"/>
        <v>1.6345774932859465</v>
      </c>
      <c r="AW19" s="100"/>
      <c r="AX19" s="100">
        <f t="shared" si="3"/>
        <v>1.0366938920738251</v>
      </c>
      <c r="AY19" s="100"/>
      <c r="AZ19" s="100">
        <f t="shared" si="8"/>
        <v>2.0260095514990279</v>
      </c>
      <c r="BA19" s="100"/>
      <c r="BB19" s="100">
        <f t="shared" si="4"/>
        <v>-0.98931565942520239</v>
      </c>
      <c r="BC19" s="137"/>
      <c r="BD19" s="130"/>
      <c r="BF19" s="240"/>
    </row>
    <row r="20" spans="1:58" x14ac:dyDescent="0.2">
      <c r="A20" s="77">
        <v>38687</v>
      </c>
      <c r="B20" s="79"/>
      <c r="C20" s="76"/>
      <c r="D20" s="138">
        <f>'Returns per Gal.'!D20</f>
        <v>1.7527637030339065</v>
      </c>
      <c r="E20" s="139"/>
      <c r="F20" s="140">
        <f>'Returns per Gal.'!F20</f>
        <v>84.15930272937247</v>
      </c>
      <c r="G20" s="139"/>
      <c r="H20" s="138">
        <f>'Returns per Gal.'!H20</f>
        <v>1.7132773697506458</v>
      </c>
      <c r="I20" s="139"/>
      <c r="J20" s="138">
        <f>'Returns per Gal.'!J20</f>
        <v>12.05</v>
      </c>
      <c r="K20" s="141"/>
      <c r="L20" s="115"/>
      <c r="M20" s="106">
        <f>D20*'Economic Model'!C$30</f>
        <v>4.9077383684949378</v>
      </c>
      <c r="N20" s="106"/>
      <c r="O20" s="106">
        <f>F20/2000*'Economic Model'!C$32</f>
        <v>0.71535407319966604</v>
      </c>
      <c r="P20" s="106"/>
      <c r="Q20" s="106">
        <f t="shared" si="0"/>
        <v>5.6230924416946042</v>
      </c>
      <c r="R20" s="106"/>
      <c r="S20" s="106">
        <f t="shared" si="1"/>
        <v>3.3993888404824828</v>
      </c>
      <c r="T20" s="106"/>
      <c r="U20" s="115"/>
      <c r="V20" s="106">
        <f>H20+(J20*'Economic Model'!C$30*'Economic Model'!C$33/1000)+('Economic Model'!K$61/100)</f>
        <v>3.3390973697506459</v>
      </c>
      <c r="W20" s="106"/>
      <c r="X20" s="106">
        <f>V20+('Economic Model'!K$58/100)</f>
        <v>3.9369809709627672</v>
      </c>
      <c r="Y20" s="142"/>
      <c r="Z20" s="115"/>
      <c r="AA20" s="106">
        <f t="shared" si="5"/>
        <v>2.2839950719439583</v>
      </c>
      <c r="AB20" s="106"/>
      <c r="AC20" s="106">
        <f t="shared" si="6"/>
        <v>1.686111470731837</v>
      </c>
      <c r="AD20" s="116"/>
      <c r="AE20" s="141"/>
      <c r="AF20" s="162">
        <f>AC20/('Economic Model'!H$14*(1-'Economic Model'!C$25/100))</f>
        <v>0.52261170961825465</v>
      </c>
      <c r="AG20" s="144"/>
      <c r="AH20" s="133"/>
      <c r="AI20" s="145"/>
      <c r="AJ20" s="342">
        <v>0.78</v>
      </c>
      <c r="AK20" s="106"/>
      <c r="AL20" s="106">
        <f t="shared" si="9"/>
        <v>1.7499999999999998</v>
      </c>
      <c r="AM20" s="106"/>
      <c r="AN20" s="74">
        <v>2.5299999999999998</v>
      </c>
      <c r="AO20" s="141"/>
      <c r="AP20" s="141"/>
      <c r="AQ20" s="106">
        <f>AN20+(J20*'Economic Model'!C$30*'Economic Model'!C$33/1000)+('Economic Model'!K$61/100)</f>
        <v>4.1558199999999994</v>
      </c>
      <c r="AR20" s="141"/>
      <c r="AS20" s="106">
        <f>AQ20+('Economic Model'!K$58/100)</f>
        <v>4.7537036012121208</v>
      </c>
      <c r="AT20" s="141"/>
      <c r="AU20" s="141"/>
      <c r="AV20" s="101">
        <f t="shared" si="2"/>
        <v>1.4672724416946048</v>
      </c>
      <c r="AW20" s="101"/>
      <c r="AX20" s="101">
        <f t="shared" si="3"/>
        <v>0.86938884048248344</v>
      </c>
      <c r="AY20" s="101"/>
      <c r="AZ20" s="101">
        <f t="shared" si="8"/>
        <v>1.686111470731837</v>
      </c>
      <c r="BA20" s="101"/>
      <c r="BB20" s="101">
        <f t="shared" si="4"/>
        <v>-0.81672263024935399</v>
      </c>
      <c r="BC20" s="147"/>
      <c r="BD20" s="130"/>
      <c r="BF20" s="240"/>
    </row>
    <row r="21" spans="1:58" x14ac:dyDescent="0.2">
      <c r="A21" s="22">
        <v>38718</v>
      </c>
      <c r="B21" s="6"/>
      <c r="C21" s="57"/>
      <c r="D21" s="127">
        <f>'Returns per Gal.'!D21</f>
        <v>1.8760737122925732</v>
      </c>
      <c r="E21" s="128"/>
      <c r="F21" s="129">
        <f>'Returns per Gal.'!F21</f>
        <v>88.386482318519043</v>
      </c>
      <c r="G21" s="128"/>
      <c r="H21" s="127">
        <f>'Returns per Gal.'!H21</f>
        <v>1.7825367946104507</v>
      </c>
      <c r="I21" s="128"/>
      <c r="J21" s="127">
        <f>'Returns per Gal.'!J21</f>
        <v>10.95</v>
      </c>
      <c r="K21" s="130"/>
      <c r="L21" s="113"/>
      <c r="M21" s="102">
        <f>D21*'Economic Model'!C$30</f>
        <v>5.2530063944192049</v>
      </c>
      <c r="N21" s="102"/>
      <c r="O21" s="102">
        <f>F21/2000*'Economic Model'!C$32</f>
        <v>0.75128509970741186</v>
      </c>
      <c r="P21" s="102"/>
      <c r="Q21" s="102">
        <f t="shared" ref="Q21:Q32" si="10">M21+O21</f>
        <v>6.0042914941266172</v>
      </c>
      <c r="R21" s="102"/>
      <c r="S21" s="102">
        <f t="shared" ref="S21:S32" si="11">Q21-X21+H21</f>
        <v>3.8729878929144963</v>
      </c>
      <c r="T21" s="102"/>
      <c r="U21" s="113"/>
      <c r="V21" s="102">
        <f>H21+(J21*'Economic Model'!C$30*'Economic Model'!C$33/1000)+('Economic Model'!K$61/100)</f>
        <v>3.3159567946104507</v>
      </c>
      <c r="W21" s="102"/>
      <c r="X21" s="102">
        <f>V21+('Economic Model'!K$58/100)</f>
        <v>3.9138403958225716</v>
      </c>
      <c r="Y21" s="131"/>
      <c r="Z21" s="113"/>
      <c r="AA21" s="102">
        <f t="shared" ref="AA21:AA32" si="12">Q21-V21</f>
        <v>2.6883346995161665</v>
      </c>
      <c r="AB21" s="102"/>
      <c r="AC21" s="102">
        <f t="shared" ref="AC21:AC32" si="13">Q21-X21</f>
        <v>2.0904510983040456</v>
      </c>
      <c r="AD21" s="114"/>
      <c r="AE21" s="130"/>
      <c r="AF21" s="161">
        <f>AC21/('Economic Model'!H$14*(1-'Economic Model'!C$25/100))</f>
        <v>0.6479371271247274</v>
      </c>
      <c r="AG21" s="134"/>
      <c r="AH21" s="133"/>
      <c r="AI21" s="135"/>
      <c r="AJ21" s="341">
        <v>0.78</v>
      </c>
      <c r="AK21" s="102"/>
      <c r="AL21" s="102">
        <f t="shared" si="9"/>
        <v>1.7499999999999998</v>
      </c>
      <c r="AM21" s="102"/>
      <c r="AN21" s="17">
        <v>2.5299999999999998</v>
      </c>
      <c r="AO21" s="130"/>
      <c r="AP21" s="130"/>
      <c r="AQ21" s="102">
        <f>AN21+(J21*'Economic Model'!C$30*'Economic Model'!C$33/1000)+('Economic Model'!K$61/100)</f>
        <v>4.0634199999999998</v>
      </c>
      <c r="AR21" s="130"/>
      <c r="AS21" s="102">
        <f>AQ21+('Economic Model'!K$58/100)</f>
        <v>4.6613036012121212</v>
      </c>
      <c r="AT21" s="130"/>
      <c r="AU21" s="130"/>
      <c r="AV21" s="100">
        <f t="shared" si="2"/>
        <v>1.9408714941266174</v>
      </c>
      <c r="AW21" s="100"/>
      <c r="AX21" s="100">
        <f t="shared" si="3"/>
        <v>1.3429878929144961</v>
      </c>
      <c r="AY21" s="100"/>
      <c r="AZ21" s="100">
        <f t="shared" si="8"/>
        <v>2.0904510983040456</v>
      </c>
      <c r="BA21" s="100"/>
      <c r="BB21" s="100">
        <f t="shared" si="4"/>
        <v>-0.74746320538954913</v>
      </c>
      <c r="BC21" s="137"/>
      <c r="BD21" s="130"/>
      <c r="BF21" s="240"/>
    </row>
    <row r="22" spans="1:58" x14ac:dyDescent="0.2">
      <c r="A22" s="8">
        <v>38749</v>
      </c>
      <c r="B22" s="6"/>
      <c r="C22" s="57"/>
      <c r="D22" s="127">
        <f>'Returns per Gal.'!D22</f>
        <v>2.2195801666560024</v>
      </c>
      <c r="E22" s="128"/>
      <c r="F22" s="129">
        <f>'Returns per Gal.'!F22</f>
        <v>91.268650220209878</v>
      </c>
      <c r="G22" s="128"/>
      <c r="H22" s="127">
        <f>'Returns per Gal.'!H22</f>
        <v>1.8880425523821436</v>
      </c>
      <c r="I22" s="128"/>
      <c r="J22" s="127">
        <f>'Returns per Gal.'!J22</f>
        <v>10.210000000000001</v>
      </c>
      <c r="K22" s="130"/>
      <c r="L22" s="113"/>
      <c r="M22" s="102">
        <f>D22*'Economic Model'!C$30</f>
        <v>6.2148244666368067</v>
      </c>
      <c r="N22" s="102"/>
      <c r="O22" s="102">
        <f>F22/2000*'Economic Model'!C$32</f>
        <v>0.77578352687178398</v>
      </c>
      <c r="P22" s="102"/>
      <c r="Q22" s="102">
        <f t="shared" si="10"/>
        <v>6.9906079935085907</v>
      </c>
      <c r="R22" s="102"/>
      <c r="S22" s="102">
        <f t="shared" si="11"/>
        <v>4.9214643922964694</v>
      </c>
      <c r="T22" s="102"/>
      <c r="U22" s="113"/>
      <c r="V22" s="102">
        <f>H22+(J22*'Economic Model'!C$30*'Economic Model'!C$33/1000)+('Economic Model'!K$61/100)</f>
        <v>3.3593025523821436</v>
      </c>
      <c r="W22" s="102"/>
      <c r="X22" s="102">
        <f>V22+('Economic Model'!K$58/100)</f>
        <v>3.9571861535942645</v>
      </c>
      <c r="Y22" s="131"/>
      <c r="Z22" s="113"/>
      <c r="AA22" s="102">
        <f t="shared" si="12"/>
        <v>3.6313054411264472</v>
      </c>
      <c r="AB22" s="102"/>
      <c r="AC22" s="102">
        <f t="shared" si="13"/>
        <v>3.0334218399143262</v>
      </c>
      <c r="AD22" s="114"/>
      <c r="AE22" s="130"/>
      <c r="AF22" s="161">
        <f>AC22/('Economic Model'!H$14*(1-'Economic Model'!C$25/100))</f>
        <v>0.94021172459190727</v>
      </c>
      <c r="AG22" s="134"/>
      <c r="AH22" s="133"/>
      <c r="AI22" s="135"/>
      <c r="AJ22" s="341">
        <v>0.78</v>
      </c>
      <c r="AK22" s="102"/>
      <c r="AL22" s="102">
        <f t="shared" si="9"/>
        <v>1.76</v>
      </c>
      <c r="AM22" s="102"/>
      <c r="AN22" s="17">
        <v>2.54</v>
      </c>
      <c r="AO22" s="130"/>
      <c r="AP22" s="130"/>
      <c r="AQ22" s="102">
        <f>AN22+(J22*'Economic Model'!C$30*'Economic Model'!C$33/1000)+('Economic Model'!K$61/100)</f>
        <v>4.01126</v>
      </c>
      <c r="AR22" s="130"/>
      <c r="AS22" s="102">
        <f>AQ22+('Economic Model'!K$58/100)</f>
        <v>4.6091436012121214</v>
      </c>
      <c r="AT22" s="130"/>
      <c r="AU22" s="130"/>
      <c r="AV22" s="100">
        <f t="shared" si="2"/>
        <v>2.9793479935085907</v>
      </c>
      <c r="AW22" s="100"/>
      <c r="AX22" s="100">
        <f t="shared" si="3"/>
        <v>2.3814643922964693</v>
      </c>
      <c r="AY22" s="100"/>
      <c r="AZ22" s="100">
        <f t="shared" si="8"/>
        <v>3.0334218399143258</v>
      </c>
      <c r="BA22" s="100"/>
      <c r="BB22" s="100">
        <f t="shared" si="4"/>
        <v>-0.65195744761785646</v>
      </c>
      <c r="BC22" s="137"/>
      <c r="BD22" s="130"/>
      <c r="BF22" s="240"/>
    </row>
    <row r="23" spans="1:58" x14ac:dyDescent="0.2">
      <c r="A23" s="6">
        <v>38777</v>
      </c>
      <c r="B23" s="6"/>
      <c r="C23" s="57"/>
      <c r="D23" s="127">
        <f>'Returns per Gal.'!D23</f>
        <v>2.1315015886140976</v>
      </c>
      <c r="E23" s="128"/>
      <c r="F23" s="129">
        <f>'Returns per Gal.'!F23</f>
        <v>91.268650220209878</v>
      </c>
      <c r="G23" s="128"/>
      <c r="H23" s="127">
        <f>'Returns per Gal.'!H23</f>
        <v>1.8820865821853541</v>
      </c>
      <c r="I23" s="128"/>
      <c r="J23" s="127">
        <f>'Returns per Gal.'!J23</f>
        <v>9.1999999999999993</v>
      </c>
      <c r="K23" s="130"/>
      <c r="L23" s="113"/>
      <c r="M23" s="102">
        <f>D23*'Economic Model'!C$30</f>
        <v>5.9682044481194731</v>
      </c>
      <c r="N23" s="102"/>
      <c r="O23" s="102">
        <f>F23/2000*'Economic Model'!C$32</f>
        <v>0.77578352687178398</v>
      </c>
      <c r="P23" s="102"/>
      <c r="Q23" s="102">
        <f t="shared" si="10"/>
        <v>6.7439879749912572</v>
      </c>
      <c r="R23" s="102"/>
      <c r="S23" s="102">
        <f t="shared" si="11"/>
        <v>4.7596843737791366</v>
      </c>
      <c r="T23" s="102"/>
      <c r="U23" s="113"/>
      <c r="V23" s="102">
        <f>H23+(J23*'Economic Model'!C$30*'Economic Model'!C$33/1000)+('Economic Model'!K$61/100)</f>
        <v>3.2685065821853541</v>
      </c>
      <c r="W23" s="102"/>
      <c r="X23" s="102">
        <f>V23+('Economic Model'!K$58/100)</f>
        <v>3.866390183397475</v>
      </c>
      <c r="Y23" s="131"/>
      <c r="Z23" s="113"/>
      <c r="AA23" s="102">
        <f t="shared" si="12"/>
        <v>3.4754813928059032</v>
      </c>
      <c r="AB23" s="102"/>
      <c r="AC23" s="102">
        <f t="shared" si="13"/>
        <v>2.8775977915937823</v>
      </c>
      <c r="AD23" s="114"/>
      <c r="AE23" s="130"/>
      <c r="AF23" s="161">
        <f>AC23/('Economic Model'!H$14*(1-'Economic Model'!C$25/100))</f>
        <v>0.8919139259552068</v>
      </c>
      <c r="AG23" s="134"/>
      <c r="AH23" s="133"/>
      <c r="AI23" s="135"/>
      <c r="AJ23" s="341">
        <v>0.78</v>
      </c>
      <c r="AK23" s="102"/>
      <c r="AL23" s="102">
        <f t="shared" si="9"/>
        <v>1.7699999999999998</v>
      </c>
      <c r="AM23" s="102"/>
      <c r="AN23" s="17">
        <v>2.5499999999999998</v>
      </c>
      <c r="AO23" s="130"/>
      <c r="AP23" s="130"/>
      <c r="AQ23" s="102">
        <f>AN23+(J23*'Economic Model'!C$30*'Economic Model'!C$33/1000)+('Economic Model'!K$61/100)</f>
        <v>3.93642</v>
      </c>
      <c r="AR23" s="130"/>
      <c r="AS23" s="102">
        <f>AQ23+('Economic Model'!K$58/100)</f>
        <v>4.5343036012121214</v>
      </c>
      <c r="AT23" s="130"/>
      <c r="AU23" s="130"/>
      <c r="AV23" s="100">
        <f t="shared" si="2"/>
        <v>2.8075679749912572</v>
      </c>
      <c r="AW23" s="100"/>
      <c r="AX23" s="100">
        <f t="shared" si="3"/>
        <v>2.2096843737791358</v>
      </c>
      <c r="AY23" s="100"/>
      <c r="AZ23" s="100">
        <f t="shared" si="8"/>
        <v>2.8775977915937823</v>
      </c>
      <c r="BA23" s="100"/>
      <c r="BB23" s="100">
        <f t="shared" si="4"/>
        <v>-0.66791341781464575</v>
      </c>
      <c r="BC23" s="137"/>
      <c r="BD23" s="130"/>
      <c r="BF23" s="240"/>
    </row>
    <row r="24" spans="1:58" x14ac:dyDescent="0.2">
      <c r="A24" s="8">
        <v>38808</v>
      </c>
      <c r="B24" s="6"/>
      <c r="C24" s="57"/>
      <c r="D24" s="127">
        <f>'Returns per Gal.'!D24</f>
        <v>2.1579251620266691</v>
      </c>
      <c r="E24" s="128"/>
      <c r="F24" s="129">
        <f>'Returns per Gal.'!F24</f>
        <v>88.386482318519043</v>
      </c>
      <c r="G24" s="128"/>
      <c r="H24" s="127">
        <f>'Returns per Gal.'!H24</f>
        <v>1.9867414870717905</v>
      </c>
      <c r="I24" s="128"/>
      <c r="J24" s="127">
        <f>'Returns per Gal.'!J24</f>
        <v>8.6199999999999992</v>
      </c>
      <c r="K24" s="130"/>
      <c r="L24" s="113"/>
      <c r="M24" s="102">
        <f>D24*'Economic Model'!C$30</f>
        <v>6.0421904536746727</v>
      </c>
      <c r="N24" s="102"/>
      <c r="O24" s="102">
        <f>F24/2000*'Economic Model'!C$32</f>
        <v>0.75128509970741186</v>
      </c>
      <c r="P24" s="102"/>
      <c r="Q24" s="102">
        <f t="shared" si="10"/>
        <v>6.7934755533820841</v>
      </c>
      <c r="R24" s="102"/>
      <c r="S24" s="102">
        <f t="shared" si="11"/>
        <v>4.8578919521699628</v>
      </c>
      <c r="T24" s="102"/>
      <c r="U24" s="113"/>
      <c r="V24" s="102">
        <f>H24+(J24*'Economic Model'!C$30*'Economic Model'!C$33/1000)+('Economic Model'!K$61/100)</f>
        <v>3.3244414870717907</v>
      </c>
      <c r="W24" s="102"/>
      <c r="X24" s="102">
        <f>V24+('Economic Model'!K$58/100)</f>
        <v>3.9223250882839116</v>
      </c>
      <c r="Y24" s="131"/>
      <c r="Z24" s="113"/>
      <c r="AA24" s="102">
        <f t="shared" si="12"/>
        <v>3.4690340663102934</v>
      </c>
      <c r="AB24" s="102"/>
      <c r="AC24" s="102">
        <f t="shared" si="13"/>
        <v>2.8711504650981725</v>
      </c>
      <c r="AD24" s="114"/>
      <c r="AE24" s="130"/>
      <c r="AF24" s="161">
        <f>AC24/('Economic Model'!H$14*(1-'Economic Model'!C$25/100))</f>
        <v>0.8899155715279784</v>
      </c>
      <c r="AG24" s="134"/>
      <c r="AH24" s="133"/>
      <c r="AI24" s="135"/>
      <c r="AJ24" s="341">
        <v>0.78</v>
      </c>
      <c r="AK24" s="102"/>
      <c r="AL24" s="102">
        <f t="shared" si="9"/>
        <v>1.7699999999999998</v>
      </c>
      <c r="AM24" s="102"/>
      <c r="AN24" s="17">
        <v>2.5499999999999998</v>
      </c>
      <c r="AO24" s="130"/>
      <c r="AP24" s="130"/>
      <c r="AQ24" s="102">
        <f>AN24+(J24*'Economic Model'!C$30*'Economic Model'!C$33/1000)+('Economic Model'!K$61/100)</f>
        <v>3.8876999999999997</v>
      </c>
      <c r="AR24" s="130"/>
      <c r="AS24" s="102">
        <f>AQ24+('Economic Model'!K$58/100)</f>
        <v>4.4855836012121211</v>
      </c>
      <c r="AT24" s="130"/>
      <c r="AU24" s="130"/>
      <c r="AV24" s="100">
        <f t="shared" si="2"/>
        <v>2.9057755533820844</v>
      </c>
      <c r="AW24" s="100"/>
      <c r="AX24" s="100">
        <f t="shared" si="3"/>
        <v>2.307891952169963</v>
      </c>
      <c r="AY24" s="100"/>
      <c r="AZ24" s="100">
        <f t="shared" si="8"/>
        <v>2.8711504650981725</v>
      </c>
      <c r="BA24" s="100"/>
      <c r="BB24" s="100">
        <f t="shared" si="4"/>
        <v>-0.56325851292820928</v>
      </c>
      <c r="BC24" s="137"/>
      <c r="BD24" s="130"/>
      <c r="BF24" s="240"/>
    </row>
    <row r="25" spans="1:58" x14ac:dyDescent="0.2">
      <c r="A25" s="6">
        <v>38838</v>
      </c>
      <c r="B25" s="6"/>
      <c r="C25" s="57"/>
      <c r="D25" s="127">
        <f>'Returns per Gal.'!D25</f>
        <v>2.6775887724739076</v>
      </c>
      <c r="E25" s="128"/>
      <c r="F25" s="129">
        <f>'Returns per Gal.'!F25</f>
        <v>83.582869149034309</v>
      </c>
      <c r="G25" s="128"/>
      <c r="H25" s="127">
        <f>'Returns per Gal.'!H25</f>
        <v>2.0071619563179253</v>
      </c>
      <c r="I25" s="128"/>
      <c r="J25" s="127">
        <f>'Returns per Gal.'!J25</f>
        <v>8</v>
      </c>
      <c r="K25" s="130"/>
      <c r="L25" s="113"/>
      <c r="M25" s="102">
        <f>D25*'Economic Model'!C$30</f>
        <v>7.4972485629269405</v>
      </c>
      <c r="N25" s="102"/>
      <c r="O25" s="102">
        <f>F25/2000*'Economic Model'!C$32</f>
        <v>0.7104543877667916</v>
      </c>
      <c r="P25" s="102"/>
      <c r="Q25" s="102">
        <f t="shared" si="10"/>
        <v>8.2077029506937329</v>
      </c>
      <c r="R25" s="102"/>
      <c r="S25" s="102">
        <f t="shared" si="11"/>
        <v>6.3241993494816118</v>
      </c>
      <c r="T25" s="102"/>
      <c r="U25" s="113"/>
      <c r="V25" s="102">
        <f>H25+(J25*'Economic Model'!C$30*'Economic Model'!C$33/1000)+('Economic Model'!K$61/100)</f>
        <v>3.2927819563179255</v>
      </c>
      <c r="W25" s="102"/>
      <c r="X25" s="102">
        <f>V25+('Economic Model'!K$58/100)</f>
        <v>3.8906655575300464</v>
      </c>
      <c r="Y25" s="131"/>
      <c r="Z25" s="113"/>
      <c r="AA25" s="102">
        <f t="shared" si="12"/>
        <v>4.914920994375807</v>
      </c>
      <c r="AB25" s="102"/>
      <c r="AC25" s="102">
        <f t="shared" si="13"/>
        <v>4.3170373931636865</v>
      </c>
      <c r="AD25" s="114"/>
      <c r="AE25" s="130"/>
      <c r="AF25" s="161">
        <f>AC25/('Economic Model'!H$14*(1-'Economic Model'!C$25/100))</f>
        <v>1.3380694762416621</v>
      </c>
      <c r="AG25" s="134"/>
      <c r="AH25" s="133"/>
      <c r="AI25" s="135"/>
      <c r="AJ25" s="341">
        <v>0.78</v>
      </c>
      <c r="AK25" s="102"/>
      <c r="AL25" s="102">
        <f t="shared" si="9"/>
        <v>1.78</v>
      </c>
      <c r="AM25" s="102"/>
      <c r="AN25" s="17">
        <v>2.56</v>
      </c>
      <c r="AO25" s="130"/>
      <c r="AP25" s="130"/>
      <c r="AQ25" s="102">
        <f>AN25+(J25*'Economic Model'!C$30*'Economic Model'!C$33/1000)+('Economic Model'!K$61/100)</f>
        <v>3.8456200000000003</v>
      </c>
      <c r="AR25" s="130"/>
      <c r="AS25" s="102">
        <f>AQ25+('Economic Model'!K$58/100)</f>
        <v>4.4435036012121216</v>
      </c>
      <c r="AT25" s="130"/>
      <c r="AU25" s="130"/>
      <c r="AV25" s="100">
        <f t="shared" si="2"/>
        <v>4.3620829506937326</v>
      </c>
      <c r="AW25" s="100"/>
      <c r="AX25" s="100">
        <f t="shared" si="3"/>
        <v>3.7641993494816113</v>
      </c>
      <c r="AY25" s="100"/>
      <c r="AZ25" s="100">
        <f t="shared" si="8"/>
        <v>4.3170373931636865</v>
      </c>
      <c r="BA25" s="100"/>
      <c r="BB25" s="100">
        <f t="shared" si="4"/>
        <v>-0.55283804368207479</v>
      </c>
      <c r="BC25" s="137"/>
      <c r="BD25" s="130"/>
      <c r="BF25" s="240"/>
    </row>
    <row r="26" spans="1:58" x14ac:dyDescent="0.2">
      <c r="A26" s="8">
        <v>38869</v>
      </c>
      <c r="B26" s="6"/>
      <c r="C26" s="57"/>
      <c r="D26" s="127">
        <f>'Returns per Gal.'!D26</f>
        <v>3.1532130939001939</v>
      </c>
      <c r="E26" s="128"/>
      <c r="F26" s="129">
        <f>'Returns per Gal.'!F26</f>
        <v>79.739978613446524</v>
      </c>
      <c r="G26" s="128"/>
      <c r="H26" s="127">
        <f>'Returns per Gal.'!H26</f>
        <v>1.9406252606909382</v>
      </c>
      <c r="I26" s="128"/>
      <c r="J26" s="127">
        <f>'Returns per Gal.'!J26</f>
        <v>8.2799999999999994</v>
      </c>
      <c r="K26" s="130"/>
      <c r="L26" s="113"/>
      <c r="M26" s="102">
        <f>D26*'Economic Model'!C$30</f>
        <v>8.8289966629205416</v>
      </c>
      <c r="N26" s="102"/>
      <c r="O26" s="102">
        <f>F26/2000*'Economic Model'!C$32</f>
        <v>0.6777898182142954</v>
      </c>
      <c r="P26" s="102"/>
      <c r="Q26" s="102">
        <f t="shared" si="10"/>
        <v>9.5067864811348368</v>
      </c>
      <c r="R26" s="102"/>
      <c r="S26" s="102">
        <f t="shared" si="11"/>
        <v>7.5997628799227153</v>
      </c>
      <c r="T26" s="102"/>
      <c r="U26" s="113"/>
      <c r="V26" s="102">
        <f>H26+(J26*'Economic Model'!C$30*'Economic Model'!C$33/1000)+('Economic Model'!K$61/100)</f>
        <v>3.2497652606909382</v>
      </c>
      <c r="W26" s="102"/>
      <c r="X26" s="102">
        <f>V26+('Economic Model'!K$58/100)</f>
        <v>3.8476488619030595</v>
      </c>
      <c r="Y26" s="131"/>
      <c r="Z26" s="113"/>
      <c r="AA26" s="102">
        <f t="shared" si="12"/>
        <v>6.2570212204438986</v>
      </c>
      <c r="AB26" s="102"/>
      <c r="AC26" s="102">
        <f t="shared" si="13"/>
        <v>5.6591376192317773</v>
      </c>
      <c r="AD26" s="114"/>
      <c r="AE26" s="130"/>
      <c r="AF26" s="161">
        <f>AC26/('Economic Model'!H$14*(1-'Economic Model'!C$25/100))</f>
        <v>1.7540546028478274</v>
      </c>
      <c r="AG26" s="134"/>
      <c r="AH26" s="133"/>
      <c r="AI26" s="135"/>
      <c r="AJ26" s="341">
        <v>0.78</v>
      </c>
      <c r="AK26" s="102"/>
      <c r="AL26" s="102">
        <f t="shared" si="9"/>
        <v>1.7899999999999998</v>
      </c>
      <c r="AM26" s="102"/>
      <c r="AN26" s="17">
        <v>2.57</v>
      </c>
      <c r="AO26" s="130"/>
      <c r="AP26" s="130"/>
      <c r="AQ26" s="102">
        <f>AN26+(J26*'Economic Model'!C$30*'Economic Model'!C$33/1000)+('Economic Model'!K$61/100)</f>
        <v>3.87914</v>
      </c>
      <c r="AR26" s="130"/>
      <c r="AS26" s="102">
        <f>AQ26+('Economic Model'!K$58/100)</f>
        <v>4.477023601212121</v>
      </c>
      <c r="AT26" s="130"/>
      <c r="AU26" s="130"/>
      <c r="AV26" s="100">
        <f t="shared" si="2"/>
        <v>5.6276464811348372</v>
      </c>
      <c r="AW26" s="100"/>
      <c r="AX26" s="100">
        <f t="shared" si="3"/>
        <v>5.0297628799227159</v>
      </c>
      <c r="AY26" s="100"/>
      <c r="AZ26" s="100">
        <f t="shared" si="8"/>
        <v>5.6591376192317773</v>
      </c>
      <c r="BA26" s="100"/>
      <c r="BB26" s="100">
        <f t="shared" si="4"/>
        <v>-0.62937473930906163</v>
      </c>
      <c r="BC26" s="137"/>
      <c r="BD26" s="130"/>
      <c r="BF26" s="240"/>
    </row>
    <row r="27" spans="1:58" x14ac:dyDescent="0.2">
      <c r="A27" s="6">
        <v>38899</v>
      </c>
      <c r="B27" s="6"/>
      <c r="C27" s="57"/>
      <c r="D27" s="127">
        <f>'Returns per Gal.'!D27</f>
        <v>2.7656673505158125</v>
      </c>
      <c r="E27" s="128"/>
      <c r="F27" s="129">
        <f>'Returns per Gal.'!F27</f>
        <v>78.298894662601114</v>
      </c>
      <c r="G27" s="128"/>
      <c r="H27" s="127">
        <f>'Returns per Gal.'!H27</f>
        <v>1.9892940457275576</v>
      </c>
      <c r="I27" s="128"/>
      <c r="J27" s="127">
        <f>'Returns per Gal.'!J27</f>
        <v>6.83</v>
      </c>
      <c r="K27" s="130"/>
      <c r="L27" s="113"/>
      <c r="M27" s="102">
        <f>D27*'Economic Model'!C$30</f>
        <v>7.743868581444274</v>
      </c>
      <c r="N27" s="102"/>
      <c r="O27" s="102">
        <f>F27/2000*'Economic Model'!C$32</f>
        <v>0.66554060463210951</v>
      </c>
      <c r="P27" s="102"/>
      <c r="Q27" s="102">
        <f t="shared" si="10"/>
        <v>8.4094091860763829</v>
      </c>
      <c r="R27" s="102"/>
      <c r="S27" s="102">
        <f t="shared" si="11"/>
        <v>6.6241855848642617</v>
      </c>
      <c r="T27" s="102"/>
      <c r="U27" s="113"/>
      <c r="V27" s="102">
        <f>H27+(J27*'Economic Model'!C$30*'Economic Model'!C$33/1000)+('Economic Model'!K$61/100)</f>
        <v>3.1766340457275577</v>
      </c>
      <c r="W27" s="102"/>
      <c r="X27" s="102">
        <f>V27+('Economic Model'!K$58/100)</f>
        <v>3.7745176469396791</v>
      </c>
      <c r="Y27" s="131"/>
      <c r="Z27" s="113"/>
      <c r="AA27" s="102">
        <f t="shared" si="12"/>
        <v>5.2327751403488252</v>
      </c>
      <c r="AB27" s="102"/>
      <c r="AC27" s="102">
        <f t="shared" si="13"/>
        <v>4.6348915391367038</v>
      </c>
      <c r="AD27" s="114"/>
      <c r="AE27" s="130"/>
      <c r="AF27" s="161">
        <f>AC27/('Economic Model'!H$14*(1-'Economic Model'!C$25/100))</f>
        <v>1.4365886438765925</v>
      </c>
      <c r="AG27" s="134"/>
      <c r="AH27" s="133"/>
      <c r="AI27" s="135"/>
      <c r="AJ27" s="341">
        <v>0.78</v>
      </c>
      <c r="AK27" s="102"/>
      <c r="AL27" s="102">
        <f t="shared" si="9"/>
        <v>1.8</v>
      </c>
      <c r="AM27" s="102"/>
      <c r="AN27" s="17">
        <v>2.58</v>
      </c>
      <c r="AO27" s="130"/>
      <c r="AP27" s="130"/>
      <c r="AQ27" s="102">
        <f>AN27+(J27*'Economic Model'!C$30*'Economic Model'!C$33/1000)+('Economic Model'!K$61/100)</f>
        <v>3.7673399999999999</v>
      </c>
      <c r="AR27" s="130"/>
      <c r="AS27" s="102">
        <f>AQ27+('Economic Model'!K$58/100)</f>
        <v>4.3652236012121213</v>
      </c>
      <c r="AT27" s="130"/>
      <c r="AU27" s="130"/>
      <c r="AV27" s="100">
        <f t="shared" si="2"/>
        <v>4.642069186076383</v>
      </c>
      <c r="AW27" s="100"/>
      <c r="AX27" s="100">
        <f t="shared" si="3"/>
        <v>4.0441855848642616</v>
      </c>
      <c r="AY27" s="100"/>
      <c r="AZ27" s="100">
        <f t="shared" si="8"/>
        <v>4.6348915391367038</v>
      </c>
      <c r="BA27" s="100"/>
      <c r="BB27" s="100">
        <f t="shared" si="4"/>
        <v>-0.59070595427244244</v>
      </c>
      <c r="BC27" s="137"/>
      <c r="BD27" s="130"/>
      <c r="BF27" s="240"/>
    </row>
    <row r="28" spans="1:58" x14ac:dyDescent="0.2">
      <c r="A28" s="8">
        <v>38930</v>
      </c>
      <c r="B28" s="6"/>
      <c r="C28" s="57"/>
      <c r="D28" s="127">
        <f>'Returns per Gal.'!D28</f>
        <v>2.3957373227398122</v>
      </c>
      <c r="E28" s="128"/>
      <c r="F28" s="129">
        <f>'Returns per Gal.'!F28</f>
        <v>76.85781071175569</v>
      </c>
      <c r="G28" s="128"/>
      <c r="H28" s="127">
        <f>'Returns per Gal.'!H28</f>
        <v>1.9113559214381461</v>
      </c>
      <c r="I28" s="128"/>
      <c r="J28" s="127">
        <f>'Returns per Gal.'!J28</f>
        <v>8.4499999999999993</v>
      </c>
      <c r="K28" s="130"/>
      <c r="L28" s="113"/>
      <c r="M28" s="102">
        <f>D28*'Economic Model'!C$30</f>
        <v>6.7080645036714737</v>
      </c>
      <c r="N28" s="102"/>
      <c r="O28" s="102">
        <f>F28/2000*'Economic Model'!C$32</f>
        <v>0.6532913910499234</v>
      </c>
      <c r="P28" s="102"/>
      <c r="Q28" s="102">
        <f t="shared" si="10"/>
        <v>7.3613558947213971</v>
      </c>
      <c r="R28" s="102"/>
      <c r="S28" s="102">
        <f t="shared" si="11"/>
        <v>5.4400522935092752</v>
      </c>
      <c r="T28" s="102"/>
      <c r="U28" s="113"/>
      <c r="V28" s="102">
        <f>H28+(J28*'Economic Model'!C$30*'Economic Model'!C$33/1000)+('Economic Model'!K$61/100)</f>
        <v>3.2347759214381462</v>
      </c>
      <c r="W28" s="102"/>
      <c r="X28" s="102">
        <f>V28+('Economic Model'!K$58/100)</f>
        <v>3.8326595226502675</v>
      </c>
      <c r="Y28" s="131"/>
      <c r="Z28" s="113"/>
      <c r="AA28" s="102">
        <f t="shared" si="12"/>
        <v>4.1265799732832509</v>
      </c>
      <c r="AB28" s="102"/>
      <c r="AC28" s="102">
        <f t="shared" si="13"/>
        <v>3.5286963720711295</v>
      </c>
      <c r="AD28" s="114"/>
      <c r="AE28" s="130"/>
      <c r="AF28" s="161">
        <f>AC28/('Economic Model'!H$14*(1-'Economic Model'!C$25/100))</f>
        <v>1.0937224944750534</v>
      </c>
      <c r="AG28" s="134"/>
      <c r="AH28" s="133"/>
      <c r="AI28" s="135"/>
      <c r="AJ28" s="341">
        <v>0.78</v>
      </c>
      <c r="AK28" s="102"/>
      <c r="AL28" s="102">
        <f t="shared" si="9"/>
        <v>1.8</v>
      </c>
      <c r="AM28" s="102"/>
      <c r="AN28" s="17">
        <v>2.58</v>
      </c>
      <c r="AO28" s="130"/>
      <c r="AP28" s="130"/>
      <c r="AQ28" s="102">
        <f>AN28+(J28*'Economic Model'!C$30*'Economic Model'!C$33/1000)+('Economic Model'!K$61/100)</f>
        <v>3.9034200000000001</v>
      </c>
      <c r="AR28" s="130"/>
      <c r="AS28" s="102">
        <f>AQ28+('Economic Model'!K$58/100)</f>
        <v>4.501303601212121</v>
      </c>
      <c r="AT28" s="130"/>
      <c r="AU28" s="130"/>
      <c r="AV28" s="100">
        <f t="shared" si="2"/>
        <v>3.457935894721397</v>
      </c>
      <c r="AW28" s="100"/>
      <c r="AX28" s="100">
        <f t="shared" si="3"/>
        <v>2.860052293509276</v>
      </c>
      <c r="AY28" s="100"/>
      <c r="AZ28" s="100">
        <f t="shared" si="8"/>
        <v>3.5286963720711291</v>
      </c>
      <c r="BA28" s="100"/>
      <c r="BB28" s="100">
        <f t="shared" si="4"/>
        <v>-0.66864407856185393</v>
      </c>
      <c r="BC28" s="137"/>
      <c r="BD28" s="130"/>
      <c r="BF28" s="240"/>
    </row>
    <row r="29" spans="1:58" x14ac:dyDescent="0.2">
      <c r="A29" s="6">
        <v>38961</v>
      </c>
      <c r="B29" s="6"/>
      <c r="C29" s="57"/>
      <c r="D29" s="127">
        <f>'Returns per Gal.'!D29</f>
        <v>2.052230868376383</v>
      </c>
      <c r="E29" s="128"/>
      <c r="F29" s="129">
        <f>'Returns per Gal.'!F29</f>
        <v>72.054197542270956</v>
      </c>
      <c r="G29" s="128"/>
      <c r="H29" s="127">
        <f>'Returns per Gal.'!H29</f>
        <v>2.0463011890396823</v>
      </c>
      <c r="I29" s="128"/>
      <c r="J29" s="127">
        <f>'Returns per Gal.'!J29</f>
        <v>7.83</v>
      </c>
      <c r="K29" s="130"/>
      <c r="L29" s="113"/>
      <c r="M29" s="102">
        <f>D29*'Economic Model'!C$30</f>
        <v>5.7462464314538719</v>
      </c>
      <c r="N29" s="102"/>
      <c r="O29" s="102">
        <f>F29/2000*'Economic Model'!C$32</f>
        <v>0.61246067910930313</v>
      </c>
      <c r="P29" s="102"/>
      <c r="Q29" s="102">
        <f t="shared" si="10"/>
        <v>6.3587071105631754</v>
      </c>
      <c r="R29" s="102"/>
      <c r="S29" s="102">
        <f t="shared" si="11"/>
        <v>4.4894835093510537</v>
      </c>
      <c r="T29" s="102"/>
      <c r="U29" s="113"/>
      <c r="V29" s="102">
        <f>H29+(J29*'Economic Model'!C$30*'Economic Model'!C$33/1000)+('Economic Model'!K$61/100)</f>
        <v>3.3176411890396826</v>
      </c>
      <c r="W29" s="102"/>
      <c r="X29" s="102">
        <f>V29+('Economic Model'!K$58/100)</f>
        <v>3.915524790251804</v>
      </c>
      <c r="Y29" s="131"/>
      <c r="Z29" s="113"/>
      <c r="AA29" s="102">
        <f t="shared" si="12"/>
        <v>3.0410659215234928</v>
      </c>
      <c r="AB29" s="102"/>
      <c r="AC29" s="102">
        <f t="shared" si="13"/>
        <v>2.4431823203113714</v>
      </c>
      <c r="AD29" s="114"/>
      <c r="AE29" s="130"/>
      <c r="AF29" s="161">
        <f>AC29/('Economic Model'!H$14*(1-'Economic Model'!C$25/100))</f>
        <v>0.75726647466126562</v>
      </c>
      <c r="AG29" s="134"/>
      <c r="AH29" s="133"/>
      <c r="AI29" s="135"/>
      <c r="AJ29" s="341">
        <v>0.81</v>
      </c>
      <c r="AK29" s="102"/>
      <c r="AL29" s="102">
        <f t="shared" si="9"/>
        <v>1.88</v>
      </c>
      <c r="AM29" s="102"/>
      <c r="AN29" s="17">
        <v>2.69</v>
      </c>
      <c r="AO29" s="130"/>
      <c r="AP29" s="130"/>
      <c r="AQ29" s="102">
        <f>AN29+(J29*'Economic Model'!C$30*'Economic Model'!C$33/1000)+('Economic Model'!K$61/100)</f>
        <v>3.9613399999999999</v>
      </c>
      <c r="AR29" s="130"/>
      <c r="AS29" s="102">
        <f>AQ29+('Economic Model'!K$58/100)</f>
        <v>4.5592236012121212</v>
      </c>
      <c r="AT29" s="130"/>
      <c r="AU29" s="130"/>
      <c r="AV29" s="100">
        <f t="shared" si="2"/>
        <v>2.3973671105631755</v>
      </c>
      <c r="AW29" s="100"/>
      <c r="AX29" s="100">
        <f t="shared" si="3"/>
        <v>1.7994835093510542</v>
      </c>
      <c r="AY29" s="100"/>
      <c r="AZ29" s="100">
        <f t="shared" si="8"/>
        <v>2.4431823203113714</v>
      </c>
      <c r="BA29" s="100"/>
      <c r="BB29" s="100">
        <f t="shared" si="4"/>
        <v>-0.64369881096031767</v>
      </c>
      <c r="BC29" s="137"/>
      <c r="BD29" s="130"/>
      <c r="BF29" s="240"/>
    </row>
    <row r="30" spans="1:58" x14ac:dyDescent="0.2">
      <c r="A30" s="8">
        <v>38991</v>
      </c>
      <c r="B30" s="6"/>
      <c r="C30" s="57"/>
      <c r="D30" s="127">
        <f>'Returns per Gal.'!D30</f>
        <v>1.9</v>
      </c>
      <c r="E30" s="128"/>
      <c r="F30" s="129">
        <f>'Returns per Gal.'!F30</f>
        <v>79.607954545454547</v>
      </c>
      <c r="G30" s="128"/>
      <c r="H30" s="127">
        <f>'Returns per Gal.'!H30</f>
        <v>2.6565056818181829</v>
      </c>
      <c r="I30" s="128"/>
      <c r="J30" s="127">
        <f>'Returns per Gal.'!J30</f>
        <v>6.39</v>
      </c>
      <c r="K30" s="130"/>
      <c r="L30" s="113"/>
      <c r="M30" s="102">
        <f>D30*'Economic Model'!C$30</f>
        <v>5.3199999999999994</v>
      </c>
      <c r="N30" s="102"/>
      <c r="O30" s="102">
        <f>F30/2000*'Economic Model'!C$32</f>
        <v>0.67666761363636363</v>
      </c>
      <c r="P30" s="102"/>
      <c r="Q30" s="102">
        <f t="shared" si="10"/>
        <v>5.9966676136363635</v>
      </c>
      <c r="R30" s="102"/>
      <c r="S30" s="102">
        <f t="shared" si="11"/>
        <v>4.2484040124242419</v>
      </c>
      <c r="T30" s="102"/>
      <c r="U30" s="113"/>
      <c r="V30" s="102">
        <f>H30+(J30*'Economic Model'!C$30*'Economic Model'!C$33/1000)+('Economic Model'!K$61/100)</f>
        <v>3.8068856818181831</v>
      </c>
      <c r="W30" s="102"/>
      <c r="X30" s="102">
        <f>V30+('Economic Model'!K$58/100)</f>
        <v>4.404769283030304</v>
      </c>
      <c r="Y30" s="131"/>
      <c r="Z30" s="113"/>
      <c r="AA30" s="102">
        <f t="shared" si="12"/>
        <v>2.1897819318181804</v>
      </c>
      <c r="AB30" s="102"/>
      <c r="AC30" s="102">
        <f t="shared" si="13"/>
        <v>1.5918983306060595</v>
      </c>
      <c r="AD30" s="114"/>
      <c r="AE30" s="130"/>
      <c r="AF30" s="161">
        <f>AC30/('Economic Model'!H$14*(1-'Economic Model'!C$25/100))</f>
        <v>0.49341026529840426</v>
      </c>
      <c r="AG30" s="134"/>
      <c r="AH30" s="133"/>
      <c r="AI30" s="135"/>
      <c r="AJ30" s="341">
        <v>0.81</v>
      </c>
      <c r="AK30" s="102"/>
      <c r="AL30" s="102">
        <f t="shared" si="9"/>
        <v>1.8900000000000001</v>
      </c>
      <c r="AM30" s="102"/>
      <c r="AN30" s="17">
        <v>2.7</v>
      </c>
      <c r="AO30" s="130"/>
      <c r="AP30" s="130"/>
      <c r="AQ30" s="102">
        <f>AN30+(J30*'Economic Model'!C$30*'Economic Model'!C$33/1000)+('Economic Model'!K$61/100)</f>
        <v>3.8503800000000004</v>
      </c>
      <c r="AR30" s="130"/>
      <c r="AS30" s="102">
        <f>AQ30+('Economic Model'!K$58/100)</f>
        <v>4.4482636012121217</v>
      </c>
      <c r="AT30" s="130"/>
      <c r="AU30" s="130"/>
      <c r="AV30" s="100">
        <f t="shared" si="2"/>
        <v>2.1462876136363631</v>
      </c>
      <c r="AW30" s="100"/>
      <c r="AX30" s="100">
        <f t="shared" si="3"/>
        <v>1.5484040124242417</v>
      </c>
      <c r="AY30" s="100"/>
      <c r="AZ30" s="100">
        <f t="shared" si="8"/>
        <v>1.591898330606059</v>
      </c>
      <c r="BA30" s="100"/>
      <c r="BB30" s="100">
        <f t="shared" si="4"/>
        <v>-4.349431818181726E-2</v>
      </c>
      <c r="BC30" s="137"/>
      <c r="BD30" s="130"/>
      <c r="BF30" s="240"/>
    </row>
    <row r="31" spans="1:58" x14ac:dyDescent="0.2">
      <c r="A31" s="6">
        <v>39022</v>
      </c>
      <c r="B31" s="6"/>
      <c r="C31" s="57"/>
      <c r="D31" s="127">
        <f>'Returns per Gal.'!D31</f>
        <v>2.04</v>
      </c>
      <c r="E31" s="128"/>
      <c r="F31" s="129">
        <f>'Returns per Gal.'!F31</f>
        <v>106.30952380952381</v>
      </c>
      <c r="G31" s="128"/>
      <c r="H31" s="127">
        <f>'Returns per Gal.'!H31</f>
        <v>3.2774999999999999</v>
      </c>
      <c r="I31" s="128"/>
      <c r="J31" s="127">
        <f>'Returns per Gal.'!J31</f>
        <v>7.26</v>
      </c>
      <c r="K31" s="130"/>
      <c r="L31" s="113"/>
      <c r="M31" s="102">
        <f>D31*'Economic Model'!C$30</f>
        <v>5.7119999999999997</v>
      </c>
      <c r="N31" s="102"/>
      <c r="O31" s="102">
        <f>F31/2000*'Economic Model'!C$32</f>
        <v>0.90363095238095237</v>
      </c>
      <c r="P31" s="102"/>
      <c r="Q31" s="102">
        <f t="shared" si="10"/>
        <v>6.6156309523809522</v>
      </c>
      <c r="R31" s="102"/>
      <c r="S31" s="102">
        <f t="shared" si="11"/>
        <v>4.7942873511688306</v>
      </c>
      <c r="T31" s="102"/>
      <c r="U31" s="113"/>
      <c r="V31" s="102">
        <f>H31+(J31*'Economic Model'!C$30*'Economic Model'!C$33/1000)+('Economic Model'!K$61/100)</f>
        <v>4.5009600000000001</v>
      </c>
      <c r="W31" s="102"/>
      <c r="X31" s="102">
        <f>V31+('Economic Model'!K$58/100)</f>
        <v>5.0988436012121214</v>
      </c>
      <c r="Y31" s="131"/>
      <c r="Z31" s="113"/>
      <c r="AA31" s="102">
        <f t="shared" si="12"/>
        <v>2.1146709523809522</v>
      </c>
      <c r="AB31" s="102"/>
      <c r="AC31" s="102">
        <f t="shared" si="13"/>
        <v>1.5167873511688308</v>
      </c>
      <c r="AD31" s="114"/>
      <c r="AE31" s="130"/>
      <c r="AF31" s="161">
        <f>AC31/('Economic Model'!H$14*(1-'Economic Model'!C$25/100))</f>
        <v>0.47012955221615832</v>
      </c>
      <c r="AG31" s="134"/>
      <c r="AH31" s="133"/>
      <c r="AI31" s="135"/>
      <c r="AJ31" s="341">
        <v>0.81</v>
      </c>
      <c r="AK31" s="102"/>
      <c r="AL31" s="102">
        <f t="shared" si="9"/>
        <v>1.9</v>
      </c>
      <c r="AM31" s="102"/>
      <c r="AN31" s="17">
        <v>2.71</v>
      </c>
      <c r="AO31" s="130"/>
      <c r="AP31" s="130"/>
      <c r="AQ31" s="102">
        <f>AN31+(J31*'Economic Model'!C$30*'Economic Model'!C$33/1000)+('Economic Model'!K$61/100)</f>
        <v>3.9334600000000002</v>
      </c>
      <c r="AR31" s="130"/>
      <c r="AS31" s="102">
        <f>AQ31+('Economic Model'!K$58/100)</f>
        <v>4.5313436012121215</v>
      </c>
      <c r="AT31" s="130"/>
      <c r="AU31" s="130"/>
      <c r="AV31" s="100">
        <f t="shared" si="2"/>
        <v>2.682170952380952</v>
      </c>
      <c r="AW31" s="100"/>
      <c r="AX31" s="100">
        <f t="shared" si="3"/>
        <v>2.0842873511688307</v>
      </c>
      <c r="AY31" s="100"/>
      <c r="AZ31" s="100">
        <f t="shared" si="8"/>
        <v>1.5167873511688308</v>
      </c>
      <c r="BA31" s="100"/>
      <c r="BB31" s="100">
        <f t="shared" si="4"/>
        <v>0.56749999999999989</v>
      </c>
      <c r="BC31" s="137"/>
      <c r="BD31" s="130"/>
      <c r="BF31" s="240"/>
    </row>
    <row r="32" spans="1:58" x14ac:dyDescent="0.2">
      <c r="A32" s="77">
        <v>39052</v>
      </c>
      <c r="B32" s="79"/>
      <c r="C32" s="76"/>
      <c r="D32" s="138">
        <f>'Returns per Gal.'!D32</f>
        <v>2.23</v>
      </c>
      <c r="E32" s="139"/>
      <c r="F32" s="140">
        <f>'Returns per Gal.'!F32</f>
        <v>126.1</v>
      </c>
      <c r="G32" s="139"/>
      <c r="H32" s="138">
        <f>'Returns per Gal.'!H32</f>
        <v>3.4264999999999999</v>
      </c>
      <c r="I32" s="139"/>
      <c r="J32" s="138">
        <f>'Returns per Gal.'!J32</f>
        <v>8.31</v>
      </c>
      <c r="K32" s="141"/>
      <c r="L32" s="115"/>
      <c r="M32" s="106">
        <f>D32*'Economic Model'!C$30</f>
        <v>6.2439999999999998</v>
      </c>
      <c r="N32" s="106"/>
      <c r="O32" s="106">
        <f>F32/2000*'Economic Model'!C$32</f>
        <v>1.07185</v>
      </c>
      <c r="P32" s="106"/>
      <c r="Q32" s="106">
        <f t="shared" si="10"/>
        <v>7.3158499999999993</v>
      </c>
      <c r="R32" s="106"/>
      <c r="S32" s="106">
        <f t="shared" si="11"/>
        <v>5.4063063987878781</v>
      </c>
      <c r="T32" s="106"/>
      <c r="U32" s="115"/>
      <c r="V32" s="106">
        <f>H32+(J32*'Economic Model'!C$30*'Economic Model'!C$33/1000)+('Economic Model'!K$61/100)</f>
        <v>4.7381599999999997</v>
      </c>
      <c r="W32" s="106"/>
      <c r="X32" s="106">
        <f>V32+('Economic Model'!K$58/100)</f>
        <v>5.3360436012121211</v>
      </c>
      <c r="Y32" s="142"/>
      <c r="Z32" s="115"/>
      <c r="AA32" s="106">
        <f t="shared" si="12"/>
        <v>2.5776899999999996</v>
      </c>
      <c r="AB32" s="106"/>
      <c r="AC32" s="106">
        <f t="shared" si="13"/>
        <v>1.9798063987878782</v>
      </c>
      <c r="AD32" s="116"/>
      <c r="AE32" s="141"/>
      <c r="AF32" s="162">
        <f>AC32/('Economic Model'!H$14*(1-'Economic Model'!C$25/100))</f>
        <v>0.61364270675094013</v>
      </c>
      <c r="AG32" s="144"/>
      <c r="AH32" s="133"/>
      <c r="AI32" s="145"/>
      <c r="AJ32" s="342">
        <v>0.81</v>
      </c>
      <c r="AK32" s="106"/>
      <c r="AL32" s="106">
        <f t="shared" si="9"/>
        <v>1.9100000000000001</v>
      </c>
      <c r="AM32" s="106"/>
      <c r="AN32" s="74">
        <v>2.72</v>
      </c>
      <c r="AO32" s="141"/>
      <c r="AP32" s="141"/>
      <c r="AQ32" s="106">
        <f>AN32+(J32*'Economic Model'!C$30*'Economic Model'!C$33/1000)+('Economic Model'!K$61/100)</f>
        <v>4.0316600000000005</v>
      </c>
      <c r="AR32" s="141"/>
      <c r="AS32" s="106">
        <f>AQ32+('Economic Model'!K$58/100)</f>
        <v>4.6295436012121218</v>
      </c>
      <c r="AT32" s="141"/>
      <c r="AU32" s="141"/>
      <c r="AV32" s="101">
        <f t="shared" si="2"/>
        <v>3.2841899999999988</v>
      </c>
      <c r="AW32" s="101"/>
      <c r="AX32" s="101">
        <f t="shared" si="3"/>
        <v>2.6863063987878775</v>
      </c>
      <c r="AY32" s="101"/>
      <c r="AZ32" s="101">
        <f t="shared" si="8"/>
        <v>1.9798063987878782</v>
      </c>
      <c r="BA32" s="101"/>
      <c r="BB32" s="101">
        <f t="shared" si="4"/>
        <v>0.70649999999999968</v>
      </c>
      <c r="BC32" s="147"/>
      <c r="BD32" s="130"/>
      <c r="BF32" s="240"/>
    </row>
    <row r="33" spans="1:58" x14ac:dyDescent="0.2">
      <c r="A33" s="22">
        <v>39083</v>
      </c>
      <c r="B33" s="6"/>
      <c r="C33" s="57"/>
      <c r="D33" s="127">
        <f>'Returns per Gal.'!D33</f>
        <v>2.15</v>
      </c>
      <c r="E33" s="128"/>
      <c r="F33" s="129">
        <f>'Returns per Gal.'!F33</f>
        <v>128.08750000000001</v>
      </c>
      <c r="G33" s="128"/>
      <c r="H33" s="127">
        <f>'Returns per Gal.'!H33</f>
        <v>3.5306250000000001</v>
      </c>
      <c r="I33" s="128"/>
      <c r="J33" s="127">
        <f>'Returns per Gal.'!J33</f>
        <v>8.8699999999999992</v>
      </c>
      <c r="K33" s="130"/>
      <c r="L33" s="113"/>
      <c r="M33" s="102">
        <f>D33*'Economic Model'!C$30</f>
        <v>6.02</v>
      </c>
      <c r="N33" s="102"/>
      <c r="O33" s="102">
        <f>F33/2000*'Economic Model'!C$32</f>
        <v>1.0887437499999999</v>
      </c>
      <c r="P33" s="102"/>
      <c r="Q33" s="102">
        <f t="shared" ref="Q33:Q43" si="14">M33+O33</f>
        <v>7.1087437499999995</v>
      </c>
      <c r="R33" s="102"/>
      <c r="S33" s="102">
        <f>Q33-X33+H33</f>
        <v>5.1521601487878783</v>
      </c>
      <c r="T33" s="102"/>
      <c r="U33" s="148"/>
      <c r="V33" s="102">
        <f>H33+(J33*'Economic Model'!C$30*'Economic Model'!C$33/1000)+('Economic Model'!K$61/100)</f>
        <v>4.8893250000000004</v>
      </c>
      <c r="W33" s="103"/>
      <c r="X33" s="102">
        <f>V33+('Economic Model'!K$58/100)</f>
        <v>5.4872086012121217</v>
      </c>
      <c r="Y33" s="131"/>
      <c r="Z33" s="148"/>
      <c r="AA33" s="102">
        <f t="shared" ref="AA33:AA43" si="15">Q33-V33</f>
        <v>2.2194187499999991</v>
      </c>
      <c r="AB33" s="103"/>
      <c r="AC33" s="102">
        <f>Q33-X33</f>
        <v>1.6215351487878777</v>
      </c>
      <c r="AD33" s="114"/>
      <c r="AE33" s="130"/>
      <c r="AF33" s="161">
        <f>AC33/('Economic Model'!H$14*(1-'Economic Model'!C$25/100))</f>
        <v>0.50259622274339022</v>
      </c>
      <c r="AG33" s="134"/>
      <c r="AH33" s="133"/>
      <c r="AI33" s="135"/>
      <c r="AJ33" s="341">
        <v>0.81</v>
      </c>
      <c r="AK33" s="102"/>
      <c r="AL33" s="102">
        <f t="shared" si="9"/>
        <v>1.92</v>
      </c>
      <c r="AM33" s="102"/>
      <c r="AN33" s="17">
        <v>2.73</v>
      </c>
      <c r="AO33" s="130"/>
      <c r="AP33" s="130"/>
      <c r="AQ33" s="102">
        <f>AN33+(J33*'Economic Model'!C$30*'Economic Model'!C$33/1000)+('Economic Model'!K$61/100)</f>
        <v>4.0886999999999993</v>
      </c>
      <c r="AR33" s="130"/>
      <c r="AS33" s="102">
        <f>AQ33+('Economic Model'!K$58/100)</f>
        <v>4.6865836012121207</v>
      </c>
      <c r="AT33" s="130"/>
      <c r="AU33" s="130"/>
      <c r="AV33" s="100">
        <f t="shared" si="2"/>
        <v>3.0200437500000001</v>
      </c>
      <c r="AW33" s="100"/>
      <c r="AX33" s="100">
        <f t="shared" si="3"/>
        <v>2.4221601487878788</v>
      </c>
      <c r="AY33" s="100"/>
      <c r="AZ33" s="100">
        <f>S33-H33</f>
        <v>1.6215351487878782</v>
      </c>
      <c r="BA33" s="100"/>
      <c r="BB33" s="100">
        <f t="shared" si="4"/>
        <v>0.80062500000000014</v>
      </c>
      <c r="BC33" s="137"/>
      <c r="BD33" s="130"/>
      <c r="BF33" s="240"/>
    </row>
    <row r="34" spans="1:58" x14ac:dyDescent="0.2">
      <c r="A34" s="8">
        <v>39114</v>
      </c>
      <c r="B34" s="6"/>
      <c r="C34" s="57"/>
      <c r="D34" s="127">
        <f>'Returns per Gal.'!D34</f>
        <v>1.9</v>
      </c>
      <c r="E34" s="128"/>
      <c r="F34" s="129">
        <f>'Returns per Gal.'!F34</f>
        <v>127.55555555555556</v>
      </c>
      <c r="G34" s="128"/>
      <c r="H34" s="127">
        <f>'Returns per Gal.'!H34</f>
        <v>3.8377777777777777</v>
      </c>
      <c r="I34" s="128"/>
      <c r="J34" s="127">
        <f>'Returns per Gal.'!J34</f>
        <v>9.39</v>
      </c>
      <c r="K34" s="130"/>
      <c r="L34" s="113"/>
      <c r="M34" s="102">
        <f>D34*'Economic Model'!C$30</f>
        <v>5.3199999999999994</v>
      </c>
      <c r="N34" s="102"/>
      <c r="O34" s="102">
        <f>F34/2000*'Economic Model'!C$32</f>
        <v>1.0842222222222222</v>
      </c>
      <c r="P34" s="102"/>
      <c r="Q34" s="102">
        <f t="shared" si="14"/>
        <v>6.4042222222222218</v>
      </c>
      <c r="R34" s="102"/>
      <c r="S34" s="102">
        <f t="shared" ref="S34:S43" si="16">Q34-X34+H34</f>
        <v>4.4039586210100996</v>
      </c>
      <c r="T34" s="102"/>
      <c r="U34" s="148"/>
      <c r="V34" s="102">
        <f>H34+(J34*'Economic Model'!C$30*'Economic Model'!C$33/1000)+('Economic Model'!K$61/100)</f>
        <v>5.2401577777777781</v>
      </c>
      <c r="W34" s="103"/>
      <c r="X34" s="102">
        <f>V34+('Economic Model'!K$58/100)</f>
        <v>5.8380413789898995</v>
      </c>
      <c r="Y34" s="131"/>
      <c r="Z34" s="148"/>
      <c r="AA34" s="102">
        <f t="shared" si="15"/>
        <v>1.1640644444444437</v>
      </c>
      <c r="AB34" s="103"/>
      <c r="AC34" s="102">
        <f t="shared" ref="AC34:AC43" si="17">Q34-X34</f>
        <v>0.56618084323232232</v>
      </c>
      <c r="AD34" s="114"/>
      <c r="AE34" s="130"/>
      <c r="AF34" s="161">
        <f>AC34/('Economic Model'!H$14*(1-'Economic Model'!C$25/100))</f>
        <v>0.17548824236770075</v>
      </c>
      <c r="AG34" s="134"/>
      <c r="AH34" s="133"/>
      <c r="AI34" s="135"/>
      <c r="AJ34" s="341">
        <v>0.81</v>
      </c>
      <c r="AK34" s="102"/>
      <c r="AL34" s="102">
        <f t="shared" si="9"/>
        <v>1.9300000000000002</v>
      </c>
      <c r="AM34" s="102"/>
      <c r="AN34" s="17">
        <v>2.74</v>
      </c>
      <c r="AO34" s="130"/>
      <c r="AP34" s="130"/>
      <c r="AQ34" s="102">
        <f>AN34+(J34*'Economic Model'!C$30*'Economic Model'!C$33/1000)+('Economic Model'!K$61/100)</f>
        <v>4.1423800000000002</v>
      </c>
      <c r="AR34" s="130"/>
      <c r="AS34" s="102">
        <f>AQ34+('Economic Model'!K$58/100)</f>
        <v>4.7402636012121215</v>
      </c>
      <c r="AT34" s="130"/>
      <c r="AU34" s="130"/>
      <c r="AV34" s="100">
        <f t="shared" si="2"/>
        <v>2.2618422222222216</v>
      </c>
      <c r="AW34" s="100"/>
      <c r="AX34" s="100">
        <f t="shared" si="3"/>
        <v>1.6639586210101003</v>
      </c>
      <c r="AY34" s="100"/>
      <c r="AZ34" s="100">
        <f t="shared" si="8"/>
        <v>0.56618084323232187</v>
      </c>
      <c r="BA34" s="100"/>
      <c r="BB34" s="100">
        <f t="shared" si="4"/>
        <v>1.0977777777777775</v>
      </c>
      <c r="BC34" s="137"/>
      <c r="BD34" s="130"/>
      <c r="BF34" s="240"/>
    </row>
    <row r="35" spans="1:58" x14ac:dyDescent="0.2">
      <c r="A35" s="6">
        <v>39142</v>
      </c>
      <c r="B35" s="6"/>
      <c r="C35" s="57"/>
      <c r="D35" s="127">
        <f>'Returns per Gal.'!D35</f>
        <v>2.19</v>
      </c>
      <c r="E35" s="128"/>
      <c r="F35" s="129">
        <f>'Returns per Gal.'!F35</f>
        <v>129.28571428571428</v>
      </c>
      <c r="G35" s="128"/>
      <c r="H35" s="127">
        <f>'Returns per Gal.'!H35</f>
        <v>3.7503690476190483</v>
      </c>
      <c r="I35" s="128"/>
      <c r="J35" s="127">
        <f>'Returns per Gal.'!J35</f>
        <v>9.2799999999999994</v>
      </c>
      <c r="K35" s="130"/>
      <c r="L35" s="113"/>
      <c r="M35" s="102">
        <f>D35*'Economic Model'!C$30</f>
        <v>6.1319999999999997</v>
      </c>
      <c r="N35" s="102"/>
      <c r="O35" s="102">
        <f>F35/2000*'Economic Model'!C$32</f>
        <v>1.0989285714285715</v>
      </c>
      <c r="P35" s="102"/>
      <c r="Q35" s="102">
        <f t="shared" si="14"/>
        <v>7.2309285714285707</v>
      </c>
      <c r="R35" s="102"/>
      <c r="S35" s="102">
        <f t="shared" si="16"/>
        <v>5.2399049702164495</v>
      </c>
      <c r="T35" s="102"/>
      <c r="U35" s="148"/>
      <c r="V35" s="102">
        <f>H35+(J35*'Economic Model'!C$30*'Economic Model'!C$33/1000)+('Economic Model'!K$61/100)</f>
        <v>5.1435090476190481</v>
      </c>
      <c r="W35" s="103"/>
      <c r="X35" s="102">
        <f>V35+('Economic Model'!K$58/100)</f>
        <v>5.7413926488311695</v>
      </c>
      <c r="Y35" s="131"/>
      <c r="Z35" s="148"/>
      <c r="AA35" s="102">
        <f t="shared" si="15"/>
        <v>2.0874195238095226</v>
      </c>
      <c r="AB35" s="103"/>
      <c r="AC35" s="102">
        <f t="shared" si="17"/>
        <v>1.4895359225974012</v>
      </c>
      <c r="AD35" s="114"/>
      <c r="AE35" s="130"/>
      <c r="AF35" s="161">
        <f>AC35/('Economic Model'!H$14*(1-'Economic Model'!C$25/100))</f>
        <v>0.46168294834537565</v>
      </c>
      <c r="AG35" s="134"/>
      <c r="AH35" s="133"/>
      <c r="AI35" s="135"/>
      <c r="AJ35" s="341">
        <v>0.81</v>
      </c>
      <c r="AK35" s="102"/>
      <c r="AL35" s="102">
        <f t="shared" si="9"/>
        <v>1.9300000000000002</v>
      </c>
      <c r="AM35" s="102"/>
      <c r="AN35" s="17">
        <v>2.74</v>
      </c>
      <c r="AO35" s="130"/>
      <c r="AP35" s="130"/>
      <c r="AQ35" s="102">
        <f>AN35+(J35*'Economic Model'!C$30*'Economic Model'!C$33/1000)+('Economic Model'!K$61/100)</f>
        <v>4.13314</v>
      </c>
      <c r="AR35" s="130"/>
      <c r="AS35" s="102">
        <f>AQ35+('Economic Model'!K$58/100)</f>
        <v>4.7310236012121214</v>
      </c>
      <c r="AT35" s="130"/>
      <c r="AU35" s="130"/>
      <c r="AV35" s="100">
        <f t="shared" si="2"/>
        <v>3.0977885714285707</v>
      </c>
      <c r="AW35" s="100"/>
      <c r="AX35" s="100">
        <f t="shared" si="3"/>
        <v>2.4999049702164493</v>
      </c>
      <c r="AY35" s="100"/>
      <c r="AZ35" s="100">
        <f t="shared" si="8"/>
        <v>1.4895359225974012</v>
      </c>
      <c r="BA35" s="100"/>
      <c r="BB35" s="100">
        <f t="shared" si="4"/>
        <v>1.0103690476190481</v>
      </c>
      <c r="BC35" s="137"/>
      <c r="BD35" s="130"/>
      <c r="BF35" s="240"/>
    </row>
    <row r="36" spans="1:58" x14ac:dyDescent="0.2">
      <c r="A36" s="8">
        <v>39173</v>
      </c>
      <c r="B36" s="6"/>
      <c r="C36" s="57"/>
      <c r="D36" s="127">
        <f>'Returns per Gal.'!D36</f>
        <v>2.16</v>
      </c>
      <c r="E36" s="128"/>
      <c r="F36" s="129">
        <f>'Returns per Gal.'!F36</f>
        <v>112.42857142857143</v>
      </c>
      <c r="G36" s="128"/>
      <c r="H36" s="127">
        <f>'Returns per Gal.'!H36</f>
        <v>3.3292857142857133</v>
      </c>
      <c r="I36" s="128"/>
      <c r="J36" s="127">
        <f>'Returns per Gal.'!J36</f>
        <v>8.58</v>
      </c>
      <c r="K36" s="130"/>
      <c r="L36" s="113"/>
      <c r="M36" s="102">
        <f>D36*'Economic Model'!C$30</f>
        <v>6.048</v>
      </c>
      <c r="N36" s="102"/>
      <c r="O36" s="102">
        <f>F36/2000*'Economic Model'!C$32</f>
        <v>0.95564285714285724</v>
      </c>
      <c r="P36" s="102"/>
      <c r="Q36" s="102">
        <f t="shared" si="14"/>
        <v>7.0036428571428573</v>
      </c>
      <c r="R36" s="102"/>
      <c r="S36" s="102">
        <f t="shared" si="16"/>
        <v>5.0714192559307367</v>
      </c>
      <c r="T36" s="102"/>
      <c r="U36" s="148"/>
      <c r="V36" s="102">
        <f>H36+(J36*'Economic Model'!C$30*'Economic Model'!C$33/1000)+('Economic Model'!K$61/100)</f>
        <v>4.6636257142857129</v>
      </c>
      <c r="W36" s="103"/>
      <c r="X36" s="102">
        <f>V36+('Economic Model'!K$58/100)</f>
        <v>5.2615093154978343</v>
      </c>
      <c r="Y36" s="131"/>
      <c r="Z36" s="148"/>
      <c r="AA36" s="102">
        <f t="shared" si="15"/>
        <v>2.3400171428571443</v>
      </c>
      <c r="AB36" s="103"/>
      <c r="AC36" s="102">
        <f t="shared" si="17"/>
        <v>1.742133541645023</v>
      </c>
      <c r="AD36" s="114"/>
      <c r="AE36" s="130"/>
      <c r="AF36" s="161">
        <f>AC36/('Economic Model'!H$14*(1-'Economic Model'!C$25/100))</f>
        <v>0.53997579898275405</v>
      </c>
      <c r="AG36" s="134"/>
      <c r="AH36" s="133"/>
      <c r="AI36" s="135"/>
      <c r="AJ36" s="341">
        <v>0.81</v>
      </c>
      <c r="AK36" s="102"/>
      <c r="AL36" s="102">
        <f t="shared" si="9"/>
        <v>1.94</v>
      </c>
      <c r="AM36" s="102"/>
      <c r="AN36" s="17">
        <v>2.75</v>
      </c>
      <c r="AO36" s="130"/>
      <c r="AP36" s="130"/>
      <c r="AQ36" s="102">
        <f>AN36+(J36*'Economic Model'!C$30*'Economic Model'!C$33/1000)+('Economic Model'!K$61/100)</f>
        <v>4.0843400000000001</v>
      </c>
      <c r="AR36" s="130"/>
      <c r="AS36" s="102">
        <f>AQ36+('Economic Model'!K$58/100)</f>
        <v>4.6822236012121214</v>
      </c>
      <c r="AT36" s="130"/>
      <c r="AU36" s="130"/>
      <c r="AV36" s="100">
        <f t="shared" si="2"/>
        <v>2.9193028571428572</v>
      </c>
      <c r="AW36" s="100"/>
      <c r="AX36" s="100">
        <f t="shared" si="3"/>
        <v>2.3214192559307358</v>
      </c>
      <c r="AY36" s="100"/>
      <c r="AZ36" s="100">
        <f t="shared" si="8"/>
        <v>1.7421335416450234</v>
      </c>
      <c r="BA36" s="100"/>
      <c r="BB36" s="100">
        <f t="shared" si="4"/>
        <v>0.57928571428571329</v>
      </c>
      <c r="BC36" s="137"/>
      <c r="BD36" s="130"/>
      <c r="BF36" s="240"/>
    </row>
    <row r="37" spans="1:58" x14ac:dyDescent="0.2">
      <c r="A37" s="6">
        <v>39203</v>
      </c>
      <c r="B37" s="6"/>
      <c r="C37" s="57"/>
      <c r="D37" s="127">
        <f>'Returns per Gal.'!D37</f>
        <v>2.17</v>
      </c>
      <c r="E37" s="128"/>
      <c r="F37" s="129">
        <f>'Returns per Gal.'!F37</f>
        <v>102.17045454545455</v>
      </c>
      <c r="G37" s="128"/>
      <c r="H37" s="127">
        <f>'Returns per Gal.'!H37</f>
        <v>3.4418181818181819</v>
      </c>
      <c r="I37" s="128"/>
      <c r="J37" s="127">
        <f>'Returns per Gal.'!J37</f>
        <v>8</v>
      </c>
      <c r="K37" s="130"/>
      <c r="L37" s="113"/>
      <c r="M37" s="102">
        <f>D37*'Economic Model'!C$30</f>
        <v>6.0759999999999996</v>
      </c>
      <c r="N37" s="102"/>
      <c r="O37" s="102">
        <f>F37/2000*'Economic Model'!C$32</f>
        <v>0.86844886363636364</v>
      </c>
      <c r="P37" s="102"/>
      <c r="Q37" s="102">
        <f t="shared" si="14"/>
        <v>6.9444488636363637</v>
      </c>
      <c r="R37" s="102"/>
      <c r="S37" s="102">
        <f t="shared" si="16"/>
        <v>5.0609452624242426</v>
      </c>
      <c r="T37" s="102"/>
      <c r="U37" s="148"/>
      <c r="V37" s="102">
        <f>H37+(J37*'Economic Model'!C$30*'Economic Model'!C$33/1000)+('Economic Model'!K$61/100)</f>
        <v>4.7274381818181821</v>
      </c>
      <c r="W37" s="103"/>
      <c r="X37" s="102">
        <f>V37+('Economic Model'!K$58/100)</f>
        <v>5.3253217830303035</v>
      </c>
      <c r="Y37" s="131"/>
      <c r="Z37" s="148"/>
      <c r="AA37" s="102">
        <f t="shared" si="15"/>
        <v>2.2170106818181816</v>
      </c>
      <c r="AB37" s="103"/>
      <c r="AC37" s="102">
        <f t="shared" si="17"/>
        <v>1.6191270806060603</v>
      </c>
      <c r="AD37" s="114"/>
      <c r="AE37" s="130"/>
      <c r="AF37" s="161">
        <f>AC37/('Economic Model'!H$14*(1-'Economic Model'!C$25/100))</f>
        <v>0.50184983992634513</v>
      </c>
      <c r="AG37" s="134"/>
      <c r="AH37" s="133"/>
      <c r="AI37" s="135"/>
      <c r="AJ37" s="341">
        <v>0.81</v>
      </c>
      <c r="AK37" s="102"/>
      <c r="AL37" s="102">
        <f t="shared" si="9"/>
        <v>1.9499999999999997</v>
      </c>
      <c r="AM37" s="102"/>
      <c r="AN37" s="17">
        <v>2.76</v>
      </c>
      <c r="AO37" s="130"/>
      <c r="AP37" s="130"/>
      <c r="AQ37" s="102">
        <f>AN37+(J37*'Economic Model'!C$30*'Economic Model'!C$33/1000)+('Economic Model'!K$61/100)</f>
        <v>4.0456199999999995</v>
      </c>
      <c r="AR37" s="130"/>
      <c r="AS37" s="102">
        <f>AQ37+('Economic Model'!K$58/100)</f>
        <v>4.6435036012121209</v>
      </c>
      <c r="AT37" s="130"/>
      <c r="AU37" s="130"/>
      <c r="AV37" s="100">
        <f t="shared" si="2"/>
        <v>2.8988288636363642</v>
      </c>
      <c r="AW37" s="100"/>
      <c r="AX37" s="100">
        <f t="shared" si="3"/>
        <v>2.3009452624242428</v>
      </c>
      <c r="AY37" s="100"/>
      <c r="AZ37" s="100">
        <f t="shared" si="8"/>
        <v>1.6191270806060607</v>
      </c>
      <c r="BA37" s="100"/>
      <c r="BB37" s="100">
        <f t="shared" si="4"/>
        <v>0.6818181818181821</v>
      </c>
      <c r="BC37" s="137"/>
      <c r="BD37" s="130"/>
      <c r="BF37" s="240"/>
    </row>
    <row r="38" spans="1:58" x14ac:dyDescent="0.2">
      <c r="A38" s="8">
        <v>39234</v>
      </c>
      <c r="B38" s="6"/>
      <c r="C38" s="57"/>
      <c r="D38" s="127">
        <f>'Returns per Gal.'!D38</f>
        <v>2.09</v>
      </c>
      <c r="E38" s="128"/>
      <c r="F38" s="129">
        <f>'Returns per Gal.'!F38</f>
        <v>96.642857142857139</v>
      </c>
      <c r="G38" s="128"/>
      <c r="H38" s="127">
        <f>'Returns per Gal.'!H38</f>
        <v>3.6492857142857154</v>
      </c>
      <c r="I38" s="128"/>
      <c r="J38" s="127">
        <f>'Returns per Gal.'!J38</f>
        <v>8.58</v>
      </c>
      <c r="K38" s="130"/>
      <c r="L38" s="113"/>
      <c r="M38" s="102">
        <f>D38*'Economic Model'!C$30</f>
        <v>5.8519999999999994</v>
      </c>
      <c r="N38" s="102"/>
      <c r="O38" s="102">
        <f>F38/2000*'Economic Model'!C$32</f>
        <v>0.82146428571428576</v>
      </c>
      <c r="P38" s="102"/>
      <c r="Q38" s="102">
        <f t="shared" si="14"/>
        <v>6.6734642857142852</v>
      </c>
      <c r="R38" s="102"/>
      <c r="S38" s="102">
        <f t="shared" si="16"/>
        <v>4.7412406845021646</v>
      </c>
      <c r="T38" s="102"/>
      <c r="U38" s="148"/>
      <c r="V38" s="102">
        <f>H38+(J38*'Economic Model'!C$30*'Economic Model'!C$33/1000)+('Economic Model'!K$61/100)</f>
        <v>4.983625714285715</v>
      </c>
      <c r="W38" s="103"/>
      <c r="X38" s="102">
        <f>V38+('Economic Model'!K$58/100)</f>
        <v>5.5815093154978364</v>
      </c>
      <c r="Y38" s="131"/>
      <c r="Z38" s="148"/>
      <c r="AA38" s="102">
        <f t="shared" si="15"/>
        <v>1.6898385714285702</v>
      </c>
      <c r="AB38" s="103"/>
      <c r="AC38" s="102">
        <f t="shared" si="17"/>
        <v>1.0919549702164488</v>
      </c>
      <c r="AD38" s="114"/>
      <c r="AE38" s="130"/>
      <c r="AF38" s="161">
        <f>AC38/('Economic Model'!H$14*(1-'Economic Model'!C$25/100))</f>
        <v>0.33845238806380734</v>
      </c>
      <c r="AG38" s="134"/>
      <c r="AH38" s="133"/>
      <c r="AI38" s="135"/>
      <c r="AJ38" s="341">
        <v>0.81</v>
      </c>
      <c r="AK38" s="102"/>
      <c r="AL38" s="102">
        <f t="shared" si="9"/>
        <v>1.96</v>
      </c>
      <c r="AM38" s="102"/>
      <c r="AN38" s="17">
        <v>2.77</v>
      </c>
      <c r="AO38" s="130"/>
      <c r="AP38" s="130"/>
      <c r="AQ38" s="102">
        <f>AN38+(J38*'Economic Model'!C$30*'Economic Model'!C$33/1000)+('Economic Model'!K$61/100)</f>
        <v>4.1043399999999997</v>
      </c>
      <c r="AR38" s="130"/>
      <c r="AS38" s="102">
        <f>AQ38+('Economic Model'!K$58/100)</f>
        <v>4.702223601212121</v>
      </c>
      <c r="AT38" s="130"/>
      <c r="AU38" s="130"/>
      <c r="AV38" s="100">
        <f t="shared" si="2"/>
        <v>2.5691242857142855</v>
      </c>
      <c r="AW38" s="100"/>
      <c r="AX38" s="100">
        <f t="shared" si="3"/>
        <v>1.9712406845021642</v>
      </c>
      <c r="AY38" s="100"/>
      <c r="AZ38" s="100">
        <f t="shared" si="8"/>
        <v>1.0919549702164493</v>
      </c>
      <c r="BA38" s="100"/>
      <c r="BB38" s="100">
        <f t="shared" si="4"/>
        <v>0.87928571428571534</v>
      </c>
      <c r="BC38" s="137"/>
      <c r="BD38" s="130"/>
      <c r="BF38" s="240"/>
    </row>
    <row r="39" spans="1:58" x14ac:dyDescent="0.2">
      <c r="A39" s="6">
        <v>39264</v>
      </c>
      <c r="B39" s="6"/>
      <c r="C39" s="57"/>
      <c r="D39" s="127">
        <f>'Returns per Gal.'!D39</f>
        <v>1.97</v>
      </c>
      <c r="E39" s="128"/>
      <c r="F39" s="129">
        <f>'Returns per Gal.'!F39</f>
        <v>93.88095238095238</v>
      </c>
      <c r="G39" s="128"/>
      <c r="H39" s="127">
        <f>'Returns per Gal.'!H39</f>
        <v>3.013363571428572</v>
      </c>
      <c r="I39" s="128"/>
      <c r="J39" s="127">
        <f>'Returns per Gal.'!J39</f>
        <v>8.61</v>
      </c>
      <c r="K39" s="130"/>
      <c r="L39" s="113"/>
      <c r="M39" s="102">
        <f>D39*'Economic Model'!C$30</f>
        <v>5.516</v>
      </c>
      <c r="N39" s="102"/>
      <c r="O39" s="102">
        <f>F39/2000*'Economic Model'!C$32</f>
        <v>0.79798809523809522</v>
      </c>
      <c r="P39" s="102"/>
      <c r="Q39" s="102">
        <f t="shared" si="14"/>
        <v>6.3139880952380949</v>
      </c>
      <c r="R39" s="102"/>
      <c r="S39" s="102">
        <f t="shared" si="16"/>
        <v>4.3792444940259738</v>
      </c>
      <c r="T39" s="102"/>
      <c r="U39" s="148"/>
      <c r="V39" s="102">
        <f>H39+(J39*'Economic Model'!C$30*'Economic Model'!C$33/1000)+('Economic Model'!K$61/100)</f>
        <v>4.3502235714285717</v>
      </c>
      <c r="W39" s="103"/>
      <c r="X39" s="102">
        <f>V39+('Economic Model'!K$58/100)</f>
        <v>4.9481071726406931</v>
      </c>
      <c r="Y39" s="131"/>
      <c r="Z39" s="148"/>
      <c r="AA39" s="102">
        <f t="shared" si="15"/>
        <v>1.9637645238095232</v>
      </c>
      <c r="AB39" s="103"/>
      <c r="AC39" s="102">
        <f t="shared" si="17"/>
        <v>1.3658809225974018</v>
      </c>
      <c r="AD39" s="114"/>
      <c r="AE39" s="130"/>
      <c r="AF39" s="161">
        <f>AC39/('Economic Model'!H$14*(1-'Economic Model'!C$25/100))</f>
        <v>0.42335597407670772</v>
      </c>
      <c r="AG39" s="134"/>
      <c r="AH39" s="133"/>
      <c r="AI39" s="135"/>
      <c r="AJ39" s="341">
        <v>0.81</v>
      </c>
      <c r="AK39" s="102"/>
      <c r="AL39" s="102">
        <f t="shared" si="9"/>
        <v>1.9699999999999998</v>
      </c>
      <c r="AM39" s="102"/>
      <c r="AN39" s="17">
        <v>2.78</v>
      </c>
      <c r="AO39" s="130"/>
      <c r="AP39" s="130"/>
      <c r="AQ39" s="102">
        <f>AN39+(J39*'Economic Model'!C$30*'Economic Model'!C$33/1000)+('Economic Model'!K$61/100)</f>
        <v>4.11686</v>
      </c>
      <c r="AR39" s="130"/>
      <c r="AS39" s="102">
        <f>AQ39+('Economic Model'!K$58/100)</f>
        <v>4.7147436012121213</v>
      </c>
      <c r="AT39" s="130"/>
      <c r="AU39" s="130"/>
      <c r="AV39" s="100">
        <f t="shared" si="2"/>
        <v>2.1971280952380949</v>
      </c>
      <c r="AW39" s="100"/>
      <c r="AX39" s="100">
        <f t="shared" si="3"/>
        <v>1.5992444940259736</v>
      </c>
      <c r="AY39" s="100"/>
      <c r="AZ39" s="100">
        <f t="shared" si="8"/>
        <v>1.3658809225974018</v>
      </c>
      <c r="BA39" s="100"/>
      <c r="BB39" s="100">
        <f t="shared" si="4"/>
        <v>0.23336357142857223</v>
      </c>
      <c r="BC39" s="137"/>
      <c r="BD39" s="130"/>
      <c r="BF39" s="240"/>
    </row>
    <row r="40" spans="1:58" x14ac:dyDescent="0.2">
      <c r="A40" s="8">
        <v>39295</v>
      </c>
      <c r="B40" s="6"/>
      <c r="C40" s="57"/>
      <c r="D40" s="127">
        <f>'Returns per Gal.'!D40</f>
        <v>1.86</v>
      </c>
      <c r="E40" s="128"/>
      <c r="F40" s="129">
        <f>'Returns per Gal.'!F40</f>
        <v>92.413043478260875</v>
      </c>
      <c r="G40" s="128"/>
      <c r="H40" s="127">
        <f>'Returns per Gal.'!H40</f>
        <v>3.0681576086956519</v>
      </c>
      <c r="I40" s="128"/>
      <c r="J40" s="127">
        <f>'Returns per Gal.'!J40</f>
        <v>7.88</v>
      </c>
      <c r="K40" s="130"/>
      <c r="L40" s="113"/>
      <c r="M40" s="102">
        <f>D40*'Economic Model'!C$30</f>
        <v>5.2080000000000002</v>
      </c>
      <c r="N40" s="102"/>
      <c r="O40" s="102">
        <f>F40/2000*'Economic Model'!C$32</f>
        <v>0.78551086956521743</v>
      </c>
      <c r="P40" s="102"/>
      <c r="Q40" s="102">
        <f t="shared" si="14"/>
        <v>5.9935108695652177</v>
      </c>
      <c r="R40" s="102"/>
      <c r="S40" s="102">
        <f t="shared" si="16"/>
        <v>4.120087268353096</v>
      </c>
      <c r="T40" s="102"/>
      <c r="U40" s="148"/>
      <c r="V40" s="102">
        <f>H40+(J40*'Economic Model'!C$30*'Economic Model'!C$33/1000)+('Economic Model'!K$61/100)</f>
        <v>4.3436976086956518</v>
      </c>
      <c r="W40" s="103"/>
      <c r="X40" s="102">
        <f>V40+('Economic Model'!K$58/100)</f>
        <v>4.9415812099077732</v>
      </c>
      <c r="Y40" s="131"/>
      <c r="Z40" s="148"/>
      <c r="AA40" s="102">
        <f t="shared" si="15"/>
        <v>1.6498132608695659</v>
      </c>
      <c r="AB40" s="103"/>
      <c r="AC40" s="102">
        <f t="shared" si="17"/>
        <v>1.0519296596574446</v>
      </c>
      <c r="AD40" s="114"/>
      <c r="AE40" s="130"/>
      <c r="AF40" s="161">
        <f>AC40/('Economic Model'!H$14*(1-'Economic Model'!C$25/100))</f>
        <v>0.32604650841567012</v>
      </c>
      <c r="AG40" s="134"/>
      <c r="AH40" s="133"/>
      <c r="AI40" s="135"/>
      <c r="AJ40" s="341">
        <v>0.81</v>
      </c>
      <c r="AK40" s="102"/>
      <c r="AL40" s="102">
        <f t="shared" si="9"/>
        <v>1.98</v>
      </c>
      <c r="AM40" s="102"/>
      <c r="AN40" s="17">
        <v>2.79</v>
      </c>
      <c r="AO40" s="130"/>
      <c r="AP40" s="130"/>
      <c r="AQ40" s="102">
        <f>AN40+(J40*'Economic Model'!C$30*'Economic Model'!C$33/1000)+('Economic Model'!K$61/100)</f>
        <v>4.0655399999999995</v>
      </c>
      <c r="AR40" s="130"/>
      <c r="AS40" s="102">
        <f>AQ40+('Economic Model'!K$58/100)</f>
        <v>4.6634236012121209</v>
      </c>
      <c r="AT40" s="130"/>
      <c r="AU40" s="130"/>
      <c r="AV40" s="100">
        <f t="shared" si="2"/>
        <v>1.9279708695652182</v>
      </c>
      <c r="AW40" s="100"/>
      <c r="AX40" s="100">
        <f t="shared" si="3"/>
        <v>1.3300872683530969</v>
      </c>
      <c r="AY40" s="100"/>
      <c r="AZ40" s="100">
        <f t="shared" si="8"/>
        <v>1.0519296596574441</v>
      </c>
      <c r="BA40" s="100"/>
      <c r="BB40" s="100">
        <f t="shared" si="4"/>
        <v>0.27815760869565187</v>
      </c>
      <c r="BC40" s="137"/>
      <c r="BD40" s="130"/>
      <c r="BF40" s="240"/>
    </row>
    <row r="41" spans="1:58" x14ac:dyDescent="0.2">
      <c r="A41" s="6">
        <v>39326</v>
      </c>
      <c r="C41" s="60"/>
      <c r="D41" s="127">
        <f>'Returns per Gal.'!D41</f>
        <v>1.5768421052631594</v>
      </c>
      <c r="E41" s="149"/>
      <c r="F41" s="129">
        <f>'Returns per Gal.'!F41</f>
        <v>99.973684210526315</v>
      </c>
      <c r="G41" s="149"/>
      <c r="H41" s="127">
        <f>'Returns per Gal.'!H41</f>
        <v>3.161973684210527</v>
      </c>
      <c r="I41" s="149"/>
      <c r="J41" s="127">
        <f>'Returns per Gal.'!J41</f>
        <v>7.48</v>
      </c>
      <c r="K41" s="130"/>
      <c r="L41" s="113"/>
      <c r="M41" s="102">
        <f>D41*'Economic Model'!C$30</f>
        <v>4.4151578947368462</v>
      </c>
      <c r="N41" s="102"/>
      <c r="O41" s="102">
        <f>F41/2000*'Economic Model'!C$32</f>
        <v>0.84977631578947366</v>
      </c>
      <c r="P41" s="102"/>
      <c r="Q41" s="102">
        <f t="shared" si="14"/>
        <v>5.2649342105263202</v>
      </c>
      <c r="R41" s="102"/>
      <c r="S41" s="102">
        <f t="shared" si="16"/>
        <v>3.4251106093141992</v>
      </c>
      <c r="T41" s="102"/>
      <c r="U41" s="148"/>
      <c r="V41" s="102">
        <f>H41+(J41*'Economic Model'!C$30*'Economic Model'!C$33/1000)+('Economic Model'!K$61/100)</f>
        <v>4.4039136842105266</v>
      </c>
      <c r="W41" s="103"/>
      <c r="X41" s="102">
        <f>V41+('Economic Model'!K$58/100)</f>
        <v>5.001797285422648</v>
      </c>
      <c r="Y41" s="131"/>
      <c r="Z41" s="148"/>
      <c r="AA41" s="102">
        <f t="shared" si="15"/>
        <v>0.86102052631579351</v>
      </c>
      <c r="AB41" s="103"/>
      <c r="AC41" s="102">
        <f t="shared" si="17"/>
        <v>0.26313692510367215</v>
      </c>
      <c r="AD41" s="114"/>
      <c r="AE41" s="130"/>
      <c r="AF41" s="161">
        <f>AC41/('Economic Model'!H$14*(1-'Economic Model'!C$25/100))</f>
        <v>8.1559517670817136E-2</v>
      </c>
      <c r="AG41" s="134"/>
      <c r="AH41" s="133"/>
      <c r="AI41" s="135"/>
      <c r="AJ41" s="341">
        <v>0.87</v>
      </c>
      <c r="AK41" s="102"/>
      <c r="AL41" s="102">
        <f t="shared" ref="AL41:AL76" si="18">AN41-AJ41</f>
        <v>2</v>
      </c>
      <c r="AM41" s="102"/>
      <c r="AN41" s="17">
        <v>2.87</v>
      </c>
      <c r="AO41" s="130"/>
      <c r="AP41" s="130"/>
      <c r="AQ41" s="102">
        <f>AN41+(J41*'Economic Model'!C$30*'Economic Model'!C$33/1000)+('Economic Model'!K$61/100)</f>
        <v>4.1119399999999997</v>
      </c>
      <c r="AR41" s="130"/>
      <c r="AS41" s="102">
        <f>AQ41+('Economic Model'!K$58/100)</f>
        <v>4.7098236012121211</v>
      </c>
      <c r="AT41" s="130"/>
      <c r="AU41" s="130"/>
      <c r="AV41" s="100">
        <f t="shared" ref="AV41:AV59" si="19">Q41-AQ41</f>
        <v>1.1529942105263205</v>
      </c>
      <c r="AW41" s="100"/>
      <c r="AX41" s="100">
        <f t="shared" ref="AX41:AX59" si="20">Q41-AS41</f>
        <v>0.55511060931419909</v>
      </c>
      <c r="AY41" s="100"/>
      <c r="AZ41" s="100">
        <f t="shared" si="8"/>
        <v>0.26313692510367215</v>
      </c>
      <c r="BA41" s="100"/>
      <c r="BB41" s="100">
        <f t="shared" ref="BB41:BB59" si="21">H41-AN41</f>
        <v>0.29197368421052694</v>
      </c>
      <c r="BC41" s="137"/>
      <c r="BD41" s="130"/>
      <c r="BF41" s="240"/>
    </row>
    <row r="42" spans="1:58" x14ac:dyDescent="0.2">
      <c r="A42" s="8">
        <v>39356</v>
      </c>
      <c r="C42" s="60"/>
      <c r="D42" s="127">
        <f>'Returns per Gal.'!D42</f>
        <v>1.5232608695652179</v>
      </c>
      <c r="E42" s="149"/>
      <c r="F42" s="129">
        <f>'Returns per Gal.'!F42</f>
        <v>114.71739130434783</v>
      </c>
      <c r="G42" s="149"/>
      <c r="H42" s="127">
        <f>'Returns per Gal.'!H42</f>
        <v>3.1945951086956517</v>
      </c>
      <c r="I42" s="149"/>
      <c r="J42" s="127">
        <f>'Returns per Gal.'!J42</f>
        <v>7.48</v>
      </c>
      <c r="K42" s="130"/>
      <c r="L42" s="113"/>
      <c r="M42" s="102">
        <f>D42*'Economic Model'!C$30</f>
        <v>4.26513043478261</v>
      </c>
      <c r="N42" s="102"/>
      <c r="O42" s="102">
        <f>F42/2000*'Economic Model'!C$32</f>
        <v>0.9750978260869565</v>
      </c>
      <c r="P42" s="102"/>
      <c r="Q42" s="102">
        <f t="shared" si="14"/>
        <v>5.2402282608695661</v>
      </c>
      <c r="R42" s="102"/>
      <c r="S42" s="102">
        <f t="shared" si="16"/>
        <v>3.4004046596574447</v>
      </c>
      <c r="T42" s="132"/>
      <c r="U42" s="148"/>
      <c r="V42" s="102">
        <f>H42+(J42*'Economic Model'!C$30*'Economic Model'!C$33/1000)+('Economic Model'!K$61/100)</f>
        <v>4.4365351086956517</v>
      </c>
      <c r="W42" s="103"/>
      <c r="X42" s="102">
        <f>V42+('Economic Model'!K$58/100)</f>
        <v>5.0344187099077731</v>
      </c>
      <c r="Y42" s="131"/>
      <c r="Z42" s="148"/>
      <c r="AA42" s="102">
        <f t="shared" si="15"/>
        <v>0.80369315217391435</v>
      </c>
      <c r="AB42" s="103"/>
      <c r="AC42" s="102">
        <f t="shared" si="17"/>
        <v>0.20580955096179299</v>
      </c>
      <c r="AD42" s="114"/>
      <c r="AE42" s="130"/>
      <c r="AF42" s="161">
        <f>AC42/('Economic Model'!H$14*(1-'Economic Model'!C$25/100))</f>
        <v>6.3790848440894263E-2</v>
      </c>
      <c r="AG42" s="134"/>
      <c r="AH42" s="133"/>
      <c r="AI42" s="135"/>
      <c r="AJ42" s="341">
        <v>0.87</v>
      </c>
      <c r="AK42" s="102"/>
      <c r="AL42" s="102">
        <f t="shared" si="18"/>
        <v>2.0099999999999998</v>
      </c>
      <c r="AM42" s="102"/>
      <c r="AN42" s="17">
        <v>2.88</v>
      </c>
      <c r="AO42" s="130"/>
      <c r="AP42" s="130"/>
      <c r="AQ42" s="102">
        <f>AN42+(J42*'Economic Model'!C$30*'Economic Model'!C$33/1000)+('Economic Model'!K$61/100)</f>
        <v>4.1219399999999995</v>
      </c>
      <c r="AR42" s="130"/>
      <c r="AS42" s="102">
        <f>AQ42+('Economic Model'!K$58/100)</f>
        <v>4.7198236012121209</v>
      </c>
      <c r="AT42" s="130"/>
      <c r="AU42" s="130"/>
      <c r="AV42" s="100">
        <f t="shared" si="19"/>
        <v>1.1182882608695666</v>
      </c>
      <c r="AW42" s="100"/>
      <c r="AX42" s="100">
        <f t="shared" si="20"/>
        <v>0.5204046596574452</v>
      </c>
      <c r="AY42" s="100"/>
      <c r="AZ42" s="100">
        <f t="shared" si="8"/>
        <v>0.20580955096179299</v>
      </c>
      <c r="BA42" s="100"/>
      <c r="BB42" s="100">
        <f t="shared" si="21"/>
        <v>0.31459510869565177</v>
      </c>
      <c r="BC42" s="137"/>
      <c r="BD42" s="130"/>
      <c r="BF42" s="240"/>
    </row>
    <row r="43" spans="1:58" x14ac:dyDescent="0.2">
      <c r="A43" s="6">
        <v>39387</v>
      </c>
      <c r="C43" s="60"/>
      <c r="D43" s="127">
        <f>'Returns per Gal.'!D43</f>
        <v>1.740454545454545</v>
      </c>
      <c r="E43" s="149"/>
      <c r="F43" s="129">
        <f>'Returns per Gal.'!F43</f>
        <v>135.10714285714286</v>
      </c>
      <c r="G43" s="149"/>
      <c r="H43" s="127">
        <f>'Returns per Gal.'!H43</f>
        <v>3.5963095238095235</v>
      </c>
      <c r="I43" s="149"/>
      <c r="J43" s="127">
        <f>'Returns per Gal.'!J43</f>
        <v>8.5299999999999994</v>
      </c>
      <c r="K43" s="130"/>
      <c r="L43" s="113"/>
      <c r="M43" s="102">
        <f>D43*'Economic Model'!C$30</f>
        <v>4.8732727272727256</v>
      </c>
      <c r="N43" s="132"/>
      <c r="O43" s="102">
        <f>F43/2000*'Economic Model'!C$32</f>
        <v>1.1484107142857143</v>
      </c>
      <c r="P43" s="102"/>
      <c r="Q43" s="102">
        <f t="shared" si="14"/>
        <v>6.0216834415584399</v>
      </c>
      <c r="R43" s="102"/>
      <c r="S43" s="102">
        <f t="shared" si="16"/>
        <v>4.0936598403463185</v>
      </c>
      <c r="T43" s="132"/>
      <c r="U43" s="148"/>
      <c r="V43" s="102">
        <f>H43+(J43*'Economic Model'!C$30*'Economic Model'!C$33/1000)+('Economic Model'!K$61/100)</f>
        <v>4.9264495238095236</v>
      </c>
      <c r="W43" s="103"/>
      <c r="X43" s="102">
        <f>V43+('Economic Model'!K$58/100)</f>
        <v>5.524333125021645</v>
      </c>
      <c r="Y43" s="131"/>
      <c r="Z43" s="148"/>
      <c r="AA43" s="102">
        <f t="shared" si="15"/>
        <v>1.0952339177489163</v>
      </c>
      <c r="AB43" s="103"/>
      <c r="AC43" s="102">
        <f t="shared" si="17"/>
        <v>0.49735031653679496</v>
      </c>
      <c r="AD43" s="150"/>
      <c r="AE43" s="130"/>
      <c r="AF43" s="161">
        <f>AC43/('Economic Model'!H$14*(1-'Economic Model'!C$25/100))</f>
        <v>0.15415416104823651</v>
      </c>
      <c r="AG43" s="134"/>
      <c r="AH43" s="133"/>
      <c r="AI43" s="135"/>
      <c r="AJ43" s="341">
        <v>0.87</v>
      </c>
      <c r="AK43" s="102"/>
      <c r="AL43" s="102">
        <f t="shared" si="18"/>
        <v>2.02</v>
      </c>
      <c r="AM43" s="102"/>
      <c r="AN43" s="17">
        <v>2.89</v>
      </c>
      <c r="AO43" s="130"/>
      <c r="AP43" s="130"/>
      <c r="AQ43" s="102">
        <f>AN43+(J43*'Economic Model'!C$30*'Economic Model'!C$33/1000)+('Economic Model'!K$61/100)</f>
        <v>4.2201399999999998</v>
      </c>
      <c r="AR43" s="130"/>
      <c r="AS43" s="102">
        <f>AQ43+('Economic Model'!K$58/100)</f>
        <v>4.8180236012121211</v>
      </c>
      <c r="AT43" s="130"/>
      <c r="AU43" s="130"/>
      <c r="AV43" s="100">
        <f t="shared" si="19"/>
        <v>1.8015434415584402</v>
      </c>
      <c r="AW43" s="100"/>
      <c r="AX43" s="100">
        <f t="shared" si="20"/>
        <v>1.2036598403463188</v>
      </c>
      <c r="AY43" s="100"/>
      <c r="AZ43" s="100">
        <f t="shared" si="8"/>
        <v>0.49735031653679496</v>
      </c>
      <c r="BA43" s="100"/>
      <c r="BB43" s="100">
        <f t="shared" si="21"/>
        <v>0.70630952380952339</v>
      </c>
      <c r="BC43" s="137"/>
      <c r="BD43" s="130"/>
      <c r="BF43" s="240"/>
    </row>
    <row r="44" spans="1:58" x14ac:dyDescent="0.2">
      <c r="A44" s="77">
        <v>39417</v>
      </c>
      <c r="B44" s="30"/>
      <c r="C44" s="65"/>
      <c r="D44" s="138">
        <f>'Returns per Gal.'!D44</f>
        <v>1.9428947368421057</v>
      </c>
      <c r="E44" s="151"/>
      <c r="F44" s="140">
        <f>'Returns per Gal.'!F44</f>
        <v>148.18421052631578</v>
      </c>
      <c r="G44" s="151"/>
      <c r="H44" s="138">
        <f>'Returns per Gal.'!H44</f>
        <v>4.0218421052631568</v>
      </c>
      <c r="I44" s="151"/>
      <c r="J44" s="138">
        <f>'Returns per Gal.'!J44</f>
        <v>8.86</v>
      </c>
      <c r="K44" s="141"/>
      <c r="L44" s="115"/>
      <c r="M44" s="106">
        <f>D44*'Economic Model'!C$30</f>
        <v>5.4401052631578954</v>
      </c>
      <c r="N44" s="143"/>
      <c r="O44" s="106">
        <f>F44/2000*'Economic Model'!C$32</f>
        <v>1.259565789473684</v>
      </c>
      <c r="P44" s="106"/>
      <c r="Q44" s="106">
        <f>M44+O44</f>
        <v>6.6996710526315795</v>
      </c>
      <c r="R44" s="106"/>
      <c r="S44" s="106">
        <f>Q44-X44+H44</f>
        <v>4.7439274514194585</v>
      </c>
      <c r="T44" s="143"/>
      <c r="U44" s="152"/>
      <c r="V44" s="106">
        <f>H44+(J44*'Economic Model'!C$30*'Economic Model'!C$33/1000)+('Economic Model'!K$61/100)</f>
        <v>5.3797021052631564</v>
      </c>
      <c r="W44" s="107"/>
      <c r="X44" s="106">
        <f>V44+('Economic Model'!K$58/100)</f>
        <v>5.9775857064752778</v>
      </c>
      <c r="Y44" s="142"/>
      <c r="Z44" s="152"/>
      <c r="AA44" s="106">
        <f>Q44-V44</f>
        <v>1.3199689473684231</v>
      </c>
      <c r="AB44" s="107"/>
      <c r="AC44" s="106">
        <f>Q44-X44</f>
        <v>0.72208534615630171</v>
      </c>
      <c r="AD44" s="153"/>
      <c r="AE44" s="141"/>
      <c r="AF44" s="162">
        <f>AC44/('Economic Model'!H$14*(1-'Economic Model'!C$25/100))</f>
        <v>0.22381097797836633</v>
      </c>
      <c r="AG44" s="144"/>
      <c r="AH44" s="133"/>
      <c r="AI44" s="145"/>
      <c r="AJ44" s="342">
        <v>0.87</v>
      </c>
      <c r="AK44" s="106"/>
      <c r="AL44" s="106">
        <f t="shared" si="18"/>
        <v>2.0299999999999998</v>
      </c>
      <c r="AM44" s="106"/>
      <c r="AN44" s="74">
        <v>2.9</v>
      </c>
      <c r="AO44" s="141"/>
      <c r="AP44" s="141"/>
      <c r="AQ44" s="106">
        <f>AN44+(J44*'Economic Model'!C$30*'Economic Model'!C$33/1000)+('Economic Model'!K$61/100)</f>
        <v>4.25786</v>
      </c>
      <c r="AR44" s="141"/>
      <c r="AS44" s="106">
        <f>AQ44+('Economic Model'!K$58/100)</f>
        <v>4.8557436012121213</v>
      </c>
      <c r="AT44" s="141"/>
      <c r="AU44" s="141"/>
      <c r="AV44" s="101">
        <f t="shared" si="19"/>
        <v>2.4418110526315795</v>
      </c>
      <c r="AW44" s="101"/>
      <c r="AX44" s="101">
        <f t="shared" si="20"/>
        <v>1.8439274514194581</v>
      </c>
      <c r="AY44" s="101"/>
      <c r="AZ44" s="101">
        <f t="shared" si="8"/>
        <v>0.72208534615630171</v>
      </c>
      <c r="BA44" s="101"/>
      <c r="BB44" s="101">
        <f t="shared" si="21"/>
        <v>1.1218421052631569</v>
      </c>
      <c r="BC44" s="147"/>
      <c r="BD44" s="130"/>
      <c r="BF44" s="240"/>
    </row>
    <row r="45" spans="1:58" x14ac:dyDescent="0.2">
      <c r="A45" s="22">
        <v>39448</v>
      </c>
      <c r="B45" s="6"/>
      <c r="C45" s="57"/>
      <c r="D45" s="127">
        <f>'Returns per Gal.'!D45</f>
        <v>2.19</v>
      </c>
      <c r="E45" s="128"/>
      <c r="F45" s="129">
        <f>'Returns per Gal.'!F45</f>
        <v>175.54545454545453</v>
      </c>
      <c r="G45" s="128"/>
      <c r="H45" s="127">
        <f>'Returns per Gal.'!H45</f>
        <v>4.5595454545454537</v>
      </c>
      <c r="I45" s="128"/>
      <c r="J45" s="127">
        <f>'Returns per Gal.'!J45</f>
        <v>8.74</v>
      </c>
      <c r="K45" s="130"/>
      <c r="L45" s="113"/>
      <c r="M45" s="102">
        <f>D45*'Economic Model'!C$30</f>
        <v>6.1319999999999997</v>
      </c>
      <c r="N45" s="102"/>
      <c r="O45" s="102">
        <f>F45/2000*'Economic Model'!C$32</f>
        <v>1.4921363636363636</v>
      </c>
      <c r="P45" s="102"/>
      <c r="Q45" s="102">
        <f t="shared" ref="Q45:Q50" si="22">M45+O45</f>
        <v>7.6241363636363637</v>
      </c>
      <c r="R45" s="102"/>
      <c r="S45" s="102">
        <f t="shared" ref="S45:S50" si="23">Q45-X45+H45</f>
        <v>5.6784727624242421</v>
      </c>
      <c r="T45" s="102"/>
      <c r="U45" s="148"/>
      <c r="V45" s="102">
        <f>H45+(J45*'Economic Model'!C$30*'Economic Model'!C$33/1000)+('Economic Model'!K$61/100)</f>
        <v>5.9073254545454539</v>
      </c>
      <c r="W45" s="103"/>
      <c r="X45" s="102">
        <f>V45+('Economic Model'!K$58/100)</f>
        <v>6.5052090557575752</v>
      </c>
      <c r="Y45" s="131"/>
      <c r="Z45" s="148"/>
      <c r="AA45" s="102">
        <f t="shared" ref="AA45:AA50" si="24">Q45-V45</f>
        <v>1.7168109090909098</v>
      </c>
      <c r="AB45" s="103"/>
      <c r="AC45" s="102">
        <f t="shared" ref="AC45:AC50" si="25">Q45-X45</f>
        <v>1.1189273078787885</v>
      </c>
      <c r="AD45" s="114"/>
      <c r="AE45" s="130"/>
      <c r="AF45" s="161">
        <f>AC45/('Economic Model'!H$14*(1-'Economic Model'!C$25/100))</f>
        <v>0.34681248746577509</v>
      </c>
      <c r="AG45" s="134"/>
      <c r="AH45" s="133"/>
      <c r="AI45" s="135"/>
      <c r="AJ45" s="341">
        <v>0.87</v>
      </c>
      <c r="AK45" s="102"/>
      <c r="AL45" s="102">
        <f t="shared" si="18"/>
        <v>2.04</v>
      </c>
      <c r="AM45" s="102"/>
      <c r="AN45" s="17">
        <v>2.91</v>
      </c>
      <c r="AO45" s="130"/>
      <c r="AP45" s="130"/>
      <c r="AQ45" s="102">
        <f>AN45+(J45*'Economic Model'!C$30*'Economic Model'!C$33/1000)+('Economic Model'!K$61/100)</f>
        <v>4.2577800000000003</v>
      </c>
      <c r="AR45" s="130"/>
      <c r="AS45" s="102">
        <f>AQ45+('Economic Model'!K$58/100)</f>
        <v>4.8556636012121217</v>
      </c>
      <c r="AT45" s="130"/>
      <c r="AU45" s="130"/>
      <c r="AV45" s="100">
        <f t="shared" si="19"/>
        <v>3.3663563636363634</v>
      </c>
      <c r="AW45" s="100"/>
      <c r="AX45" s="100">
        <f t="shared" si="20"/>
        <v>2.768472762424242</v>
      </c>
      <c r="AY45" s="100"/>
      <c r="AZ45" s="100">
        <f t="shared" si="8"/>
        <v>1.1189273078787885</v>
      </c>
      <c r="BA45" s="100"/>
      <c r="BB45" s="100">
        <f t="shared" si="21"/>
        <v>1.6495454545454535</v>
      </c>
      <c r="BC45" s="137"/>
      <c r="BD45" s="130"/>
      <c r="BF45" s="240"/>
    </row>
    <row r="46" spans="1:58" x14ac:dyDescent="0.2">
      <c r="A46" s="8">
        <v>39479</v>
      </c>
      <c r="B46" s="6"/>
      <c r="C46" s="57"/>
      <c r="D46" s="127">
        <f>'Returns per Gal.'!D46</f>
        <v>2.1254761904761899</v>
      </c>
      <c r="E46" s="128"/>
      <c r="F46" s="129">
        <f>'Returns per Gal.'!F46</f>
        <v>163.1904761904762</v>
      </c>
      <c r="G46" s="128"/>
      <c r="H46" s="127">
        <f>'Returns per Gal.'!H46</f>
        <v>4.906190476190476</v>
      </c>
      <c r="I46" s="128"/>
      <c r="J46" s="127">
        <f>'Returns per Gal.'!J46</f>
        <v>9.99</v>
      </c>
      <c r="K46" s="130"/>
      <c r="L46" s="113"/>
      <c r="M46" s="102">
        <f>D46*'Economic Model'!C$30</f>
        <v>5.9513333333333316</v>
      </c>
      <c r="N46" s="102"/>
      <c r="O46" s="102">
        <f>F46/2000*'Economic Model'!C$32</f>
        <v>1.3871190476190476</v>
      </c>
      <c r="P46" s="102"/>
      <c r="Q46" s="102">
        <f t="shared" si="22"/>
        <v>7.3384523809523792</v>
      </c>
      <c r="R46" s="102"/>
      <c r="S46" s="102">
        <f t="shared" si="23"/>
        <v>5.2877887797402581</v>
      </c>
      <c r="T46" s="102"/>
      <c r="U46" s="148"/>
      <c r="V46" s="102">
        <f>H46+(J46*'Economic Model'!C$30*'Economic Model'!C$33/1000)+('Economic Model'!K$61/100)</f>
        <v>6.3589704761904757</v>
      </c>
      <c r="W46" s="103"/>
      <c r="X46" s="102">
        <f>V46+('Economic Model'!K$58/100)</f>
        <v>6.9568540774025971</v>
      </c>
      <c r="Y46" s="131"/>
      <c r="Z46" s="148"/>
      <c r="AA46" s="102">
        <f t="shared" si="24"/>
        <v>0.97948190476190344</v>
      </c>
      <c r="AB46" s="103"/>
      <c r="AC46" s="102">
        <f t="shared" si="25"/>
        <v>0.38159830354978208</v>
      </c>
      <c r="AD46" s="114"/>
      <c r="AE46" s="130"/>
      <c r="AF46" s="161">
        <f>AC46/('Economic Model'!H$14*(1-'Economic Model'!C$25/100))</f>
        <v>0.11827672444397642</v>
      </c>
      <c r="AG46" s="134"/>
      <c r="AH46" s="133"/>
      <c r="AI46" s="135"/>
      <c r="AJ46" s="341">
        <v>0.87</v>
      </c>
      <c r="AK46" s="102"/>
      <c r="AL46" s="102">
        <f t="shared" si="18"/>
        <v>2.0499999999999998</v>
      </c>
      <c r="AM46" s="102"/>
      <c r="AN46" s="17">
        <v>2.92</v>
      </c>
      <c r="AO46" s="130"/>
      <c r="AP46" s="130"/>
      <c r="AQ46" s="102">
        <f>AN46+(J46*'Economic Model'!C$30*'Economic Model'!C$33/1000)+('Economic Model'!K$61/100)</f>
        <v>4.3727799999999997</v>
      </c>
      <c r="AR46" s="130"/>
      <c r="AS46" s="102">
        <f>AQ46+('Economic Model'!K$58/100)</f>
        <v>4.970663601212121</v>
      </c>
      <c r="AT46" s="130"/>
      <c r="AU46" s="130"/>
      <c r="AV46" s="100">
        <f t="shared" si="19"/>
        <v>2.9656723809523795</v>
      </c>
      <c r="AW46" s="100"/>
      <c r="AX46" s="100">
        <f t="shared" si="20"/>
        <v>2.3677887797402581</v>
      </c>
      <c r="AY46" s="100"/>
      <c r="AZ46" s="100">
        <f t="shared" si="8"/>
        <v>0.38159830354978208</v>
      </c>
      <c r="BA46" s="100"/>
      <c r="BB46" s="100">
        <f t="shared" si="21"/>
        <v>1.9861904761904761</v>
      </c>
      <c r="BC46" s="137"/>
      <c r="BD46" s="130"/>
      <c r="BF46" s="240"/>
    </row>
    <row r="47" spans="1:58" x14ac:dyDescent="0.2">
      <c r="A47" s="8">
        <v>39508</v>
      </c>
      <c r="B47" s="6"/>
      <c r="C47" s="57"/>
      <c r="D47" s="127">
        <f>'Returns per Gal.'!D47</f>
        <v>2.3149999999999999</v>
      </c>
      <c r="E47" s="128"/>
      <c r="F47" s="129">
        <f>'Returns per Gal.'!F47</f>
        <v>161.36904761904762</v>
      </c>
      <c r="G47" s="128"/>
      <c r="H47" s="127">
        <f>'Returns per Gal.'!H47</f>
        <v>5.1739404761904764</v>
      </c>
      <c r="I47" s="128"/>
      <c r="J47" s="127">
        <f>'Returns per Gal.'!J47</f>
        <v>10.06</v>
      </c>
      <c r="K47" s="130"/>
      <c r="L47" s="113"/>
      <c r="M47" s="102">
        <f>D47*'Economic Model'!C$30</f>
        <v>6.4819999999999993</v>
      </c>
      <c r="N47" s="102"/>
      <c r="O47" s="102">
        <f>F47/2000*'Economic Model'!C$32</f>
        <v>1.3716369047619048</v>
      </c>
      <c r="P47" s="102"/>
      <c r="Q47" s="102">
        <f t="shared" si="22"/>
        <v>7.8536369047619043</v>
      </c>
      <c r="R47" s="102"/>
      <c r="S47" s="102">
        <f t="shared" si="23"/>
        <v>5.7970933035497829</v>
      </c>
      <c r="T47" s="102"/>
      <c r="U47" s="148"/>
      <c r="V47" s="102">
        <f>H47+(J47*'Economic Model'!C$30*'Economic Model'!C$33/1000)+('Economic Model'!K$61/100)</f>
        <v>6.6326004761904764</v>
      </c>
      <c r="W47" s="103"/>
      <c r="X47" s="102">
        <f>V47+('Economic Model'!K$58/100)</f>
        <v>7.2304840774025978</v>
      </c>
      <c r="Y47" s="131"/>
      <c r="Z47" s="148"/>
      <c r="AA47" s="102">
        <f t="shared" si="24"/>
        <v>1.2210364285714279</v>
      </c>
      <c r="AB47" s="103"/>
      <c r="AC47" s="102">
        <f t="shared" si="25"/>
        <v>0.62315282735930655</v>
      </c>
      <c r="AD47" s="114"/>
      <c r="AE47" s="130"/>
      <c r="AF47" s="161">
        <f>AC47/('Economic Model'!H$14*(1-'Economic Model'!C$25/100))</f>
        <v>0.19314675815493049</v>
      </c>
      <c r="AG47" s="134"/>
      <c r="AH47" s="133"/>
      <c r="AI47" s="135"/>
      <c r="AJ47" s="341">
        <v>0.87</v>
      </c>
      <c r="AK47" s="102"/>
      <c r="AL47" s="102">
        <f t="shared" si="18"/>
        <v>2.06</v>
      </c>
      <c r="AM47" s="102"/>
      <c r="AN47" s="17">
        <v>2.93</v>
      </c>
      <c r="AO47" s="130"/>
      <c r="AP47" s="130"/>
      <c r="AQ47" s="102">
        <f>AN47+(J47*'Economic Model'!C$30*'Economic Model'!C$33/1000)+('Economic Model'!K$61/100)</f>
        <v>4.3886599999999998</v>
      </c>
      <c r="AR47" s="130"/>
      <c r="AS47" s="102">
        <f>AQ47+('Economic Model'!K$58/100)</f>
        <v>4.9865436012121211</v>
      </c>
      <c r="AT47" s="130"/>
      <c r="AU47" s="130"/>
      <c r="AV47" s="100">
        <f t="shared" si="19"/>
        <v>3.4649769047619046</v>
      </c>
      <c r="AW47" s="100"/>
      <c r="AX47" s="100">
        <f t="shared" si="20"/>
        <v>2.8670933035497832</v>
      </c>
      <c r="AY47" s="100"/>
      <c r="AZ47" s="100">
        <f t="shared" si="8"/>
        <v>0.62315282735930655</v>
      </c>
      <c r="BA47" s="100"/>
      <c r="BB47" s="100">
        <f t="shared" si="21"/>
        <v>2.2439404761904762</v>
      </c>
      <c r="BC47" s="137"/>
      <c r="BD47" s="130"/>
      <c r="BF47" s="240"/>
    </row>
    <row r="48" spans="1:58" x14ac:dyDescent="0.2">
      <c r="A48" s="8">
        <v>39539</v>
      </c>
      <c r="B48" s="6"/>
      <c r="C48" s="57"/>
      <c r="D48" s="127">
        <f>'Returns per Gal.'!D48</f>
        <v>2.455227272727273</v>
      </c>
      <c r="E48" s="128"/>
      <c r="F48" s="129">
        <f>'Returns per Gal.'!F48</f>
        <v>169.68181818181819</v>
      </c>
      <c r="G48" s="128"/>
      <c r="H48" s="127">
        <f>'Returns per Gal.'!H48</f>
        <v>5.590227272727275</v>
      </c>
      <c r="I48" s="128"/>
      <c r="J48" s="127">
        <f>'Returns per Gal.'!J48</f>
        <v>10.71</v>
      </c>
      <c r="K48" s="130"/>
      <c r="L48" s="113"/>
      <c r="M48" s="102">
        <f>D48*'Economic Model'!C$30</f>
        <v>6.8746363636363643</v>
      </c>
      <c r="N48" s="102"/>
      <c r="O48" s="102">
        <f>F48/2000*'Economic Model'!C$32</f>
        <v>1.4422954545454545</v>
      </c>
      <c r="P48" s="102"/>
      <c r="Q48" s="102">
        <f t="shared" si="22"/>
        <v>8.3169318181818195</v>
      </c>
      <c r="R48" s="102"/>
      <c r="S48" s="102">
        <f t="shared" si="23"/>
        <v>6.2057882169696983</v>
      </c>
      <c r="T48" s="102"/>
      <c r="U48" s="148"/>
      <c r="V48" s="102">
        <f>H48+(J48*'Economic Model'!C$30*'Economic Model'!C$33/1000)+('Economic Model'!K$61/100)</f>
        <v>7.1034872727272749</v>
      </c>
      <c r="W48" s="103"/>
      <c r="X48" s="102">
        <f>V48+('Economic Model'!K$58/100)</f>
        <v>7.7013708739393962</v>
      </c>
      <c r="Y48" s="131"/>
      <c r="Z48" s="148"/>
      <c r="AA48" s="102">
        <f t="shared" si="24"/>
        <v>1.2134445454545446</v>
      </c>
      <c r="AB48" s="103"/>
      <c r="AC48" s="102">
        <f t="shared" si="25"/>
        <v>0.61556094424242325</v>
      </c>
      <c r="AD48" s="114"/>
      <c r="AE48" s="130"/>
      <c r="AF48" s="161">
        <f>AC48/('Economic Model'!H$14*(1-'Economic Model'!C$25/100))</f>
        <v>0.19079364741236834</v>
      </c>
      <c r="AG48" s="134"/>
      <c r="AH48" s="133"/>
      <c r="AI48" s="135"/>
      <c r="AJ48" s="341">
        <v>0.87</v>
      </c>
      <c r="AK48" s="102"/>
      <c r="AL48" s="102">
        <f t="shared" si="18"/>
        <v>2.06</v>
      </c>
      <c r="AM48" s="102"/>
      <c r="AN48" s="17">
        <v>2.93</v>
      </c>
      <c r="AO48" s="130"/>
      <c r="AP48" s="130"/>
      <c r="AQ48" s="102">
        <f>AN48+(J48*'Economic Model'!C$30*'Economic Model'!C$33/1000)+('Economic Model'!K$61/100)</f>
        <v>4.4432600000000004</v>
      </c>
      <c r="AR48" s="130"/>
      <c r="AS48" s="102">
        <f>AQ48+('Economic Model'!K$58/100)</f>
        <v>5.0411436012121218</v>
      </c>
      <c r="AT48" s="130"/>
      <c r="AU48" s="130"/>
      <c r="AV48" s="100">
        <f t="shared" si="19"/>
        <v>3.873671818181819</v>
      </c>
      <c r="AW48" s="100"/>
      <c r="AX48" s="100">
        <f t="shared" si="20"/>
        <v>3.2757882169696977</v>
      </c>
      <c r="AY48" s="100"/>
      <c r="AZ48" s="100">
        <f t="shared" si="8"/>
        <v>0.61556094424242325</v>
      </c>
      <c r="BA48" s="100"/>
      <c r="BB48" s="100">
        <f t="shared" si="21"/>
        <v>2.6602272727272749</v>
      </c>
      <c r="BC48" s="137"/>
      <c r="BD48" s="130"/>
      <c r="BF48" s="240"/>
    </row>
    <row r="49" spans="1:58" x14ac:dyDescent="0.2">
      <c r="A49" s="8">
        <v>39569</v>
      </c>
      <c r="B49" s="6"/>
      <c r="C49" s="57"/>
      <c r="D49" s="127">
        <f>'Returns per Gal.'!D49</f>
        <v>2.4852380952380968</v>
      </c>
      <c r="E49" s="128"/>
      <c r="F49" s="129">
        <f>'Returns per Gal.'!F49</f>
        <v>173.54761904761904</v>
      </c>
      <c r="G49" s="128"/>
      <c r="H49" s="127">
        <f>'Returns per Gal.'!H49</f>
        <v>5.6180238095238098</v>
      </c>
      <c r="I49" s="128"/>
      <c r="J49" s="127">
        <f>'Returns per Gal.'!J49</f>
        <v>10.89</v>
      </c>
      <c r="K49" s="130"/>
      <c r="L49" s="113"/>
      <c r="M49" s="102">
        <f>D49*'Economic Model'!C$30</f>
        <v>6.9586666666666703</v>
      </c>
      <c r="N49" s="102"/>
      <c r="O49" s="102">
        <f>F49/2000*'Economic Model'!C$32</f>
        <v>1.4751547619047618</v>
      </c>
      <c r="P49" s="102"/>
      <c r="Q49" s="102">
        <f t="shared" si="22"/>
        <v>8.4338214285714326</v>
      </c>
      <c r="R49" s="102"/>
      <c r="S49" s="102">
        <f t="shared" si="23"/>
        <v>6.3075578273593109</v>
      </c>
      <c r="T49" s="102"/>
      <c r="U49" s="148"/>
      <c r="V49" s="102">
        <f>H49+(J49*'Economic Model'!C$30*'Economic Model'!C$33/1000)+('Economic Model'!K$61/100)</f>
        <v>7.14640380952381</v>
      </c>
      <c r="W49" s="103"/>
      <c r="X49" s="102">
        <f>V49+('Economic Model'!K$58/100)</f>
        <v>7.7442874107359314</v>
      </c>
      <c r="Y49" s="131"/>
      <c r="Z49" s="148"/>
      <c r="AA49" s="102">
        <f t="shared" si="24"/>
        <v>1.2874176190476225</v>
      </c>
      <c r="AB49" s="103"/>
      <c r="AC49" s="102">
        <f t="shared" si="25"/>
        <v>0.68953401783550117</v>
      </c>
      <c r="AD49" s="114"/>
      <c r="AE49" s="130"/>
      <c r="AF49" s="161">
        <f>AC49/('Economic Model'!H$14*(1-'Economic Model'!C$25/100))</f>
        <v>0.21372166559340583</v>
      </c>
      <c r="AG49" s="134"/>
      <c r="AH49" s="133"/>
      <c r="AI49" s="135"/>
      <c r="AJ49" s="341">
        <v>0.87</v>
      </c>
      <c r="AK49" s="102"/>
      <c r="AL49" s="102">
        <f t="shared" si="18"/>
        <v>2.0699999999999998</v>
      </c>
      <c r="AM49" s="102"/>
      <c r="AN49" s="17">
        <v>2.94</v>
      </c>
      <c r="AO49" s="130"/>
      <c r="AP49" s="130"/>
      <c r="AQ49" s="102">
        <f>AN49+(J49*'Economic Model'!C$30*'Economic Model'!C$33/1000)+('Economic Model'!K$61/100)</f>
        <v>4.4683799999999998</v>
      </c>
      <c r="AR49" s="130"/>
      <c r="AS49" s="102">
        <f>AQ49+('Economic Model'!K$58/100)</f>
        <v>5.0662636012121212</v>
      </c>
      <c r="AT49" s="130"/>
      <c r="AU49" s="130"/>
      <c r="AV49" s="100">
        <f t="shared" si="19"/>
        <v>3.9654414285714328</v>
      </c>
      <c r="AW49" s="100"/>
      <c r="AX49" s="100">
        <f t="shared" si="20"/>
        <v>3.3675578273593114</v>
      </c>
      <c r="AY49" s="100"/>
      <c r="AZ49" s="100">
        <f t="shared" si="8"/>
        <v>0.68953401783550117</v>
      </c>
      <c r="BA49" s="100"/>
      <c r="BB49" s="100">
        <f t="shared" si="21"/>
        <v>2.6780238095238098</v>
      </c>
      <c r="BC49" s="137"/>
      <c r="BD49" s="130"/>
      <c r="BF49" s="240"/>
    </row>
    <row r="50" spans="1:58" x14ac:dyDescent="0.2">
      <c r="A50" s="8">
        <v>39600</v>
      </c>
      <c r="B50" s="6"/>
      <c r="C50" s="57"/>
      <c r="D50" s="127">
        <f>'Returns per Gal.'!D50</f>
        <v>2.5354761904761918</v>
      </c>
      <c r="E50" s="128"/>
      <c r="F50" s="129">
        <f>'Returns per Gal.'!F50</f>
        <v>182.13095238095238</v>
      </c>
      <c r="G50" s="128"/>
      <c r="H50" s="127">
        <f>'Returns per Gal.'!H50</f>
        <v>6.4493154761904758</v>
      </c>
      <c r="I50" s="128"/>
      <c r="J50" s="127">
        <f>'Returns per Gal.'!J50</f>
        <v>11.83</v>
      </c>
      <c r="K50" s="130"/>
      <c r="L50" s="113"/>
      <c r="M50" s="102">
        <f>D50*'Economic Model'!C$30</f>
        <v>7.0993333333333366</v>
      </c>
      <c r="N50" s="102"/>
      <c r="O50" s="102">
        <f>F50/2000*'Economic Model'!C$32</f>
        <v>1.5481130952380953</v>
      </c>
      <c r="P50" s="102"/>
      <c r="Q50" s="102">
        <f t="shared" si="22"/>
        <v>8.6474464285714312</v>
      </c>
      <c r="R50" s="102"/>
      <c r="S50" s="102">
        <f t="shared" si="23"/>
        <v>6.442222827359311</v>
      </c>
      <c r="T50" s="102"/>
      <c r="U50" s="148"/>
      <c r="V50" s="102">
        <f>H50+(J50*'Economic Model'!C$30*'Economic Model'!C$33/1000)+('Economic Model'!K$61/100)</f>
        <v>8.0566554761904747</v>
      </c>
      <c r="W50" s="103"/>
      <c r="X50" s="102">
        <f>V50+('Economic Model'!K$58/100)</f>
        <v>8.6545390774025961</v>
      </c>
      <c r="Y50" s="131"/>
      <c r="Z50" s="148"/>
      <c r="AA50" s="102">
        <f t="shared" si="24"/>
        <v>0.59079095238095647</v>
      </c>
      <c r="AB50" s="103"/>
      <c r="AC50" s="102">
        <f t="shared" si="25"/>
        <v>-7.0926488311648939E-3</v>
      </c>
      <c r="AD50" s="114"/>
      <c r="AE50" s="130"/>
      <c r="AF50" s="161">
        <f>AC50/('Economic Model'!H$14*(1-'Economic Model'!C$25/100))</f>
        <v>-2.1983726436355659E-3</v>
      </c>
      <c r="AG50" s="134"/>
      <c r="AH50" s="133"/>
      <c r="AI50" s="135"/>
      <c r="AJ50" s="341">
        <v>0.87</v>
      </c>
      <c r="AK50" s="102"/>
      <c r="AL50" s="102">
        <f t="shared" si="18"/>
        <v>2.08</v>
      </c>
      <c r="AM50" s="102"/>
      <c r="AN50" s="17">
        <v>2.95</v>
      </c>
      <c r="AO50" s="130"/>
      <c r="AP50" s="130"/>
      <c r="AQ50" s="102">
        <f>AN50+(J50*'Economic Model'!C$30*'Economic Model'!C$33/1000)+('Economic Model'!K$61/100)</f>
        <v>4.5573399999999999</v>
      </c>
      <c r="AR50" s="130"/>
      <c r="AS50" s="102">
        <f>AQ50+('Economic Model'!K$58/100)</f>
        <v>5.1552236012121213</v>
      </c>
      <c r="AT50" s="130"/>
      <c r="AU50" s="130"/>
      <c r="AV50" s="100">
        <f t="shared" si="19"/>
        <v>4.0901064285714313</v>
      </c>
      <c r="AW50" s="100"/>
      <c r="AX50" s="100">
        <f t="shared" si="20"/>
        <v>3.4922228273593099</v>
      </c>
      <c r="AY50" s="100"/>
      <c r="AZ50" s="100">
        <f t="shared" si="8"/>
        <v>-7.0926488311648939E-3</v>
      </c>
      <c r="BA50" s="100"/>
      <c r="BB50" s="100">
        <f t="shared" si="21"/>
        <v>3.4993154761904757</v>
      </c>
      <c r="BC50" s="137"/>
      <c r="BD50" s="130"/>
      <c r="BF50" s="240"/>
    </row>
    <row r="51" spans="1:58" x14ac:dyDescent="0.2">
      <c r="A51" s="8">
        <v>39630</v>
      </c>
      <c r="B51" s="6"/>
      <c r="C51" s="57"/>
      <c r="D51" s="127">
        <f>'Returns per Gal.'!D51</f>
        <v>2.6422727272727262</v>
      </c>
      <c r="E51" s="128"/>
      <c r="F51" s="129">
        <f>'Returns per Gal.'!F51</f>
        <v>185.86363636363637</v>
      </c>
      <c r="G51" s="128"/>
      <c r="H51" s="127">
        <f>'Returns per Gal.'!H51</f>
        <v>5.9243181818181823</v>
      </c>
      <c r="I51" s="128"/>
      <c r="J51" s="127">
        <f>'Returns per Gal.'!J51</f>
        <v>12.42</v>
      </c>
      <c r="K51" s="130"/>
      <c r="L51" s="113"/>
      <c r="M51" s="102">
        <f>D51*'Economic Model'!C$30</f>
        <v>7.3983636363636327</v>
      </c>
      <c r="N51" s="102"/>
      <c r="O51" s="102">
        <f>F51/2000*'Economic Model'!C$32</f>
        <v>1.5798409090909091</v>
      </c>
      <c r="P51" s="102"/>
      <c r="Q51" s="102">
        <f t="shared" ref="Q51:Q56" si="26">M51+O51</f>
        <v>8.9782045454545418</v>
      </c>
      <c r="R51" s="102"/>
      <c r="S51" s="102">
        <f t="shared" ref="S51:S56" si="27">Q51-X51+H51</f>
        <v>6.7234209442424211</v>
      </c>
      <c r="T51" s="102"/>
      <c r="U51" s="148"/>
      <c r="V51" s="102">
        <f>H51+(J51*'Economic Model'!C$30*'Economic Model'!C$33/1000)+('Economic Model'!K$61/100)</f>
        <v>7.5812181818181825</v>
      </c>
      <c r="W51" s="103"/>
      <c r="X51" s="102">
        <f>V51+('Economic Model'!K$58/100)</f>
        <v>8.179101783030303</v>
      </c>
      <c r="Y51" s="131"/>
      <c r="Z51" s="148"/>
      <c r="AA51" s="102">
        <f t="shared" ref="AA51:AA56" si="28">Q51-V51</f>
        <v>1.3969863636363593</v>
      </c>
      <c r="AB51" s="103"/>
      <c r="AC51" s="102">
        <f t="shared" ref="AC51:AC56" si="29">Q51-X51</f>
        <v>0.79910276242423883</v>
      </c>
      <c r="AD51" s="114"/>
      <c r="AE51" s="130"/>
      <c r="AF51" s="161">
        <f>AC51/('Economic Model'!H$14*(1-'Economic Model'!C$25/100))</f>
        <v>0.24768259280623844</v>
      </c>
      <c r="AG51" s="134"/>
      <c r="AH51" s="133"/>
      <c r="AI51" s="135"/>
      <c r="AJ51" s="341">
        <v>0.87</v>
      </c>
      <c r="AK51" s="102"/>
      <c r="AL51" s="102">
        <f t="shared" si="18"/>
        <v>2.09</v>
      </c>
      <c r="AM51" s="102"/>
      <c r="AN51" s="17">
        <v>2.96</v>
      </c>
      <c r="AO51" s="130"/>
      <c r="AP51" s="130"/>
      <c r="AQ51" s="102">
        <f>AN51+(J51*'Economic Model'!C$30*'Economic Model'!C$33/1000)+('Economic Model'!K$61/100)</f>
        <v>4.6169000000000002</v>
      </c>
      <c r="AR51" s="130"/>
      <c r="AS51" s="102">
        <f>AQ51+('Economic Model'!K$58/100)</f>
        <v>5.2147836012121216</v>
      </c>
      <c r="AT51" s="130"/>
      <c r="AU51" s="130"/>
      <c r="AV51" s="100">
        <f t="shared" si="19"/>
        <v>4.3613045454545416</v>
      </c>
      <c r="AW51" s="100"/>
      <c r="AX51" s="100">
        <f t="shared" si="20"/>
        <v>3.7634209442424202</v>
      </c>
      <c r="AY51" s="100"/>
      <c r="AZ51" s="100">
        <f t="shared" si="8"/>
        <v>0.79910276242423883</v>
      </c>
      <c r="BA51" s="100"/>
      <c r="BB51" s="100">
        <f t="shared" si="21"/>
        <v>2.9643181818181823</v>
      </c>
      <c r="BC51" s="137"/>
      <c r="BD51" s="130"/>
      <c r="BF51" s="240"/>
    </row>
    <row r="52" spans="1:58" x14ac:dyDescent="0.2">
      <c r="A52" s="8">
        <v>39661</v>
      </c>
      <c r="B52" s="6"/>
      <c r="C52" s="57"/>
      <c r="D52" s="127">
        <f>'Returns per Gal.'!D52</f>
        <v>2.2238095238095235</v>
      </c>
      <c r="E52" s="128"/>
      <c r="F52" s="129">
        <f>'Returns per Gal.'!F52</f>
        <v>154.66666666666666</v>
      </c>
      <c r="G52" s="128"/>
      <c r="H52" s="127">
        <f>'Returns per Gal.'!H52</f>
        <v>5.0598809523809516</v>
      </c>
      <c r="I52" s="128"/>
      <c r="J52" s="127">
        <f>'Returns per Gal.'!J52</f>
        <v>11.83</v>
      </c>
      <c r="K52" s="130"/>
      <c r="L52" s="113"/>
      <c r="M52" s="102">
        <f>D52*'Economic Model'!C$30</f>
        <v>6.2266666666666657</v>
      </c>
      <c r="N52" s="102"/>
      <c r="O52" s="102">
        <f>F52/2000*'Economic Model'!C$32</f>
        <v>1.3146666666666664</v>
      </c>
      <c r="P52" s="102"/>
      <c r="Q52" s="102">
        <f t="shared" si="26"/>
        <v>7.5413333333333323</v>
      </c>
      <c r="R52" s="102"/>
      <c r="S52" s="102">
        <f t="shared" si="27"/>
        <v>5.3361097321212112</v>
      </c>
      <c r="T52" s="102"/>
      <c r="U52" s="148"/>
      <c r="V52" s="102">
        <f>H52+(J52*'Economic Model'!C$30*'Economic Model'!C$33/1000)+('Economic Model'!K$61/100)</f>
        <v>6.6672209523809514</v>
      </c>
      <c r="W52" s="103"/>
      <c r="X52" s="102">
        <f>V52+('Economic Model'!K$58/100)</f>
        <v>7.2651045535930727</v>
      </c>
      <c r="Y52" s="131"/>
      <c r="Z52" s="148"/>
      <c r="AA52" s="102">
        <f t="shared" si="28"/>
        <v>0.87411238095238097</v>
      </c>
      <c r="AB52" s="103"/>
      <c r="AC52" s="102">
        <f t="shared" si="29"/>
        <v>0.27622877974025961</v>
      </c>
      <c r="AD52" s="114"/>
      <c r="AE52" s="130"/>
      <c r="AF52" s="161">
        <f>AC52/('Economic Model'!H$14*(1-'Economic Model'!C$25/100))</f>
        <v>8.5617349345926366E-2</v>
      </c>
      <c r="AG52" s="134"/>
      <c r="AH52" s="133"/>
      <c r="AI52" s="135"/>
      <c r="AJ52" s="341">
        <v>0.87</v>
      </c>
      <c r="AK52" s="102"/>
      <c r="AL52" s="102">
        <f t="shared" si="18"/>
        <v>2.1</v>
      </c>
      <c r="AM52" s="102"/>
      <c r="AN52" s="17">
        <v>2.97</v>
      </c>
      <c r="AO52" s="130"/>
      <c r="AP52" s="130"/>
      <c r="AQ52" s="102">
        <f>AN52+(J52*'Economic Model'!C$30*'Economic Model'!C$33/1000)+('Economic Model'!K$61/100)</f>
        <v>4.5773399999999995</v>
      </c>
      <c r="AR52" s="130"/>
      <c r="AS52" s="102">
        <f>AQ52+('Economic Model'!K$58/100)</f>
        <v>5.1752236012121209</v>
      </c>
      <c r="AT52" s="130"/>
      <c r="AU52" s="130"/>
      <c r="AV52" s="100">
        <f t="shared" si="19"/>
        <v>2.9639933333333328</v>
      </c>
      <c r="AW52" s="100"/>
      <c r="AX52" s="100">
        <f t="shared" si="20"/>
        <v>2.3661097321212115</v>
      </c>
      <c r="AY52" s="100"/>
      <c r="AZ52" s="100">
        <f t="shared" si="8"/>
        <v>0.27622877974025961</v>
      </c>
      <c r="BA52" s="100"/>
      <c r="BB52" s="100">
        <f t="shared" si="21"/>
        <v>2.0898809523809514</v>
      </c>
      <c r="BC52" s="137"/>
      <c r="BD52" s="130"/>
      <c r="BF52" s="240"/>
    </row>
    <row r="53" spans="1:58" x14ac:dyDescent="0.2">
      <c r="A53" s="8">
        <v>39692</v>
      </c>
      <c r="C53" s="60"/>
      <c r="D53" s="127">
        <f>'Returns per Gal.'!D53</f>
        <v>2.15</v>
      </c>
      <c r="E53" s="128"/>
      <c r="F53" s="129">
        <f>'Returns per Gal.'!F53</f>
        <v>141.13095238095238</v>
      </c>
      <c r="G53" s="128"/>
      <c r="H53" s="127">
        <f>'Returns per Gal.'!H53</f>
        <v>5.1102678571428575</v>
      </c>
      <c r="I53" s="128"/>
      <c r="J53" s="127">
        <f>'Returns per Gal.'!J53</f>
        <v>9.3000000000000007</v>
      </c>
      <c r="K53" s="130"/>
      <c r="L53" s="113"/>
      <c r="M53" s="102">
        <f>D53*'Economic Model'!C$30</f>
        <v>6.02</v>
      </c>
      <c r="N53" s="102"/>
      <c r="O53" s="102">
        <f>F53/2000*'Economic Model'!C$32</f>
        <v>1.1996130952380952</v>
      </c>
      <c r="P53" s="102"/>
      <c r="Q53" s="102">
        <f t="shared" si="26"/>
        <v>7.2196130952380946</v>
      </c>
      <c r="R53" s="102"/>
      <c r="S53" s="102">
        <f t="shared" si="27"/>
        <v>5.226909494025973</v>
      </c>
      <c r="T53" s="102"/>
      <c r="U53" s="148"/>
      <c r="V53" s="102">
        <f>H53+(J53*'Economic Model'!C$30*'Economic Model'!C$33/1000)+('Economic Model'!K$61/100)</f>
        <v>6.5050878571428576</v>
      </c>
      <c r="W53" s="103"/>
      <c r="X53" s="102">
        <f>V53+('Economic Model'!K$58/100)</f>
        <v>7.102971458354979</v>
      </c>
      <c r="Y53" s="131"/>
      <c r="Z53" s="148"/>
      <c r="AA53" s="102">
        <f t="shared" si="28"/>
        <v>0.71452523809523694</v>
      </c>
      <c r="AB53" s="103"/>
      <c r="AC53" s="102">
        <f t="shared" si="29"/>
        <v>0.11664163688311557</v>
      </c>
      <c r="AD53" s="114"/>
      <c r="AE53" s="130"/>
      <c r="AF53" s="161">
        <f>AC53/('Economic Model'!H$14*(1-'Economic Model'!C$25/100))</f>
        <v>3.6153176300792539E-2</v>
      </c>
      <c r="AG53" s="134"/>
      <c r="AH53" s="133"/>
      <c r="AI53" s="135"/>
      <c r="AJ53" s="341">
        <v>1.03</v>
      </c>
      <c r="AK53" s="102"/>
      <c r="AL53" s="102">
        <f t="shared" si="18"/>
        <v>2.2999999999999998</v>
      </c>
      <c r="AM53" s="102"/>
      <c r="AN53" s="17">
        <v>3.33</v>
      </c>
      <c r="AO53" s="130"/>
      <c r="AP53" s="130"/>
      <c r="AQ53" s="102">
        <f>AN53+(J53*'Economic Model'!C$30*'Economic Model'!C$33/1000)+('Economic Model'!K$61/100)</f>
        <v>4.7248200000000002</v>
      </c>
      <c r="AR53" s="130"/>
      <c r="AS53" s="102">
        <f>AQ53+('Economic Model'!K$58/100)</f>
        <v>5.3227036012121216</v>
      </c>
      <c r="AT53" s="130"/>
      <c r="AU53" s="130"/>
      <c r="AV53" s="100">
        <f t="shared" si="19"/>
        <v>2.4947930952380943</v>
      </c>
      <c r="AW53" s="100"/>
      <c r="AX53" s="100">
        <f t="shared" si="20"/>
        <v>1.896909494025973</v>
      </c>
      <c r="AY53" s="100"/>
      <c r="AZ53" s="100">
        <f t="shared" si="8"/>
        <v>0.11664163688311557</v>
      </c>
      <c r="BA53" s="100"/>
      <c r="BB53" s="100">
        <f t="shared" si="21"/>
        <v>1.7802678571428574</v>
      </c>
      <c r="BC53" s="137"/>
      <c r="BD53" s="130"/>
      <c r="BF53" s="240"/>
    </row>
    <row r="54" spans="1:58" x14ac:dyDescent="0.2">
      <c r="A54" s="8">
        <v>39722</v>
      </c>
      <c r="C54" s="60"/>
      <c r="D54" s="127">
        <f>'Returns per Gal.'!D54</f>
        <v>1.85</v>
      </c>
      <c r="E54" s="128"/>
      <c r="F54" s="129">
        <f>'Returns per Gal.'!F54</f>
        <v>129.5</v>
      </c>
      <c r="G54" s="128"/>
      <c r="H54" s="127">
        <f>'Returns per Gal.'!H54</f>
        <v>3.9515652173913023</v>
      </c>
      <c r="I54" s="128"/>
      <c r="J54" s="127">
        <f>'Returns per Gal.'!J54</f>
        <v>7.3</v>
      </c>
      <c r="K54" s="130"/>
      <c r="L54" s="113"/>
      <c r="M54" s="102">
        <f>D54*'Economic Model'!C$30</f>
        <v>5.18</v>
      </c>
      <c r="N54" s="102"/>
      <c r="O54" s="102">
        <f>F54/2000*'Economic Model'!C$32</f>
        <v>1.1007500000000001</v>
      </c>
      <c r="P54" s="102"/>
      <c r="Q54" s="102">
        <f t="shared" si="26"/>
        <v>6.2807499999999994</v>
      </c>
      <c r="R54" s="102"/>
      <c r="S54" s="102">
        <f t="shared" si="27"/>
        <v>4.456046398787878</v>
      </c>
      <c r="T54" s="102"/>
      <c r="U54" s="148"/>
      <c r="V54" s="102">
        <f>H54+(J54*'Economic Model'!C$30*'Economic Model'!C$33/1000)+('Economic Model'!K$61/100)</f>
        <v>5.1783852173913028</v>
      </c>
      <c r="W54" s="103"/>
      <c r="X54" s="102">
        <f>V54+('Economic Model'!K$58/100)</f>
        <v>5.7762688186034241</v>
      </c>
      <c r="Y54" s="131"/>
      <c r="Z54" s="148"/>
      <c r="AA54" s="102">
        <f t="shared" si="28"/>
        <v>1.1023647826086966</v>
      </c>
      <c r="AB54" s="103"/>
      <c r="AC54" s="102">
        <f t="shared" si="29"/>
        <v>0.50448118139657527</v>
      </c>
      <c r="AD54" s="114"/>
      <c r="AE54" s="130"/>
      <c r="AF54" s="161">
        <f>AC54/('Economic Model'!H$14*(1-'Economic Model'!C$25/100))</f>
        <v>0.15636437878301593</v>
      </c>
      <c r="AG54" s="134"/>
      <c r="AH54" s="133"/>
      <c r="AI54" s="135"/>
      <c r="AJ54" s="341">
        <v>1.03</v>
      </c>
      <c r="AK54" s="102"/>
      <c r="AL54" s="102">
        <f t="shared" si="18"/>
        <v>2.3099999999999996</v>
      </c>
      <c r="AM54" s="102"/>
      <c r="AN54" s="17">
        <v>3.34</v>
      </c>
      <c r="AO54" s="130"/>
      <c r="AP54" s="130"/>
      <c r="AQ54" s="102">
        <f>AN54+(J54*'Economic Model'!C$30*'Economic Model'!C$33/1000)+('Economic Model'!K$61/100)</f>
        <v>4.5668199999999999</v>
      </c>
      <c r="AR54" s="130"/>
      <c r="AS54" s="102">
        <f>AQ54+('Economic Model'!K$58/100)</f>
        <v>5.1647036012121212</v>
      </c>
      <c r="AT54" s="130"/>
      <c r="AU54" s="130"/>
      <c r="AV54" s="100">
        <f t="shared" si="19"/>
        <v>1.7139299999999995</v>
      </c>
      <c r="AW54" s="100"/>
      <c r="AX54" s="100">
        <f t="shared" si="20"/>
        <v>1.1160463987878781</v>
      </c>
      <c r="AY54" s="100"/>
      <c r="AZ54" s="100">
        <f t="shared" si="8"/>
        <v>0.50448118139657572</v>
      </c>
      <c r="BA54" s="100"/>
      <c r="BB54" s="100">
        <f t="shared" si="21"/>
        <v>0.61156521739130243</v>
      </c>
      <c r="BC54" s="137"/>
      <c r="BD54" s="130"/>
      <c r="BF54" s="240"/>
    </row>
    <row r="55" spans="1:58" x14ac:dyDescent="0.2">
      <c r="A55" s="8">
        <v>39753</v>
      </c>
      <c r="C55" s="60"/>
      <c r="D55" s="127">
        <f>'Returns per Gal.'!D55</f>
        <v>1.6465000000000001</v>
      </c>
      <c r="E55" s="128"/>
      <c r="F55" s="129">
        <f>'Returns per Gal.'!F55</f>
        <v>120.30263157894737</v>
      </c>
      <c r="G55" s="128"/>
      <c r="H55" s="127">
        <f>'Returns per Gal.'!H55</f>
        <v>3.5661842105263171</v>
      </c>
      <c r="I55" s="128"/>
      <c r="J55" s="127">
        <f>'Returns per Gal.'!J55</f>
        <v>7.11</v>
      </c>
      <c r="K55" s="130"/>
      <c r="L55" s="113"/>
      <c r="M55" s="102">
        <f>D55*'Economic Model'!C$30</f>
        <v>4.6101999999999999</v>
      </c>
      <c r="N55" s="102"/>
      <c r="O55" s="102">
        <f>F55/2000*'Economic Model'!C$32</f>
        <v>1.0225723684210526</v>
      </c>
      <c r="P55" s="102"/>
      <c r="Q55" s="102">
        <f t="shared" si="26"/>
        <v>5.6327723684210529</v>
      </c>
      <c r="R55" s="102"/>
      <c r="S55" s="102">
        <f t="shared" si="27"/>
        <v>3.8240287672089313</v>
      </c>
      <c r="T55" s="102"/>
      <c r="U55" s="148"/>
      <c r="V55" s="102">
        <f>H55+(J55*'Economic Model'!C$30*'Economic Model'!C$33/1000)+('Economic Model'!K$61/100)</f>
        <v>4.7770442105263173</v>
      </c>
      <c r="W55" s="103"/>
      <c r="X55" s="102">
        <f>V55+('Economic Model'!K$58/100)</f>
        <v>5.3749278117384387</v>
      </c>
      <c r="Y55" s="131"/>
      <c r="Z55" s="148"/>
      <c r="AA55" s="102">
        <f t="shared" si="28"/>
        <v>0.85572815789473555</v>
      </c>
      <c r="AB55" s="103"/>
      <c r="AC55" s="102">
        <f t="shared" si="29"/>
        <v>0.25784455668261419</v>
      </c>
      <c r="AD55" s="114"/>
      <c r="AE55" s="130"/>
      <c r="AF55" s="161">
        <f>AC55/('Economic Model'!H$14*(1-'Economic Model'!C$25/100))</f>
        <v>7.9919143498367984E-2</v>
      </c>
      <c r="AG55" s="134"/>
      <c r="AH55" s="133"/>
      <c r="AI55" s="135"/>
      <c r="AJ55" s="341">
        <v>1.03</v>
      </c>
      <c r="AK55" s="102"/>
      <c r="AL55" s="102">
        <f t="shared" si="18"/>
        <v>2.3200000000000003</v>
      </c>
      <c r="AM55" s="102"/>
      <c r="AN55" s="17">
        <v>3.35</v>
      </c>
      <c r="AO55" s="130"/>
      <c r="AP55" s="130"/>
      <c r="AQ55" s="102">
        <f>AN55+(J55*'Economic Model'!C$30*'Economic Model'!C$33/1000)+('Economic Model'!K$61/100)</f>
        <v>4.5608599999999999</v>
      </c>
      <c r="AR55" s="130"/>
      <c r="AS55" s="102">
        <f>AQ55+('Economic Model'!K$58/100)</f>
        <v>5.1587436012121213</v>
      </c>
      <c r="AT55" s="130"/>
      <c r="AU55" s="130"/>
      <c r="AV55" s="100">
        <f t="shared" si="19"/>
        <v>1.071912368421053</v>
      </c>
      <c r="AW55" s="100"/>
      <c r="AX55" s="100">
        <f t="shared" si="20"/>
        <v>0.47402876720893161</v>
      </c>
      <c r="AY55" s="100"/>
      <c r="AZ55" s="100">
        <f t="shared" si="8"/>
        <v>0.25784455668261419</v>
      </c>
      <c r="BA55" s="100"/>
      <c r="BB55" s="100">
        <f t="shared" si="21"/>
        <v>0.21618421052631698</v>
      </c>
      <c r="BC55" s="137"/>
      <c r="BD55" s="130"/>
      <c r="BF55" s="240"/>
    </row>
    <row r="56" spans="1:58" x14ac:dyDescent="0.2">
      <c r="A56" s="77">
        <v>39783</v>
      </c>
      <c r="B56" s="30"/>
      <c r="C56" s="65"/>
      <c r="D56" s="138">
        <f>'Returns per Gal.'!D56</f>
        <v>1.4927272727272725</v>
      </c>
      <c r="E56" s="139"/>
      <c r="F56" s="140">
        <f>'Returns per Gal.'!F56</f>
        <v>116.3452380952381</v>
      </c>
      <c r="G56" s="139"/>
      <c r="H56" s="138">
        <f>'Returns per Gal.'!H56</f>
        <v>3.3650595238095233</v>
      </c>
      <c r="I56" s="139"/>
      <c r="J56" s="138">
        <f>'Returns per Gal.'!J56</f>
        <v>7.92</v>
      </c>
      <c r="K56" s="141"/>
      <c r="L56" s="115"/>
      <c r="M56" s="106">
        <f>D56*'Economic Model'!C$30</f>
        <v>4.1796363636363623</v>
      </c>
      <c r="N56" s="106"/>
      <c r="O56" s="106">
        <f>F56/2000*'Economic Model'!C$32</f>
        <v>0.98893452380952385</v>
      </c>
      <c r="P56" s="106"/>
      <c r="Q56" s="106">
        <f t="shared" si="26"/>
        <v>5.1685708874458864</v>
      </c>
      <c r="R56" s="106"/>
      <c r="S56" s="106">
        <f t="shared" si="27"/>
        <v>3.2917872862337649</v>
      </c>
      <c r="T56" s="116"/>
      <c r="U56" s="107"/>
      <c r="V56" s="106">
        <f>H56+(J56*'Economic Model'!C$30*'Economic Model'!C$33/1000)+('Economic Model'!K$61/100)</f>
        <v>4.6439595238095235</v>
      </c>
      <c r="W56" s="107"/>
      <c r="X56" s="106">
        <f>V56+('Economic Model'!K$58/100)</f>
        <v>5.2418431250216448</v>
      </c>
      <c r="Y56" s="142"/>
      <c r="Z56" s="107"/>
      <c r="AA56" s="106">
        <f t="shared" si="28"/>
        <v>0.52461136363636296</v>
      </c>
      <c r="AB56" s="107"/>
      <c r="AC56" s="106">
        <f t="shared" si="29"/>
        <v>-7.3272237575758403E-2</v>
      </c>
      <c r="AD56" s="116"/>
      <c r="AE56" s="141"/>
      <c r="AF56" s="162">
        <f>AC56/('Economic Model'!H$14*(1-'Economic Model'!C$25/100))</f>
        <v>-2.2710793450922563E-2</v>
      </c>
      <c r="AG56" s="144"/>
      <c r="AH56" s="133"/>
      <c r="AI56" s="145"/>
      <c r="AJ56" s="342">
        <v>1.03</v>
      </c>
      <c r="AK56" s="106"/>
      <c r="AL56" s="106">
        <f t="shared" si="18"/>
        <v>2.33</v>
      </c>
      <c r="AM56" s="106"/>
      <c r="AN56" s="74">
        <v>3.36</v>
      </c>
      <c r="AO56" s="141"/>
      <c r="AP56" s="141"/>
      <c r="AQ56" s="106">
        <f>AN56+(J56*'Economic Model'!C$30*'Economic Model'!C$33/1000)+('Economic Model'!K$61/100)</f>
        <v>4.6388999999999996</v>
      </c>
      <c r="AR56" s="141"/>
      <c r="AS56" s="106">
        <f>AQ56+('Economic Model'!K$58/100)</f>
        <v>5.2367836012121209</v>
      </c>
      <c r="AT56" s="141"/>
      <c r="AU56" s="141"/>
      <c r="AV56" s="101">
        <f t="shared" si="19"/>
        <v>0.52967088744588686</v>
      </c>
      <c r="AW56" s="101"/>
      <c r="AX56" s="101">
        <f t="shared" si="20"/>
        <v>-6.8212713766234501E-2</v>
      </c>
      <c r="AY56" s="101"/>
      <c r="AZ56" s="101">
        <f t="shared" si="8"/>
        <v>-7.3272237575758403E-2</v>
      </c>
      <c r="BA56" s="101"/>
      <c r="BB56" s="101">
        <f t="shared" si="21"/>
        <v>5.0595238095234585E-3</v>
      </c>
      <c r="BC56" s="147"/>
      <c r="BD56" s="130"/>
      <c r="BF56" s="240"/>
    </row>
    <row r="57" spans="1:58" x14ac:dyDescent="0.2">
      <c r="A57" s="22">
        <v>39814</v>
      </c>
      <c r="C57" s="60"/>
      <c r="D57" s="154">
        <f>'Returns per Gal.'!D57</f>
        <v>1.5161363636363638</v>
      </c>
      <c r="E57" s="155"/>
      <c r="F57" s="156">
        <f>'Returns per Gal.'!F57</f>
        <v>125.22619047619048</v>
      </c>
      <c r="G57" s="155"/>
      <c r="H57" s="154">
        <f>'Returns per Gal.'!H57</f>
        <v>3.6678988095238108</v>
      </c>
      <c r="I57" s="155"/>
      <c r="J57" s="154">
        <f>'Returns per Gal.'!J57</f>
        <v>8.2200000000000006</v>
      </c>
      <c r="K57" s="157"/>
      <c r="L57" s="110"/>
      <c r="M57" s="110">
        <f>D57*'Economic Model'!C$30</f>
        <v>4.2451818181818188</v>
      </c>
      <c r="N57" s="110"/>
      <c r="O57" s="110">
        <f>F57/2000*'Economic Model'!C$32</f>
        <v>1.0644226190476191</v>
      </c>
      <c r="P57" s="110"/>
      <c r="Q57" s="110">
        <f t="shared" ref="Q57:Q62" si="30">M57+O57</f>
        <v>5.3096044372294378</v>
      </c>
      <c r="R57" s="110"/>
      <c r="S57" s="110">
        <f t="shared" ref="S57:S62" si="31">Q57-X57+H57</f>
        <v>3.4076208360173164</v>
      </c>
      <c r="T57" s="125"/>
      <c r="U57" s="111"/>
      <c r="V57" s="110">
        <f>H57+(J57*'Economic Model'!C$30*'Economic Model'!C$33/1000)+('Economic Model'!K$61/100)</f>
        <v>4.9719988095238108</v>
      </c>
      <c r="W57" s="111"/>
      <c r="X57" s="110">
        <f>V57+('Economic Model'!K$58/100)</f>
        <v>5.5698824107359322</v>
      </c>
      <c r="Y57" s="158"/>
      <c r="Z57" s="111"/>
      <c r="AA57" s="110">
        <f t="shared" ref="AA57:AA62" si="32">Q57-V57</f>
        <v>0.33760562770562696</v>
      </c>
      <c r="AB57" s="111"/>
      <c r="AC57" s="110">
        <f t="shared" ref="AC57:AC62" si="33">Q57-X57</f>
        <v>-0.2602779735064944</v>
      </c>
      <c r="AD57" s="125"/>
      <c r="AE57" s="159"/>
      <c r="AF57" s="163">
        <f>AC57/('Economic Model'!H$14*(1-'Economic Model'!C$25/100))</f>
        <v>-8.0673383148958749E-2</v>
      </c>
      <c r="AG57" s="137"/>
      <c r="AH57" s="130"/>
      <c r="AI57" s="135"/>
      <c r="AJ57" s="341">
        <v>1.03</v>
      </c>
      <c r="AK57" s="102"/>
      <c r="AL57" s="102">
        <f>AN57-AJ57</f>
        <v>2.34</v>
      </c>
      <c r="AM57" s="102"/>
      <c r="AN57" s="17">
        <v>3.37</v>
      </c>
      <c r="AO57" s="130"/>
      <c r="AP57" s="130"/>
      <c r="AQ57" s="102">
        <f>AN57+(J57*'Economic Model'!C$30*'Economic Model'!C$33/1000)+('Economic Model'!K$61/100)</f>
        <v>4.6741000000000001</v>
      </c>
      <c r="AR57" s="130"/>
      <c r="AS57" s="102">
        <f>AQ57+('Economic Model'!K$58/100)</f>
        <v>5.2719836012121215</v>
      </c>
      <c r="AT57" s="130"/>
      <c r="AU57" s="130"/>
      <c r="AV57" s="100">
        <f t="shared" si="19"/>
        <v>0.63550443722943761</v>
      </c>
      <c r="AW57" s="100"/>
      <c r="AX57" s="100">
        <f t="shared" si="20"/>
        <v>3.762083601731625E-2</v>
      </c>
      <c r="AY57" s="100"/>
      <c r="AZ57" s="100">
        <f t="shared" ref="AZ57:AZ62" si="34">S57-H57</f>
        <v>-0.2602779735064944</v>
      </c>
      <c r="BA57" s="100"/>
      <c r="BB57" s="100">
        <f t="shared" si="21"/>
        <v>0.29789880952381065</v>
      </c>
      <c r="BC57" s="137"/>
      <c r="BD57" s="130"/>
      <c r="BF57" s="240"/>
    </row>
    <row r="58" spans="1:58" x14ac:dyDescent="0.2">
      <c r="A58" s="8">
        <v>39845</v>
      </c>
      <c r="C58" s="60"/>
      <c r="D58" s="127">
        <f>'Returns per Gal.'!D58</f>
        <v>1.4890000000000005</v>
      </c>
      <c r="E58" s="128"/>
      <c r="F58" s="129">
        <f>'Returns per Gal.'!F58</f>
        <v>124.5125</v>
      </c>
      <c r="G58" s="128"/>
      <c r="H58" s="127">
        <f>'Returns per Gal.'!H58</f>
        <v>3.4548749999999986</v>
      </c>
      <c r="I58" s="128"/>
      <c r="J58" s="127">
        <f>'Returns per Gal.'!J58</f>
        <v>7.84</v>
      </c>
      <c r="K58" s="136"/>
      <c r="L58" s="102"/>
      <c r="M58" s="102">
        <f>D58*'Economic Model'!C$30</f>
        <v>4.1692000000000009</v>
      </c>
      <c r="N58" s="102"/>
      <c r="O58" s="102">
        <f>F58/2000*'Economic Model'!C$32</f>
        <v>1.0583562499999999</v>
      </c>
      <c r="P58" s="102"/>
      <c r="Q58" s="102">
        <f t="shared" si="30"/>
        <v>5.227556250000001</v>
      </c>
      <c r="R58" s="102"/>
      <c r="S58" s="102">
        <f t="shared" si="31"/>
        <v>3.35749264878788</v>
      </c>
      <c r="T58" s="114"/>
      <c r="U58" s="103"/>
      <c r="V58" s="102">
        <f>H58+(J58*'Economic Model'!C$30*'Economic Model'!C$33/1000)+('Economic Model'!K$61/100)</f>
        <v>4.7270549999999982</v>
      </c>
      <c r="W58" s="103"/>
      <c r="X58" s="102">
        <f>V58+('Economic Model'!K$58/100)</f>
        <v>5.3249386012121196</v>
      </c>
      <c r="Y58" s="131"/>
      <c r="Z58" s="103"/>
      <c r="AA58" s="102">
        <f t="shared" si="32"/>
        <v>0.50050125000000278</v>
      </c>
      <c r="AB58" s="103"/>
      <c r="AC58" s="102">
        <f t="shared" si="33"/>
        <v>-9.7382351212118579E-2</v>
      </c>
      <c r="AD58" s="114"/>
      <c r="AE58" s="130"/>
      <c r="AF58" s="161">
        <f>AC58/('Economic Model'!H$14*(1-'Economic Model'!C$25/100))</f>
        <v>-3.0183744038892648E-2</v>
      </c>
      <c r="AG58" s="137"/>
      <c r="AH58" s="130"/>
      <c r="AI58" s="135"/>
      <c r="AJ58" s="341">
        <v>1.03</v>
      </c>
      <c r="AK58" s="102"/>
      <c r="AL58" s="102">
        <f t="shared" si="18"/>
        <v>2.34</v>
      </c>
      <c r="AM58" s="102"/>
      <c r="AN58" s="17">
        <v>3.37</v>
      </c>
      <c r="AO58" s="130"/>
      <c r="AP58" s="130"/>
      <c r="AQ58" s="102">
        <f>AN58+(J58*'Economic Model'!C$30*'Economic Model'!C$33/1000)+('Economic Model'!K$61/100)</f>
        <v>4.6421799999999998</v>
      </c>
      <c r="AR58" s="130"/>
      <c r="AS58" s="102">
        <f>AQ58+('Economic Model'!K$58/100)</f>
        <v>5.2400636012121211</v>
      </c>
      <c r="AT58" s="130"/>
      <c r="AU58" s="130"/>
      <c r="AV58" s="100">
        <f t="shared" si="19"/>
        <v>0.58537625000000126</v>
      </c>
      <c r="AW58" s="100"/>
      <c r="AX58" s="100">
        <f t="shared" si="20"/>
        <v>-1.2507351212120099E-2</v>
      </c>
      <c r="AY58" s="100"/>
      <c r="AZ58" s="100">
        <f t="shared" si="34"/>
        <v>-9.7382351212118579E-2</v>
      </c>
      <c r="BA58" s="100"/>
      <c r="BB58" s="100">
        <f t="shared" si="21"/>
        <v>8.4874999999998479E-2</v>
      </c>
      <c r="BC58" s="137"/>
      <c r="BD58" s="130"/>
      <c r="BF58" s="240"/>
    </row>
    <row r="59" spans="1:58" x14ac:dyDescent="0.2">
      <c r="A59" s="8">
        <v>39873</v>
      </c>
      <c r="C59" s="60"/>
      <c r="D59" s="127">
        <f>'Returns per Gal.'!D59</f>
        <v>1.4606818181818175</v>
      </c>
      <c r="E59" s="128"/>
      <c r="F59" s="129">
        <f>'Returns per Gal.'!F59</f>
        <v>121.06818181818181</v>
      </c>
      <c r="G59" s="128"/>
      <c r="H59" s="127">
        <f>'Returns per Gal.'!H59</f>
        <v>3.6221590909090908</v>
      </c>
      <c r="I59" s="128"/>
      <c r="J59" s="127">
        <f>'Returns per Gal.'!J59</f>
        <v>7.28</v>
      </c>
      <c r="K59" s="136"/>
      <c r="L59" s="102"/>
      <c r="M59" s="102">
        <f>D59*'Economic Model'!C$30</f>
        <v>4.0899090909090887</v>
      </c>
      <c r="N59" s="102"/>
      <c r="O59" s="102">
        <f>F59/2000*'Economic Model'!C$32</f>
        <v>1.0290795454545454</v>
      </c>
      <c r="P59" s="102"/>
      <c r="Q59" s="102">
        <f t="shared" si="30"/>
        <v>5.1189886363636337</v>
      </c>
      <c r="R59" s="102"/>
      <c r="S59" s="102">
        <f t="shared" si="31"/>
        <v>3.2959650351515126</v>
      </c>
      <c r="T59" s="114"/>
      <c r="U59" s="103"/>
      <c r="V59" s="102">
        <f>H59+(J59*'Economic Model'!C$30*'Economic Model'!C$33/1000)+('Economic Model'!K$61/100)</f>
        <v>4.8472990909090905</v>
      </c>
      <c r="W59" s="103"/>
      <c r="X59" s="102">
        <f>V59+('Economic Model'!K$58/100)</f>
        <v>5.4451826921212119</v>
      </c>
      <c r="Y59" s="131"/>
      <c r="Z59" s="103"/>
      <c r="AA59" s="102">
        <f t="shared" si="32"/>
        <v>0.27168954545454316</v>
      </c>
      <c r="AB59" s="103"/>
      <c r="AC59" s="102">
        <f t="shared" si="33"/>
        <v>-0.32619405575757821</v>
      </c>
      <c r="AD59" s="114"/>
      <c r="AE59" s="130"/>
      <c r="AF59" s="161">
        <f>AC59/('Economic Model'!H$14*(1-'Economic Model'!C$25/100))</f>
        <v>-0.10110412989052762</v>
      </c>
      <c r="AG59" s="137"/>
      <c r="AH59" s="130"/>
      <c r="AI59" s="135"/>
      <c r="AJ59" s="341">
        <v>1.03</v>
      </c>
      <c r="AK59" s="102"/>
      <c r="AL59" s="102">
        <f t="shared" si="18"/>
        <v>2.3499999999999996</v>
      </c>
      <c r="AM59" s="102"/>
      <c r="AN59" s="17">
        <v>3.38</v>
      </c>
      <c r="AO59" s="130"/>
      <c r="AP59" s="130"/>
      <c r="AQ59" s="102">
        <f>AN59+(J59*'Economic Model'!C$30*'Economic Model'!C$33/1000)+('Economic Model'!K$61/100)</f>
        <v>4.6051399999999996</v>
      </c>
      <c r="AR59" s="130"/>
      <c r="AS59" s="102">
        <f>AQ59+('Economic Model'!K$58/100)</f>
        <v>5.2030236012121209</v>
      </c>
      <c r="AT59" s="130"/>
      <c r="AU59" s="130"/>
      <c r="AV59" s="100">
        <f t="shared" si="19"/>
        <v>0.51384863636363409</v>
      </c>
      <c r="AW59" s="100"/>
      <c r="AX59" s="100">
        <f t="shared" si="20"/>
        <v>-8.403496484848727E-2</v>
      </c>
      <c r="AY59" s="100"/>
      <c r="AZ59" s="100">
        <f t="shared" si="34"/>
        <v>-0.32619405575757821</v>
      </c>
      <c r="BA59" s="100"/>
      <c r="BB59" s="100">
        <f t="shared" si="21"/>
        <v>0.24215909090909093</v>
      </c>
      <c r="BC59" s="137"/>
      <c r="BD59" s="130"/>
      <c r="BF59" s="240"/>
    </row>
    <row r="60" spans="1:58" x14ac:dyDescent="0.2">
      <c r="A60" s="8">
        <v>39904</v>
      </c>
      <c r="C60" s="60"/>
      <c r="D60" s="127">
        <f>'Returns per Gal.'!D60</f>
        <v>1.4981818181818185</v>
      </c>
      <c r="E60" s="128"/>
      <c r="F60" s="129">
        <f>'Returns per Gal.'!F60</f>
        <v>119.94318181818181</v>
      </c>
      <c r="G60" s="128"/>
      <c r="H60" s="127">
        <f>'Returns per Gal.'!H60</f>
        <v>3.7570454545454526</v>
      </c>
      <c r="I60" s="128"/>
      <c r="J60" s="127">
        <f>'Returns per Gal.'!J60</f>
        <v>5.6</v>
      </c>
      <c r="K60" s="136"/>
      <c r="L60" s="102"/>
      <c r="M60" s="102">
        <f>D60*'Economic Model'!C$30</f>
        <v>4.1949090909090918</v>
      </c>
      <c r="N60" s="102"/>
      <c r="O60" s="102">
        <f>F60/2000*'Economic Model'!C$32</f>
        <v>1.0195170454545455</v>
      </c>
      <c r="P60" s="102"/>
      <c r="Q60" s="102">
        <f t="shared" si="30"/>
        <v>5.2144261363636373</v>
      </c>
      <c r="R60" s="102"/>
      <c r="S60" s="102">
        <f t="shared" si="31"/>
        <v>3.5325225351515162</v>
      </c>
      <c r="T60" s="114"/>
      <c r="U60" s="103"/>
      <c r="V60" s="102">
        <f>H60+(J60*'Economic Model'!C$30*'Economic Model'!C$33/1000)+('Economic Model'!K$61/100)</f>
        <v>4.8410654545454523</v>
      </c>
      <c r="W60" s="103"/>
      <c r="X60" s="102">
        <f>V60+('Economic Model'!K$58/100)</f>
        <v>5.4389490557575737</v>
      </c>
      <c r="Y60" s="131"/>
      <c r="Z60" s="103"/>
      <c r="AA60" s="102">
        <f t="shared" si="32"/>
        <v>0.37336068181818494</v>
      </c>
      <c r="AB60" s="103"/>
      <c r="AC60" s="102">
        <f t="shared" si="33"/>
        <v>-0.22452291939393643</v>
      </c>
      <c r="AD60" s="114"/>
      <c r="AE60" s="130"/>
      <c r="AF60" s="161">
        <f>AC60/('Economic Model'!H$14*(1-'Economic Model'!C$25/100))</f>
        <v>-6.9591073182141028E-2</v>
      </c>
      <c r="AG60" s="137"/>
      <c r="AH60" s="130"/>
      <c r="AI60" s="135"/>
      <c r="AJ60" s="341">
        <v>1.03</v>
      </c>
      <c r="AK60" s="102"/>
      <c r="AL60" s="102">
        <f t="shared" si="18"/>
        <v>2.3600000000000003</v>
      </c>
      <c r="AM60" s="102"/>
      <c r="AN60" s="17">
        <v>3.39</v>
      </c>
      <c r="AO60" s="130"/>
      <c r="AP60" s="130"/>
      <c r="AQ60" s="102">
        <f>AN60+(J60*'Economic Model'!C$30*'Economic Model'!C$33/1000)+('Economic Model'!K$61/100)</f>
        <v>4.4740200000000003</v>
      </c>
      <c r="AR60" s="130"/>
      <c r="AS60" s="102">
        <f>AQ60+('Economic Model'!K$58/100)</f>
        <v>5.0719036012121217</v>
      </c>
      <c r="AT60" s="130"/>
      <c r="AU60" s="130"/>
      <c r="AV60" s="100">
        <f t="shared" ref="AV60:AV65" si="35">Q60-AQ60</f>
        <v>0.74040613636363695</v>
      </c>
      <c r="AW60" s="100"/>
      <c r="AX60" s="100">
        <f t="shared" ref="AX60:AX65" si="36">Q60-AS60</f>
        <v>0.14252253515151558</v>
      </c>
      <c r="AY60" s="100"/>
      <c r="AZ60" s="100">
        <f t="shared" si="34"/>
        <v>-0.22452291939393643</v>
      </c>
      <c r="BA60" s="100"/>
      <c r="BB60" s="100">
        <f t="shared" ref="BB60:BB65" si="37">H60-AN60</f>
        <v>0.36704545454545245</v>
      </c>
      <c r="BC60" s="137"/>
      <c r="BD60" s="130"/>
      <c r="BF60" s="240"/>
    </row>
    <row r="61" spans="1:58" x14ac:dyDescent="0.2">
      <c r="A61" s="8">
        <v>39934</v>
      </c>
      <c r="C61" s="60"/>
      <c r="D61" s="127">
        <f>'Returns per Gal.'!D61</f>
        <v>1.56</v>
      </c>
      <c r="E61" s="128"/>
      <c r="F61" s="129">
        <f>'Returns per Gal.'!F61</f>
        <v>128.71250000000001</v>
      </c>
      <c r="G61" s="128"/>
      <c r="H61" s="127">
        <f>'Returns per Gal.'!H61</f>
        <v>3.9796249999999995</v>
      </c>
      <c r="I61" s="128"/>
      <c r="J61" s="127">
        <f>'Returns per Gal.'!J61</f>
        <v>4.84</v>
      </c>
      <c r="K61" s="136"/>
      <c r="L61" s="102"/>
      <c r="M61" s="102">
        <f>D61*'Economic Model'!C$30</f>
        <v>4.3679999999999994</v>
      </c>
      <c r="N61" s="102"/>
      <c r="O61" s="102">
        <f>F61/2000*'Economic Model'!C$32</f>
        <v>1.09405625</v>
      </c>
      <c r="P61" s="102"/>
      <c r="Q61" s="102">
        <f t="shared" si="30"/>
        <v>5.4620562499999998</v>
      </c>
      <c r="R61" s="102"/>
      <c r="S61" s="102">
        <f t="shared" si="31"/>
        <v>3.8439926487878786</v>
      </c>
      <c r="T61" s="114"/>
      <c r="U61" s="103"/>
      <c r="V61" s="102">
        <f>H61+(J61*'Economic Model'!C$30*'Economic Model'!C$33/1000)+('Economic Model'!K$61/100)</f>
        <v>4.9998049999999994</v>
      </c>
      <c r="W61" s="103"/>
      <c r="X61" s="102">
        <f>V61+('Economic Model'!K$58/100)</f>
        <v>5.5976886012121208</v>
      </c>
      <c r="Y61" s="131"/>
      <c r="Z61" s="103"/>
      <c r="AA61" s="102">
        <f t="shared" si="32"/>
        <v>0.46225125000000045</v>
      </c>
      <c r="AB61" s="103"/>
      <c r="AC61" s="102">
        <f t="shared" si="33"/>
        <v>-0.13563235121212092</v>
      </c>
      <c r="AD61" s="114"/>
      <c r="AE61" s="130"/>
      <c r="AF61" s="161">
        <f>AC61/('Economic Model'!H$14*(1-'Economic Model'!C$25/100))</f>
        <v>-4.2039364642803896E-2</v>
      </c>
      <c r="AG61" s="137"/>
      <c r="AH61" s="130"/>
      <c r="AI61" s="135"/>
      <c r="AJ61" s="341">
        <v>1.03</v>
      </c>
      <c r="AK61" s="102"/>
      <c r="AL61" s="102">
        <f t="shared" si="18"/>
        <v>2.37</v>
      </c>
      <c r="AM61" s="102"/>
      <c r="AN61" s="17">
        <v>3.4</v>
      </c>
      <c r="AO61" s="130"/>
      <c r="AP61" s="130"/>
      <c r="AQ61" s="102">
        <f>AN61+(J61*'Economic Model'!C$30*'Economic Model'!C$33/1000)+('Economic Model'!K$61/100)</f>
        <v>4.4201799999999993</v>
      </c>
      <c r="AR61" s="130"/>
      <c r="AS61" s="102">
        <f>AQ61+('Economic Model'!K$58/100)</f>
        <v>5.0180636012121207</v>
      </c>
      <c r="AT61" s="130"/>
      <c r="AU61" s="130"/>
      <c r="AV61" s="100">
        <f t="shared" si="35"/>
        <v>1.0418762500000005</v>
      </c>
      <c r="AW61" s="100"/>
      <c r="AX61" s="100">
        <f t="shared" si="36"/>
        <v>0.44399264878787914</v>
      </c>
      <c r="AY61" s="100"/>
      <c r="AZ61" s="100">
        <f t="shared" si="34"/>
        <v>-0.13563235121212092</v>
      </c>
      <c r="BA61" s="100"/>
      <c r="BB61" s="100">
        <f t="shared" si="37"/>
        <v>0.57962499999999961</v>
      </c>
      <c r="BC61" s="137"/>
      <c r="BD61" s="130"/>
      <c r="BF61" s="240"/>
    </row>
    <row r="62" spans="1:58" x14ac:dyDescent="0.2">
      <c r="A62" s="8">
        <v>39965</v>
      </c>
      <c r="C62" s="60"/>
      <c r="D62" s="127">
        <f>'Returns per Gal.'!D62</f>
        <v>1.6725000000000001</v>
      </c>
      <c r="E62" s="128"/>
      <c r="F62" s="129">
        <f>'Returns per Gal.'!F62</f>
        <v>137.32954545454547</v>
      </c>
      <c r="G62" s="128"/>
      <c r="H62" s="127">
        <f>'Returns per Gal.'!H62</f>
        <v>3.9137499999999998</v>
      </c>
      <c r="I62" s="128"/>
      <c r="J62" s="127">
        <f>'Returns per Gal.'!J62</f>
        <v>4.57</v>
      </c>
      <c r="K62" s="136"/>
      <c r="L62" s="102"/>
      <c r="M62" s="102">
        <f>D62*'Economic Model'!C$30</f>
        <v>4.6829999999999998</v>
      </c>
      <c r="N62" s="102"/>
      <c r="O62" s="102">
        <f>F62/2000*'Economic Model'!C$32</f>
        <v>1.1673011363636363</v>
      </c>
      <c r="P62" s="102"/>
      <c r="Q62" s="102">
        <f t="shared" si="30"/>
        <v>5.8503011363636359</v>
      </c>
      <c r="R62" s="102"/>
      <c r="S62" s="102">
        <f t="shared" si="31"/>
        <v>4.2549175351515149</v>
      </c>
      <c r="T62" s="114"/>
      <c r="U62" s="103"/>
      <c r="V62" s="102">
        <f>H62+(J62*'Economic Model'!C$30*'Economic Model'!C$33/1000)+('Economic Model'!K$61/100)</f>
        <v>4.9112499999999999</v>
      </c>
      <c r="W62" s="103"/>
      <c r="X62" s="102">
        <f>V62+('Economic Model'!K$58/100)</f>
        <v>5.5091336012121213</v>
      </c>
      <c r="Y62" s="131"/>
      <c r="Z62" s="103"/>
      <c r="AA62" s="102">
        <f t="shared" si="32"/>
        <v>0.93905113636363602</v>
      </c>
      <c r="AB62" s="103"/>
      <c r="AC62" s="102">
        <f t="shared" si="33"/>
        <v>0.34116753515151466</v>
      </c>
      <c r="AD62" s="114"/>
      <c r="AE62" s="130"/>
      <c r="AF62" s="161">
        <f>AC62/('Economic Model'!H$14*(1-'Economic Model'!C$25/100))</f>
        <v>0.10574517278765136</v>
      </c>
      <c r="AG62" s="137"/>
      <c r="AH62" s="130"/>
      <c r="AI62" s="135"/>
      <c r="AJ62" s="341">
        <v>1.03</v>
      </c>
      <c r="AK62" s="102"/>
      <c r="AL62" s="102">
        <f t="shared" si="18"/>
        <v>2.38</v>
      </c>
      <c r="AM62" s="102"/>
      <c r="AN62" s="17">
        <v>3.41</v>
      </c>
      <c r="AO62" s="130"/>
      <c r="AP62" s="130"/>
      <c r="AQ62" s="102">
        <f>AN62+(J62*'Economic Model'!C$30*'Economic Model'!C$33/1000)+('Economic Model'!K$61/100)</f>
        <v>4.4074999999999998</v>
      </c>
      <c r="AR62" s="130"/>
      <c r="AS62" s="102">
        <f>AQ62+('Economic Model'!K$58/100)</f>
        <v>5.0053836012121211</v>
      </c>
      <c r="AT62" s="130"/>
      <c r="AU62" s="130"/>
      <c r="AV62" s="100">
        <f t="shared" si="35"/>
        <v>1.4428011363636362</v>
      </c>
      <c r="AW62" s="100"/>
      <c r="AX62" s="100">
        <f t="shared" si="36"/>
        <v>0.8449175351515148</v>
      </c>
      <c r="AY62" s="100"/>
      <c r="AZ62" s="100">
        <f t="shared" si="34"/>
        <v>0.3411675351515151</v>
      </c>
      <c r="BA62" s="100"/>
      <c r="BB62" s="100">
        <f t="shared" si="37"/>
        <v>0.5037499999999997</v>
      </c>
      <c r="BC62" s="137"/>
      <c r="BD62" s="130"/>
      <c r="BF62" s="240"/>
    </row>
    <row r="63" spans="1:58" x14ac:dyDescent="0.2">
      <c r="A63" s="8">
        <v>39995</v>
      </c>
      <c r="C63" s="60"/>
      <c r="D63" s="127">
        <f>'Returns per Gal.'!D63</f>
        <v>1.5884782608695653</v>
      </c>
      <c r="E63" s="128"/>
      <c r="F63" s="129">
        <f>'Returns per Gal.'!F63</f>
        <v>90.806818181818187</v>
      </c>
      <c r="G63" s="128"/>
      <c r="H63" s="127">
        <f>'Returns per Gal.'!H63</f>
        <v>3.0752272727272749</v>
      </c>
      <c r="I63" s="128"/>
      <c r="J63" s="127">
        <f>'Returns per Gal.'!J63</f>
        <v>4.55</v>
      </c>
      <c r="K63" s="136"/>
      <c r="L63" s="102"/>
      <c r="M63" s="102">
        <f>D63*'Economic Model'!C$30</f>
        <v>4.4477391304347824</v>
      </c>
      <c r="N63" s="102"/>
      <c r="O63" s="102">
        <f>F63/2000*'Economic Model'!C$32</f>
        <v>0.77185795454545458</v>
      </c>
      <c r="P63" s="102"/>
      <c r="Q63" s="102">
        <f t="shared" ref="Q63:Q70" si="38">M63+O63</f>
        <v>5.2195970849802373</v>
      </c>
      <c r="R63" s="102"/>
      <c r="S63" s="102">
        <f t="shared" ref="S63:S70" si="39">Q63-X63+H63</f>
        <v>3.6258934837681163</v>
      </c>
      <c r="T63" s="114"/>
      <c r="U63" s="103"/>
      <c r="V63" s="102">
        <f>H63+(J63*'Economic Model'!C$30*'Economic Model'!C$33/1000)+('Economic Model'!K$61/100)</f>
        <v>4.0710472727272746</v>
      </c>
      <c r="W63" s="103"/>
      <c r="X63" s="102">
        <f>V63+('Economic Model'!K$58/100)</f>
        <v>4.668930873939396</v>
      </c>
      <c r="Y63" s="131"/>
      <c r="Z63" s="103"/>
      <c r="AA63" s="102">
        <f t="shared" ref="AA63:AA70" si="40">Q63-V63</f>
        <v>1.1485498122529627</v>
      </c>
      <c r="AB63" s="103"/>
      <c r="AC63" s="102">
        <f t="shared" ref="AC63:AC70" si="41">Q63-X63</f>
        <v>0.55066621104084135</v>
      </c>
      <c r="AD63" s="114"/>
      <c r="AE63" s="130"/>
      <c r="AF63" s="161">
        <f>AC63/('Economic Model'!H$14*(1-'Economic Model'!C$25/100))</f>
        <v>0.17067946869263106</v>
      </c>
      <c r="AG63" s="137"/>
      <c r="AH63" s="130"/>
      <c r="AI63" s="135"/>
      <c r="AJ63" s="341">
        <v>1.03</v>
      </c>
      <c r="AK63" s="102"/>
      <c r="AL63" s="102">
        <f t="shared" si="18"/>
        <v>2.3899999999999997</v>
      </c>
      <c r="AM63" s="102"/>
      <c r="AN63" s="17">
        <v>3.42</v>
      </c>
      <c r="AO63" s="130"/>
      <c r="AP63" s="130"/>
      <c r="AQ63" s="102">
        <f>AN63+(J63*'Economic Model'!C$30*'Economic Model'!C$33/1000)+('Economic Model'!K$61/100)</f>
        <v>4.4158200000000001</v>
      </c>
      <c r="AR63" s="130"/>
      <c r="AS63" s="102">
        <f>AQ63+('Economic Model'!K$58/100)</f>
        <v>5.0137036012121214</v>
      </c>
      <c r="AT63" s="130"/>
      <c r="AU63" s="130"/>
      <c r="AV63" s="100">
        <f t="shared" si="35"/>
        <v>0.80377708498023726</v>
      </c>
      <c r="AW63" s="100"/>
      <c r="AX63" s="100">
        <f t="shared" si="36"/>
        <v>0.20589348376811589</v>
      </c>
      <c r="AY63" s="100"/>
      <c r="AZ63" s="100">
        <f t="shared" ref="AZ63:AZ70" si="42">S63-H63</f>
        <v>0.55066621104084135</v>
      </c>
      <c r="BA63" s="100"/>
      <c r="BB63" s="100">
        <f t="shared" si="37"/>
        <v>-0.34477272727272501</v>
      </c>
      <c r="BC63" s="137"/>
      <c r="BD63" s="130"/>
      <c r="BF63" s="240"/>
    </row>
    <row r="64" spans="1:58" x14ac:dyDescent="0.2">
      <c r="A64" s="8">
        <v>40026</v>
      </c>
      <c r="C64" s="60"/>
      <c r="D64" s="127">
        <f>'Returns per Gal.'!D64</f>
        <v>1.5345238095238098</v>
      </c>
      <c r="E64" s="128"/>
      <c r="F64" s="129">
        <f>'Returns per Gal.'!F64</f>
        <v>78.75</v>
      </c>
      <c r="G64" s="128"/>
      <c r="H64" s="127">
        <f>'Returns per Gal.'!H64</f>
        <v>3.1445238095238102</v>
      </c>
      <c r="I64" s="128"/>
      <c r="J64" s="127">
        <f>'Returns per Gal.'!J64</f>
        <v>4.7300000000000004</v>
      </c>
      <c r="K64" s="136"/>
      <c r="L64" s="102"/>
      <c r="M64" s="102">
        <f>D64*'Economic Model'!C$30</f>
        <v>4.2966666666666669</v>
      </c>
      <c r="N64" s="102"/>
      <c r="O64" s="102">
        <f>F64/2000*'Economic Model'!C$32</f>
        <v>0.66937500000000005</v>
      </c>
      <c r="P64" s="102"/>
      <c r="Q64" s="102">
        <f t="shared" si="38"/>
        <v>4.9660416666666674</v>
      </c>
      <c r="R64" s="102"/>
      <c r="S64" s="102">
        <f t="shared" si="39"/>
        <v>3.3572180654545463</v>
      </c>
      <c r="T64" s="114"/>
      <c r="U64" s="103"/>
      <c r="V64" s="102">
        <f>H64+(J64*'Economic Model'!C$30*'Economic Model'!C$33/1000)+('Economic Model'!K$61/100)</f>
        <v>4.1554638095238099</v>
      </c>
      <c r="W64" s="103"/>
      <c r="X64" s="102">
        <f>V64+('Economic Model'!K$58/100)</f>
        <v>4.7533474107359313</v>
      </c>
      <c r="Y64" s="131"/>
      <c r="Z64" s="103"/>
      <c r="AA64" s="102">
        <f t="shared" si="40"/>
        <v>0.81057785714285746</v>
      </c>
      <c r="AB64" s="103"/>
      <c r="AC64" s="102">
        <f t="shared" si="41"/>
        <v>0.2126942559307361</v>
      </c>
      <c r="AD64" s="114"/>
      <c r="AE64" s="130"/>
      <c r="AF64" s="161">
        <f>AC64/('Economic Model'!H$14*(1-'Economic Model'!C$25/100))</f>
        <v>6.592476870446673E-2</v>
      </c>
      <c r="AG64" s="137"/>
      <c r="AH64" s="130"/>
      <c r="AI64" s="135"/>
      <c r="AJ64" s="341">
        <v>1.03</v>
      </c>
      <c r="AK64" s="102"/>
      <c r="AL64" s="102">
        <f t="shared" si="18"/>
        <v>2.4000000000000004</v>
      </c>
      <c r="AM64" s="102"/>
      <c r="AN64" s="17">
        <v>3.43</v>
      </c>
      <c r="AO64" s="130"/>
      <c r="AP64" s="130"/>
      <c r="AQ64" s="102">
        <f>AN64+(J64*'Economic Model'!C$30*'Economic Model'!C$33/1000)+('Economic Model'!K$61/100)</f>
        <v>4.4409400000000003</v>
      </c>
      <c r="AR64" s="130"/>
      <c r="AS64" s="102">
        <f>AQ64+('Economic Model'!K$58/100)</f>
        <v>5.0388236012121217</v>
      </c>
      <c r="AT64" s="130"/>
      <c r="AU64" s="130"/>
      <c r="AV64" s="100">
        <f t="shared" si="35"/>
        <v>0.52510166666666702</v>
      </c>
      <c r="AW64" s="100"/>
      <c r="AX64" s="100">
        <f t="shared" si="36"/>
        <v>-7.2781934545454341E-2</v>
      </c>
      <c r="AY64" s="100"/>
      <c r="AZ64" s="100">
        <f t="shared" si="42"/>
        <v>0.2126942559307361</v>
      </c>
      <c r="BA64" s="100"/>
      <c r="BB64" s="100">
        <f t="shared" si="37"/>
        <v>-0.28547619047618999</v>
      </c>
      <c r="BC64" s="137"/>
      <c r="BD64" s="130"/>
      <c r="BF64" s="240"/>
    </row>
    <row r="65" spans="1:58" x14ac:dyDescent="0.2">
      <c r="A65" s="8">
        <v>40057</v>
      </c>
      <c r="C65" s="60"/>
      <c r="D65" s="127">
        <f>'Returns per Gal.'!D65</f>
        <v>1.5390909090909093</v>
      </c>
      <c r="E65" s="128"/>
      <c r="F65" s="129">
        <f>'Returns per Gal.'!F65</f>
        <v>80.892857142857139</v>
      </c>
      <c r="G65" s="128"/>
      <c r="H65" s="127">
        <f>'Returns per Gal.'!H65</f>
        <v>3.1452380952380952</v>
      </c>
      <c r="I65" s="128"/>
      <c r="J65" s="127">
        <f>'Returns per Gal.'!J65</f>
        <v>4.68</v>
      </c>
      <c r="K65" s="136"/>
      <c r="L65" s="102"/>
      <c r="M65" s="102">
        <f>D65*'Economic Model'!C$30</f>
        <v>4.3094545454545461</v>
      </c>
      <c r="N65" s="102"/>
      <c r="O65" s="102">
        <f>F65/2000*'Economic Model'!C$32</f>
        <v>0.68758928571428568</v>
      </c>
      <c r="P65" s="102"/>
      <c r="Q65" s="102">
        <f t="shared" si="38"/>
        <v>4.9970438311688321</v>
      </c>
      <c r="R65" s="102"/>
      <c r="S65" s="102">
        <f t="shared" si="39"/>
        <v>3.3924202299567106</v>
      </c>
      <c r="T65" s="114"/>
      <c r="U65" s="103"/>
      <c r="V65" s="102">
        <f>H65+(J65*'Economic Model'!C$30*'Economic Model'!C$33/1000)+('Economic Model'!K$61/100)</f>
        <v>4.1519780952380954</v>
      </c>
      <c r="W65" s="103"/>
      <c r="X65" s="102">
        <f>V65+('Economic Model'!K$58/100)</f>
        <v>4.7498616964502167</v>
      </c>
      <c r="Y65" s="131"/>
      <c r="Z65" s="103"/>
      <c r="AA65" s="102">
        <f t="shared" si="40"/>
        <v>0.84506573593073675</v>
      </c>
      <c r="AB65" s="103"/>
      <c r="AC65" s="102">
        <f t="shared" si="41"/>
        <v>0.24718213471861539</v>
      </c>
      <c r="AD65" s="114"/>
      <c r="AE65" s="130"/>
      <c r="AF65" s="161">
        <f>AC65/('Economic Model'!H$14*(1-'Economic Model'!C$25/100))</f>
        <v>7.6614316582708578E-2</v>
      </c>
      <c r="AG65" s="137"/>
      <c r="AH65" s="130"/>
      <c r="AI65" s="135"/>
      <c r="AJ65" s="341">
        <v>1.01</v>
      </c>
      <c r="AK65" s="102"/>
      <c r="AL65" s="102">
        <f t="shared" si="18"/>
        <v>2.87</v>
      </c>
      <c r="AM65" s="102"/>
      <c r="AN65" s="17">
        <v>3.88</v>
      </c>
      <c r="AO65" s="130"/>
      <c r="AP65" s="130"/>
      <c r="AQ65" s="102">
        <f>AN65+(J65*'Economic Model'!C$30*'Economic Model'!C$33/1000)+('Economic Model'!K$61/100)</f>
        <v>4.8867399999999996</v>
      </c>
      <c r="AR65" s="130"/>
      <c r="AS65" s="102">
        <f>AQ65+('Economic Model'!K$58/100)</f>
        <v>5.484623601212121</v>
      </c>
      <c r="AT65" s="130"/>
      <c r="AU65" s="130"/>
      <c r="AV65" s="100">
        <f t="shared" si="35"/>
        <v>0.11030383116883247</v>
      </c>
      <c r="AW65" s="100"/>
      <c r="AX65" s="100">
        <f t="shared" si="36"/>
        <v>-0.4875797700432889</v>
      </c>
      <c r="AY65" s="100"/>
      <c r="AZ65" s="100">
        <f t="shared" si="42"/>
        <v>0.24718213471861539</v>
      </c>
      <c r="BA65" s="100"/>
      <c r="BB65" s="100">
        <f t="shared" si="37"/>
        <v>-0.73476190476190473</v>
      </c>
      <c r="BC65" s="137"/>
      <c r="BD65" s="130"/>
      <c r="BF65" s="240"/>
    </row>
    <row r="66" spans="1:58" x14ac:dyDescent="0.2">
      <c r="A66" s="8">
        <v>40087</v>
      </c>
      <c r="C66" s="60"/>
      <c r="D66" s="127">
        <f>'Returns per Gal.'!D66</f>
        <v>1.7979545454545454</v>
      </c>
      <c r="E66" s="128"/>
      <c r="F66" s="129">
        <f>'Returns per Gal.'!F66</f>
        <v>104.98863636363636</v>
      </c>
      <c r="G66" s="128"/>
      <c r="H66" s="127">
        <f>'Returns per Gal.'!H66</f>
        <v>3.6098863636363645</v>
      </c>
      <c r="I66" s="128"/>
      <c r="J66" s="127">
        <f>'Returns per Gal.'!J66</f>
        <v>4.84</v>
      </c>
      <c r="K66" s="136"/>
      <c r="L66" s="102"/>
      <c r="M66" s="102">
        <f>D66*'Economic Model'!C$30</f>
        <v>5.034272727272727</v>
      </c>
      <c r="N66" s="102"/>
      <c r="O66" s="102">
        <f>F66/2000*'Economic Model'!C$32</f>
        <v>0.89240340909090898</v>
      </c>
      <c r="P66" s="102"/>
      <c r="Q66" s="102">
        <f t="shared" si="38"/>
        <v>5.9266761363636355</v>
      </c>
      <c r="R66" s="102"/>
      <c r="S66" s="102">
        <f t="shared" si="39"/>
        <v>4.3086125351515143</v>
      </c>
      <c r="T66" s="114"/>
      <c r="U66" s="103"/>
      <c r="V66" s="102">
        <f>H66+(J66*'Economic Model'!C$30*'Economic Model'!C$33/1000)+('Economic Model'!K$61/100)</f>
        <v>4.6300663636363648</v>
      </c>
      <c r="W66" s="103"/>
      <c r="X66" s="102">
        <f>V66+('Economic Model'!K$58/100)</f>
        <v>5.2279499648484862</v>
      </c>
      <c r="Y66" s="131"/>
      <c r="Z66" s="103"/>
      <c r="AA66" s="102">
        <f t="shared" si="40"/>
        <v>1.2966097727272707</v>
      </c>
      <c r="AB66" s="103"/>
      <c r="AC66" s="102">
        <f t="shared" si="41"/>
        <v>0.69872617151514937</v>
      </c>
      <c r="AD66" s="114"/>
      <c r="AE66" s="130"/>
      <c r="AF66" s="161">
        <f>AC66/('Economic Model'!H$14*(1-'Economic Model'!C$25/100))</f>
        <v>0.21657078158186988</v>
      </c>
      <c r="AG66" s="137"/>
      <c r="AH66" s="130"/>
      <c r="AI66" s="135"/>
      <c r="AJ66" s="341">
        <v>1.01</v>
      </c>
      <c r="AK66" s="102"/>
      <c r="AL66" s="102">
        <f t="shared" si="18"/>
        <v>2.88</v>
      </c>
      <c r="AM66" s="102"/>
      <c r="AN66" s="17">
        <v>3.89</v>
      </c>
      <c r="AO66" s="130"/>
      <c r="AP66" s="130"/>
      <c r="AQ66" s="102">
        <f>AN66+(J66*'Economic Model'!C$30*'Economic Model'!C$33/1000)+('Economic Model'!K$61/100)</f>
        <v>4.9101800000000004</v>
      </c>
      <c r="AR66" s="130"/>
      <c r="AS66" s="102">
        <f>AQ66+('Economic Model'!K$58/100)</f>
        <v>5.5080636012121218</v>
      </c>
      <c r="AT66" s="130"/>
      <c r="AU66" s="130"/>
      <c r="AV66" s="100">
        <f t="shared" ref="AV66:AV71" si="43">Q66-AQ66</f>
        <v>1.0164961363636351</v>
      </c>
      <c r="AW66" s="100"/>
      <c r="AX66" s="100">
        <f t="shared" ref="AX66:AX71" si="44">Q66-AS66</f>
        <v>0.41861253515151375</v>
      </c>
      <c r="AY66" s="100"/>
      <c r="AZ66" s="100">
        <f t="shared" si="42"/>
        <v>0.69872617151514982</v>
      </c>
      <c r="BA66" s="100"/>
      <c r="BB66" s="100">
        <f t="shared" ref="BB66:BB71" si="45">H66-AN66</f>
        <v>-0.28011363636363562</v>
      </c>
      <c r="BC66" s="137"/>
      <c r="BD66" s="130"/>
      <c r="BF66" s="240"/>
    </row>
    <row r="67" spans="1:58" x14ac:dyDescent="0.2">
      <c r="A67" s="8">
        <v>40118</v>
      </c>
      <c r="C67" s="60"/>
      <c r="D67" s="127">
        <f>'Returns per Gal.'!D67</f>
        <v>1.9832500000000011</v>
      </c>
      <c r="E67" s="128"/>
      <c r="F67" s="129">
        <f>'Returns per Gal.'!F67</f>
        <v>117.15</v>
      </c>
      <c r="G67" s="128"/>
      <c r="H67" s="127">
        <f>'Returns per Gal.'!H67</f>
        <v>3.6488749999999994</v>
      </c>
      <c r="I67" s="128"/>
      <c r="J67" s="127">
        <f>'Returns per Gal.'!J67</f>
        <v>6.16</v>
      </c>
      <c r="K67" s="136"/>
      <c r="L67" s="102"/>
      <c r="M67" s="102">
        <f>D67*'Economic Model'!C$30</f>
        <v>5.5531000000000024</v>
      </c>
      <c r="N67" s="102"/>
      <c r="O67" s="102">
        <f>F67/2000*'Economic Model'!C$32</f>
        <v>0.99577500000000008</v>
      </c>
      <c r="P67" s="102"/>
      <c r="Q67" s="102">
        <f t="shared" si="38"/>
        <v>6.5488750000000024</v>
      </c>
      <c r="R67" s="102"/>
      <c r="S67" s="102">
        <f t="shared" si="39"/>
        <v>4.8199313987878813</v>
      </c>
      <c r="T67" s="114"/>
      <c r="U67" s="103"/>
      <c r="V67" s="102">
        <f>H67+(J67*'Economic Model'!C$30*'Economic Model'!C$33/1000)+('Economic Model'!K$61/100)</f>
        <v>4.7799349999999992</v>
      </c>
      <c r="W67" s="103"/>
      <c r="X67" s="102">
        <f>V67+('Economic Model'!K$58/100)</f>
        <v>5.3778186012121205</v>
      </c>
      <c r="Y67" s="131"/>
      <c r="Z67" s="103"/>
      <c r="AA67" s="102">
        <f t="shared" si="40"/>
        <v>1.7689400000000033</v>
      </c>
      <c r="AB67" s="103"/>
      <c r="AC67" s="102">
        <f t="shared" si="41"/>
        <v>1.1710563987878819</v>
      </c>
      <c r="AD67" s="114"/>
      <c r="AE67" s="130"/>
      <c r="AF67" s="161">
        <f>AC67/('Economic Model'!H$14*(1-'Economic Model'!C$25/100))</f>
        <v>0.36296994430878093</v>
      </c>
      <c r="AG67" s="137"/>
      <c r="AH67" s="130"/>
      <c r="AI67" s="135"/>
      <c r="AJ67" s="341">
        <v>1.01</v>
      </c>
      <c r="AK67" s="102"/>
      <c r="AL67" s="102">
        <f t="shared" si="18"/>
        <v>2.8899999999999997</v>
      </c>
      <c r="AM67" s="102"/>
      <c r="AN67" s="17">
        <v>3.9</v>
      </c>
      <c r="AO67" s="130"/>
      <c r="AP67" s="130"/>
      <c r="AQ67" s="102">
        <f>AN67+(J67*'Economic Model'!C$30*'Economic Model'!C$33/1000)+('Economic Model'!K$61/100)</f>
        <v>5.0310600000000001</v>
      </c>
      <c r="AR67" s="130"/>
      <c r="AS67" s="102">
        <f>AQ67+('Economic Model'!K$58/100)</f>
        <v>5.6289436012121215</v>
      </c>
      <c r="AT67" s="130"/>
      <c r="AU67" s="130"/>
      <c r="AV67" s="100">
        <f t="shared" si="43"/>
        <v>1.5178150000000024</v>
      </c>
      <c r="AW67" s="100"/>
      <c r="AX67" s="100">
        <f t="shared" si="44"/>
        <v>0.91993139878788099</v>
      </c>
      <c r="AY67" s="100"/>
      <c r="AZ67" s="100">
        <f t="shared" si="42"/>
        <v>1.1710563987878819</v>
      </c>
      <c r="BA67" s="100"/>
      <c r="BB67" s="100">
        <f t="shared" si="45"/>
        <v>-0.25112500000000049</v>
      </c>
      <c r="BC67" s="137"/>
      <c r="BD67" s="130"/>
      <c r="BF67" s="240"/>
    </row>
    <row r="68" spans="1:58" x14ac:dyDescent="0.2">
      <c r="A68" s="77">
        <v>40148</v>
      </c>
      <c r="B68" s="30"/>
      <c r="C68" s="65"/>
      <c r="D68" s="138">
        <f>'Returns per Gal.'!D68</f>
        <v>1.9576086956521745</v>
      </c>
      <c r="E68" s="139"/>
      <c r="F68" s="140">
        <f>'Returns per Gal.'!F68</f>
        <v>111.77272727272727</v>
      </c>
      <c r="G68" s="139"/>
      <c r="H68" s="138">
        <f>'Returns per Gal.'!H68</f>
        <v>3.6548863636363644</v>
      </c>
      <c r="I68" s="139"/>
      <c r="J68" s="138">
        <f>'Returns per Gal.'!J68</f>
        <v>6.79</v>
      </c>
      <c r="K68" s="146"/>
      <c r="L68" s="106"/>
      <c r="M68" s="106">
        <f>D68*'Economic Model'!C$30</f>
        <v>5.4813043478260886</v>
      </c>
      <c r="N68" s="106"/>
      <c r="O68" s="106">
        <f>F68/2000*'Economic Model'!C$32</f>
        <v>0.95006818181818176</v>
      </c>
      <c r="P68" s="106"/>
      <c r="Q68" s="106">
        <f t="shared" si="38"/>
        <v>6.4313725296442703</v>
      </c>
      <c r="R68" s="106"/>
      <c r="S68" s="106">
        <f t="shared" si="39"/>
        <v>4.6495089284321498</v>
      </c>
      <c r="T68" s="116"/>
      <c r="U68" s="107"/>
      <c r="V68" s="106">
        <f>H68+(J68*'Economic Model'!C$30*'Economic Model'!C$33/1000)+('Economic Model'!K$61/100)</f>
        <v>4.838866363636364</v>
      </c>
      <c r="W68" s="107"/>
      <c r="X68" s="106">
        <f>V68+('Economic Model'!K$58/100)</f>
        <v>5.4367499648484854</v>
      </c>
      <c r="Y68" s="142"/>
      <c r="Z68" s="107"/>
      <c r="AA68" s="106">
        <f t="shared" si="40"/>
        <v>1.5925061660079063</v>
      </c>
      <c r="AB68" s="107"/>
      <c r="AC68" s="106">
        <f t="shared" si="41"/>
        <v>0.99462256479578492</v>
      </c>
      <c r="AD68" s="116"/>
      <c r="AE68" s="141"/>
      <c r="AF68" s="162">
        <f>AC68/('Economic Model'!H$14*(1-'Economic Model'!C$25/100))</f>
        <v>0.30828412476620226</v>
      </c>
      <c r="AG68" s="147"/>
      <c r="AH68" s="130"/>
      <c r="AI68" s="145"/>
      <c r="AJ68" s="342">
        <v>1.01</v>
      </c>
      <c r="AK68" s="106"/>
      <c r="AL68" s="106">
        <f t="shared" si="18"/>
        <v>2.9000000000000004</v>
      </c>
      <c r="AM68" s="106"/>
      <c r="AN68" s="74">
        <v>3.91</v>
      </c>
      <c r="AO68" s="141"/>
      <c r="AP68" s="141"/>
      <c r="AQ68" s="106">
        <f>AN68+(J68*'Economic Model'!C$30*'Economic Model'!C$33/1000)+('Economic Model'!K$61/100)</f>
        <v>5.0939800000000002</v>
      </c>
      <c r="AR68" s="141"/>
      <c r="AS68" s="106">
        <f>AQ68+('Economic Model'!K$58/100)</f>
        <v>5.6918636012121215</v>
      </c>
      <c r="AT68" s="141"/>
      <c r="AU68" s="141"/>
      <c r="AV68" s="101">
        <f t="shared" si="43"/>
        <v>1.3373925296442701</v>
      </c>
      <c r="AW68" s="101"/>
      <c r="AX68" s="101">
        <f t="shared" si="44"/>
        <v>0.73950892843214877</v>
      </c>
      <c r="AY68" s="101"/>
      <c r="AZ68" s="101">
        <f t="shared" si="42"/>
        <v>0.99462256479578537</v>
      </c>
      <c r="BA68" s="101"/>
      <c r="BB68" s="101">
        <f t="shared" si="45"/>
        <v>-0.25511363636363571</v>
      </c>
      <c r="BC68" s="147"/>
      <c r="BD68" s="130"/>
      <c r="BF68" s="240"/>
    </row>
    <row r="69" spans="1:58" x14ac:dyDescent="0.2">
      <c r="A69" s="22">
        <v>40179</v>
      </c>
      <c r="C69" s="60"/>
      <c r="D69" s="154">
        <f>'Returns per Gal.'!D69</f>
        <v>1.8157500000000006</v>
      </c>
      <c r="E69" s="155"/>
      <c r="F69" s="156">
        <f>'Returns per Gal.'!F69</f>
        <v>101.8125</v>
      </c>
      <c r="G69" s="155"/>
      <c r="H69" s="154">
        <f>'Returns per Gal.'!H69</f>
        <v>3.6025</v>
      </c>
      <c r="I69" s="155"/>
      <c r="J69" s="154">
        <f>'Returns per Gal.'!J69</f>
        <v>6.61</v>
      </c>
      <c r="K69" s="157"/>
      <c r="L69" s="110"/>
      <c r="M69" s="110">
        <f>D69*'Economic Model'!C$30</f>
        <v>5.0841000000000012</v>
      </c>
      <c r="N69" s="110"/>
      <c r="O69" s="110">
        <f>F69/2000*'Economic Model'!C$32</f>
        <v>0.86540625000000004</v>
      </c>
      <c r="P69" s="110"/>
      <c r="Q69" s="110">
        <f t="shared" si="38"/>
        <v>5.9495062500000016</v>
      </c>
      <c r="R69" s="110"/>
      <c r="S69" s="110">
        <f t="shared" si="39"/>
        <v>4.1827626487878797</v>
      </c>
      <c r="T69" s="125"/>
      <c r="U69" s="111"/>
      <c r="V69" s="110">
        <f>H69+(J69*'Economic Model'!C$30*'Economic Model'!C$33/1000)+('Economic Model'!K$61/100)</f>
        <v>4.7713600000000005</v>
      </c>
      <c r="W69" s="111"/>
      <c r="X69" s="110">
        <f>V69+('Economic Model'!K$58/100)</f>
        <v>5.3692436012121219</v>
      </c>
      <c r="Y69" s="158"/>
      <c r="Z69" s="111"/>
      <c r="AA69" s="110">
        <f t="shared" si="40"/>
        <v>1.1781462500000011</v>
      </c>
      <c r="AB69" s="111"/>
      <c r="AC69" s="110">
        <f t="shared" si="41"/>
        <v>0.5802626487878797</v>
      </c>
      <c r="AD69" s="125"/>
      <c r="AE69" s="159"/>
      <c r="AF69" s="163">
        <f>AC69/('Economic Model'!H$14*(1-'Economic Model'!C$25/100))</f>
        <v>0.17985291018690933</v>
      </c>
      <c r="AG69" s="137"/>
      <c r="AH69" s="130"/>
      <c r="AI69" s="135"/>
      <c r="AJ69" s="341">
        <v>1.01</v>
      </c>
      <c r="AK69" s="102"/>
      <c r="AL69" s="102">
        <f>AN69-AJ69</f>
        <v>2.91</v>
      </c>
      <c r="AM69" s="102"/>
      <c r="AN69" s="17">
        <v>3.92</v>
      </c>
      <c r="AO69" s="130"/>
      <c r="AP69" s="130"/>
      <c r="AQ69" s="102">
        <f>AN69+(J69*'Economic Model'!C$30*'Economic Model'!C$33/1000)+('Economic Model'!K$61/100)</f>
        <v>5.0888599999999995</v>
      </c>
      <c r="AR69" s="130"/>
      <c r="AS69" s="102">
        <f>AQ69+('Economic Model'!K$58/100)</f>
        <v>5.6867436012121209</v>
      </c>
      <c r="AT69" s="130"/>
      <c r="AU69" s="130"/>
      <c r="AV69" s="100">
        <f t="shared" si="43"/>
        <v>0.86064625000000206</v>
      </c>
      <c r="AW69" s="100"/>
      <c r="AX69" s="100">
        <f t="shared" si="44"/>
        <v>0.26276264878788069</v>
      </c>
      <c r="AY69" s="100"/>
      <c r="AZ69" s="100">
        <f t="shared" si="42"/>
        <v>0.5802626487878797</v>
      </c>
      <c r="BA69" s="100"/>
      <c r="BB69" s="100">
        <f t="shared" si="45"/>
        <v>-0.31749999999999989</v>
      </c>
      <c r="BC69" s="137"/>
      <c r="BD69" s="130"/>
      <c r="BF69" s="240"/>
    </row>
    <row r="70" spans="1:58" x14ac:dyDescent="0.2">
      <c r="A70" s="8">
        <v>40210</v>
      </c>
      <c r="C70" s="60"/>
      <c r="D70" s="127">
        <f>'Returns per Gal.'!D70</f>
        <v>1.68625</v>
      </c>
      <c r="E70" s="128"/>
      <c r="F70" s="129">
        <f>'Returns per Gal.'!F70</f>
        <v>102.7</v>
      </c>
      <c r="G70" s="128"/>
      <c r="H70" s="127">
        <f>'Returns per Gal.'!H70</f>
        <v>3.4537499999999999</v>
      </c>
      <c r="I70" s="128"/>
      <c r="J70" s="127">
        <f>'Returns per Gal.'!J70</f>
        <v>7.08</v>
      </c>
      <c r="K70" s="136"/>
      <c r="L70" s="102"/>
      <c r="M70" s="102">
        <f>D70*'Economic Model'!C$30</f>
        <v>4.7214999999999998</v>
      </c>
      <c r="N70" s="102"/>
      <c r="O70" s="102">
        <f>F70/2000*'Economic Model'!C$32</f>
        <v>0.87295</v>
      </c>
      <c r="P70" s="102"/>
      <c r="Q70" s="102">
        <f t="shared" si="38"/>
        <v>5.5944500000000001</v>
      </c>
      <c r="R70" s="102"/>
      <c r="S70" s="102">
        <f t="shared" si="39"/>
        <v>3.7882263987878786</v>
      </c>
      <c r="T70" s="114"/>
      <c r="U70" s="103"/>
      <c r="V70" s="102">
        <f>H70+(J70*'Economic Model'!C$30*'Economic Model'!C$33/1000)+('Economic Model'!K$61/100)</f>
        <v>4.6620900000000001</v>
      </c>
      <c r="W70" s="103"/>
      <c r="X70" s="102">
        <f>V70+('Economic Model'!K$58/100)</f>
        <v>5.2599736012121214</v>
      </c>
      <c r="Y70" s="131"/>
      <c r="Z70" s="103"/>
      <c r="AA70" s="102">
        <f t="shared" si="40"/>
        <v>0.93236000000000008</v>
      </c>
      <c r="AB70" s="103"/>
      <c r="AC70" s="102">
        <f t="shared" si="41"/>
        <v>0.33447639878787871</v>
      </c>
      <c r="AD70" s="114"/>
      <c r="AE70" s="130"/>
      <c r="AF70" s="161">
        <f>AC70/('Economic Model'!H$14*(1-'Economic Model'!C$25/100))</f>
        <v>0.10367124928082005</v>
      </c>
      <c r="AG70" s="137"/>
      <c r="AH70" s="130"/>
      <c r="AI70" s="135"/>
      <c r="AJ70" s="341">
        <v>1.01</v>
      </c>
      <c r="AK70" s="102"/>
      <c r="AL70" s="102">
        <f>AN70-AJ70</f>
        <v>2.92</v>
      </c>
      <c r="AM70" s="102"/>
      <c r="AN70" s="17">
        <v>3.93</v>
      </c>
      <c r="AO70" s="130"/>
      <c r="AP70" s="130"/>
      <c r="AQ70" s="102">
        <f>AN70+(J70*'Economic Model'!C$30*'Economic Model'!C$33/1000)+('Economic Model'!K$61/100)</f>
        <v>5.1383400000000004</v>
      </c>
      <c r="AR70" s="130"/>
      <c r="AS70" s="102">
        <f>AQ70+('Economic Model'!K$58/100)</f>
        <v>5.7362236012121217</v>
      </c>
      <c r="AT70" s="130"/>
      <c r="AU70" s="130"/>
      <c r="AV70" s="100">
        <f t="shared" si="43"/>
        <v>0.45610999999999979</v>
      </c>
      <c r="AW70" s="100"/>
      <c r="AX70" s="100">
        <f t="shared" si="44"/>
        <v>-0.14177360121212157</v>
      </c>
      <c r="AY70" s="100"/>
      <c r="AZ70" s="100">
        <f t="shared" si="42"/>
        <v>0.33447639878787871</v>
      </c>
      <c r="BA70" s="100"/>
      <c r="BB70" s="100">
        <f t="shared" si="45"/>
        <v>-0.47625000000000028</v>
      </c>
      <c r="BC70" s="137"/>
      <c r="BD70" s="130"/>
      <c r="BF70" s="240"/>
    </row>
    <row r="71" spans="1:58" x14ac:dyDescent="0.2">
      <c r="A71" s="8">
        <v>40238</v>
      </c>
      <c r="C71" s="60"/>
      <c r="D71" s="127">
        <f>'Returns per Gal.'!D71</f>
        <v>1.5149999999999999</v>
      </c>
      <c r="E71" s="128"/>
      <c r="F71" s="129">
        <f>'Returns per Gal.'!F71</f>
        <v>94.054347826086953</v>
      </c>
      <c r="G71" s="128"/>
      <c r="H71" s="127">
        <f>'Returns per Gal.'!H71</f>
        <v>3.4829076086956521</v>
      </c>
      <c r="I71" s="128"/>
      <c r="J71" s="127">
        <f>'Returns per Gal.'!J71</f>
        <v>7.06</v>
      </c>
      <c r="K71" s="136"/>
      <c r="L71" s="102"/>
      <c r="M71" s="102">
        <f>D71*'Economic Model'!C$30</f>
        <v>4.2419999999999991</v>
      </c>
      <c r="N71" s="102"/>
      <c r="O71" s="102">
        <f>F71/2000*'Economic Model'!C$32</f>
        <v>0.79946195652173913</v>
      </c>
      <c r="P71" s="102"/>
      <c r="Q71" s="102">
        <f t="shared" ref="Q71:Q76" si="46">M71+O71</f>
        <v>5.0414619565217382</v>
      </c>
      <c r="R71" s="102"/>
      <c r="S71" s="102">
        <f t="shared" ref="S71:S76" si="47">Q71-X71+H71</f>
        <v>3.2369183553096166</v>
      </c>
      <c r="T71" s="114"/>
      <c r="U71" s="103"/>
      <c r="V71" s="102">
        <f>H71+(J71*'Economic Model'!C$30*'Economic Model'!C$33/1000)+('Economic Model'!K$61/100)</f>
        <v>4.6895676086956524</v>
      </c>
      <c r="W71" s="103"/>
      <c r="X71" s="102">
        <f>V71+('Economic Model'!K$58/100)</f>
        <v>5.2874512099077737</v>
      </c>
      <c r="Y71" s="131"/>
      <c r="Z71" s="103"/>
      <c r="AA71" s="102">
        <f t="shared" ref="AA71:AA76" si="48">Q71-V71</f>
        <v>0.35189434782608586</v>
      </c>
      <c r="AB71" s="103"/>
      <c r="AC71" s="102">
        <f t="shared" ref="AC71:AC76" si="49">Q71-X71</f>
        <v>-0.2459892533860355</v>
      </c>
      <c r="AD71" s="114"/>
      <c r="AE71" s="130"/>
      <c r="AF71" s="161">
        <f>AC71/('Economic Model'!H$14*(1-'Economic Model'!C$25/100))</f>
        <v>-7.6244581981282311E-2</v>
      </c>
      <c r="AG71" s="137"/>
      <c r="AH71" s="130"/>
      <c r="AI71" s="135"/>
      <c r="AJ71" s="341">
        <v>1.01</v>
      </c>
      <c r="AK71" s="102"/>
      <c r="AL71" s="102">
        <f t="shared" si="18"/>
        <v>2.9299999999999997</v>
      </c>
      <c r="AM71" s="102"/>
      <c r="AN71" s="17">
        <v>3.94</v>
      </c>
      <c r="AO71" s="130"/>
      <c r="AP71" s="130"/>
      <c r="AQ71" s="102">
        <f>AN71+(J71*'Economic Model'!C$30*'Economic Model'!C$33/1000)+('Economic Model'!K$61/100)</f>
        <v>5.1466599999999998</v>
      </c>
      <c r="AR71" s="130"/>
      <c r="AS71" s="102">
        <f>AQ71+('Economic Model'!K$58/100)</f>
        <v>5.7445436012121212</v>
      </c>
      <c r="AT71" s="130"/>
      <c r="AU71" s="130"/>
      <c r="AV71" s="100">
        <f t="shared" si="43"/>
        <v>-0.10519804347826156</v>
      </c>
      <c r="AW71" s="100"/>
      <c r="AX71" s="100">
        <f t="shared" si="44"/>
        <v>-0.70308164469038292</v>
      </c>
      <c r="AY71" s="100"/>
      <c r="AZ71" s="100">
        <f t="shared" ref="AZ71:AZ76" si="50">S71-H71</f>
        <v>-0.2459892533860355</v>
      </c>
      <c r="BA71" s="100"/>
      <c r="BB71" s="100">
        <f t="shared" si="45"/>
        <v>-0.45709239130434787</v>
      </c>
      <c r="BC71" s="137"/>
      <c r="BD71" s="130"/>
      <c r="BF71" s="240"/>
    </row>
    <row r="72" spans="1:58" x14ac:dyDescent="0.2">
      <c r="A72" s="8">
        <v>40269</v>
      </c>
      <c r="C72" s="60"/>
      <c r="D72" s="127">
        <f>'Returns per Gal.'!D72</f>
        <v>1.44</v>
      </c>
      <c r="E72" s="128"/>
      <c r="F72" s="129">
        <f>'Returns per Gal.'!F72</f>
        <v>102.57954545454545</v>
      </c>
      <c r="G72" s="128"/>
      <c r="H72" s="127">
        <f>'Returns per Gal.'!H72</f>
        <v>3.3707670454545462</v>
      </c>
      <c r="I72" s="128"/>
      <c r="J72" s="127">
        <f>'Returns per Gal.'!J72</f>
        <v>6.21</v>
      </c>
      <c r="K72" s="136"/>
      <c r="L72" s="102"/>
      <c r="M72" s="102">
        <f>D72*'Economic Model'!C$30</f>
        <v>4.032</v>
      </c>
      <c r="N72" s="102"/>
      <c r="O72" s="102">
        <f>F72/2000*'Economic Model'!C$32</f>
        <v>0.87192613636363636</v>
      </c>
      <c r="P72" s="102"/>
      <c r="Q72" s="102">
        <f t="shared" si="46"/>
        <v>4.9039261363636362</v>
      </c>
      <c r="R72" s="102"/>
      <c r="S72" s="102">
        <f t="shared" si="47"/>
        <v>3.1707825351515146</v>
      </c>
      <c r="T72" s="114"/>
      <c r="U72" s="103"/>
      <c r="V72" s="102">
        <f>H72+(J72*'Economic Model'!C$30*'Economic Model'!C$33/1000)+('Economic Model'!K$61/100)</f>
        <v>4.5060270454545464</v>
      </c>
      <c r="W72" s="103"/>
      <c r="X72" s="102">
        <f>V72+('Economic Model'!K$58/100)</f>
        <v>5.1039106466666677</v>
      </c>
      <c r="Y72" s="131"/>
      <c r="Z72" s="103"/>
      <c r="AA72" s="102">
        <f t="shared" si="48"/>
        <v>0.39789909090908981</v>
      </c>
      <c r="AB72" s="103"/>
      <c r="AC72" s="102">
        <f t="shared" si="49"/>
        <v>-0.19998451030303155</v>
      </c>
      <c r="AD72" s="114"/>
      <c r="AE72" s="130"/>
      <c r="AF72" s="161">
        <f>AC72/('Economic Model'!H$14*(1-'Economic Model'!C$25/100))</f>
        <v>-6.1985372047361487E-2</v>
      </c>
      <c r="AG72" s="137"/>
      <c r="AH72" s="130"/>
      <c r="AI72" s="135"/>
      <c r="AJ72" s="341">
        <v>1.01</v>
      </c>
      <c r="AK72" s="102"/>
      <c r="AL72" s="102">
        <f t="shared" si="18"/>
        <v>2.9400000000000004</v>
      </c>
      <c r="AM72" s="102"/>
      <c r="AN72" s="17">
        <v>3.95</v>
      </c>
      <c r="AO72" s="130"/>
      <c r="AP72" s="130"/>
      <c r="AQ72" s="102">
        <f>AN72+(J72*'Economic Model'!C$30*'Economic Model'!C$33/1000)+('Economic Model'!K$61/100)</f>
        <v>5.0852599999999999</v>
      </c>
      <c r="AR72" s="130"/>
      <c r="AS72" s="102">
        <f>AQ72+('Economic Model'!K$58/100)</f>
        <v>5.6831436012121213</v>
      </c>
      <c r="AT72" s="130"/>
      <c r="AU72" s="130"/>
      <c r="AV72" s="100">
        <f t="shared" ref="AV72:AV77" si="51">Q72-AQ72</f>
        <v>-0.18133386363636372</v>
      </c>
      <c r="AW72" s="100"/>
      <c r="AX72" s="100">
        <f t="shared" ref="AX72:AX77" si="52">Q72-AS72</f>
        <v>-0.77921746484848509</v>
      </c>
      <c r="AY72" s="100"/>
      <c r="AZ72" s="100">
        <f t="shared" si="50"/>
        <v>-0.19998451030303155</v>
      </c>
      <c r="BA72" s="100"/>
      <c r="BB72" s="100">
        <f t="shared" ref="BB72:BB77" si="53">H72-AN72</f>
        <v>-0.57923295454545398</v>
      </c>
      <c r="BC72" s="137"/>
      <c r="BD72" s="130"/>
      <c r="BF72" s="240"/>
    </row>
    <row r="73" spans="1:58" x14ac:dyDescent="0.2">
      <c r="A73" s="8">
        <v>40299</v>
      </c>
      <c r="C73" s="60"/>
      <c r="D73" s="127">
        <f>'Returns per Gal.'!D73</f>
        <v>1.5079999999999993</v>
      </c>
      <c r="E73" s="128"/>
      <c r="F73" s="129">
        <f>'Returns per Gal.'!F73</f>
        <v>113.9</v>
      </c>
      <c r="G73" s="128"/>
      <c r="H73" s="127">
        <f>'Returns per Gal.'!H73</f>
        <v>3.4638750000000007</v>
      </c>
      <c r="I73" s="128"/>
      <c r="J73" s="127">
        <f>'Returns per Gal.'!J73</f>
        <v>5.45</v>
      </c>
      <c r="K73" s="136"/>
      <c r="L73" s="102"/>
      <c r="M73" s="102">
        <f>D73*'Economic Model'!C$30</f>
        <v>4.2223999999999977</v>
      </c>
      <c r="N73" s="102"/>
      <c r="O73" s="102">
        <f>F73/2000*'Economic Model'!C$32</f>
        <v>0.96815000000000007</v>
      </c>
      <c r="P73" s="102"/>
      <c r="Q73" s="102">
        <f t="shared" si="46"/>
        <v>5.1905499999999982</v>
      </c>
      <c r="R73" s="102"/>
      <c r="S73" s="102">
        <f t="shared" si="47"/>
        <v>3.521246398787877</v>
      </c>
      <c r="T73" s="114"/>
      <c r="U73" s="103"/>
      <c r="V73" s="102">
        <f>H73+(J73*'Economic Model'!C$30*'Economic Model'!C$33/1000)+('Economic Model'!K$61/100)</f>
        <v>4.5352950000000005</v>
      </c>
      <c r="W73" s="103"/>
      <c r="X73" s="102">
        <f>V73+('Economic Model'!K$58/100)</f>
        <v>5.1331786012121219</v>
      </c>
      <c r="Y73" s="131"/>
      <c r="Z73" s="103"/>
      <c r="AA73" s="102">
        <f t="shared" si="48"/>
        <v>0.6552549999999977</v>
      </c>
      <c r="AB73" s="103"/>
      <c r="AC73" s="102">
        <f t="shared" si="49"/>
        <v>5.7371398787876338E-2</v>
      </c>
      <c r="AD73" s="114"/>
      <c r="AE73" s="130"/>
      <c r="AF73" s="161">
        <f>AC73/('Economic Model'!H$14*(1-'Economic Model'!C$25/100))</f>
        <v>1.7782314707051342E-2</v>
      </c>
      <c r="AG73" s="137"/>
      <c r="AH73" s="130"/>
      <c r="AI73" s="135"/>
      <c r="AJ73" s="341">
        <v>1.01</v>
      </c>
      <c r="AK73" s="102"/>
      <c r="AL73" s="102">
        <f t="shared" si="18"/>
        <v>2.95</v>
      </c>
      <c r="AM73" s="102"/>
      <c r="AN73" s="17">
        <v>3.96</v>
      </c>
      <c r="AO73" s="130"/>
      <c r="AP73" s="130"/>
      <c r="AQ73" s="102">
        <f>AN73+(J73*'Economic Model'!C$30*'Economic Model'!C$33/1000)+('Economic Model'!K$61/100)</f>
        <v>5.0314199999999998</v>
      </c>
      <c r="AR73" s="130"/>
      <c r="AS73" s="102">
        <f>AQ73+('Economic Model'!K$58/100)</f>
        <v>5.6293036012121211</v>
      </c>
      <c r="AT73" s="130"/>
      <c r="AU73" s="130"/>
      <c r="AV73" s="100">
        <f t="shared" si="51"/>
        <v>0.15912999999999844</v>
      </c>
      <c r="AW73" s="100"/>
      <c r="AX73" s="100">
        <f t="shared" si="52"/>
        <v>-0.43875360121212292</v>
      </c>
      <c r="AY73" s="100"/>
      <c r="AZ73" s="100">
        <f t="shared" si="50"/>
        <v>5.7371398787876338E-2</v>
      </c>
      <c r="BA73" s="100"/>
      <c r="BB73" s="100">
        <f t="shared" si="53"/>
        <v>-0.49612499999999926</v>
      </c>
      <c r="BC73" s="137"/>
      <c r="BD73" s="130"/>
      <c r="BF73" s="240"/>
    </row>
    <row r="74" spans="1:58" x14ac:dyDescent="0.2">
      <c r="A74" s="8">
        <v>40330</v>
      </c>
      <c r="C74" s="60"/>
      <c r="D74" s="127">
        <f>'Returns per Gal.'!D74</f>
        <v>1.5227272727272732</v>
      </c>
      <c r="E74" s="128"/>
      <c r="F74" s="129">
        <f>'Returns per Gal.'!F74</f>
        <v>101.85227272727273</v>
      </c>
      <c r="G74" s="128"/>
      <c r="H74" s="127">
        <f>'Returns per Gal.'!H74</f>
        <v>3.2432670454545445</v>
      </c>
      <c r="I74" s="128"/>
      <c r="J74" s="127">
        <f>'Returns per Gal.'!J74</f>
        <v>5.61</v>
      </c>
      <c r="K74" s="136"/>
      <c r="L74" s="102"/>
      <c r="M74" s="102">
        <f>D74*'Economic Model'!C$30</f>
        <v>4.2636363636363646</v>
      </c>
      <c r="N74" s="102"/>
      <c r="O74" s="102">
        <f>F74/2000*'Economic Model'!C$32</f>
        <v>0.8657443181818183</v>
      </c>
      <c r="P74" s="102"/>
      <c r="Q74" s="102">
        <f t="shared" si="46"/>
        <v>5.1293806818181826</v>
      </c>
      <c r="R74" s="102"/>
      <c r="S74" s="102">
        <f t="shared" si="47"/>
        <v>3.4466370806060613</v>
      </c>
      <c r="T74" s="114"/>
      <c r="U74" s="103"/>
      <c r="V74" s="102">
        <f>H74+(J74*'Economic Model'!C$30*'Economic Model'!C$33/1000)+('Economic Model'!K$61/100)</f>
        <v>4.3281270454545444</v>
      </c>
      <c r="W74" s="103"/>
      <c r="X74" s="102">
        <f>V74+('Economic Model'!K$58/100)</f>
        <v>4.9260106466666658</v>
      </c>
      <c r="Y74" s="131"/>
      <c r="Z74" s="103"/>
      <c r="AA74" s="102">
        <f t="shared" si="48"/>
        <v>0.80125363636363822</v>
      </c>
      <c r="AB74" s="103"/>
      <c r="AC74" s="102">
        <f t="shared" si="49"/>
        <v>0.20337003515151686</v>
      </c>
      <c r="AD74" s="114"/>
      <c r="AE74" s="130"/>
      <c r="AF74" s="161">
        <f>AC74/('Economic Model'!H$14*(1-'Economic Model'!C$25/100))</f>
        <v>6.3034718404191642E-2</v>
      </c>
      <c r="AG74" s="137"/>
      <c r="AH74" s="130"/>
      <c r="AI74" s="135"/>
      <c r="AJ74" s="341">
        <v>1.01</v>
      </c>
      <c r="AK74" s="102"/>
      <c r="AL74" s="102">
        <f t="shared" si="18"/>
        <v>2.96</v>
      </c>
      <c r="AM74" s="102"/>
      <c r="AN74" s="17">
        <v>3.97</v>
      </c>
      <c r="AO74" s="130"/>
      <c r="AP74" s="130"/>
      <c r="AQ74" s="102">
        <f>AN74+(J74*'Economic Model'!C$30*'Economic Model'!C$33/1000)+('Economic Model'!K$61/100)</f>
        <v>5.0548600000000006</v>
      </c>
      <c r="AR74" s="130"/>
      <c r="AS74" s="102">
        <f>AQ74+('Economic Model'!K$58/100)</f>
        <v>5.6527436012121219</v>
      </c>
      <c r="AT74" s="130"/>
      <c r="AU74" s="130"/>
      <c r="AV74" s="100">
        <f t="shared" si="51"/>
        <v>7.4520681818182055E-2</v>
      </c>
      <c r="AW74" s="100"/>
      <c r="AX74" s="100">
        <f t="shared" si="52"/>
        <v>-0.52336291939393931</v>
      </c>
      <c r="AY74" s="100"/>
      <c r="AZ74" s="100">
        <f t="shared" si="50"/>
        <v>0.20337003515151686</v>
      </c>
      <c r="BA74" s="100"/>
      <c r="BB74" s="100">
        <f t="shared" si="53"/>
        <v>-0.72673295454545572</v>
      </c>
      <c r="BC74" s="137"/>
      <c r="BD74" s="130"/>
      <c r="BF74" s="240"/>
    </row>
    <row r="75" spans="1:58" x14ac:dyDescent="0.2">
      <c r="A75" s="8">
        <v>40360</v>
      </c>
      <c r="C75" s="60"/>
      <c r="D75" s="127">
        <f>'Returns per Gal.'!D75</f>
        <v>1.5079545454545453</v>
      </c>
      <c r="E75" s="128"/>
      <c r="F75" s="129">
        <f>'Returns per Gal.'!F75</f>
        <v>102.19047619047619</v>
      </c>
      <c r="G75" s="128"/>
      <c r="H75" s="127">
        <f>'Returns per Gal.'!H75</f>
        <v>3.4111011904761894</v>
      </c>
      <c r="I75" s="128"/>
      <c r="J75" s="127">
        <f>'Returns per Gal.'!J75</f>
        <v>5.69</v>
      </c>
      <c r="K75" s="136"/>
      <c r="L75" s="102"/>
      <c r="M75" s="102">
        <f>D75*'Economic Model'!C$30</f>
        <v>4.2222727272727267</v>
      </c>
      <c r="N75" s="102"/>
      <c r="O75" s="102">
        <f>F75/2000*'Economic Model'!C$32</f>
        <v>0.86861904761904762</v>
      </c>
      <c r="P75" s="102"/>
      <c r="Q75" s="102">
        <f t="shared" si="46"/>
        <v>5.0908917748917748</v>
      </c>
      <c r="R75" s="102"/>
      <c r="S75" s="102">
        <f t="shared" si="47"/>
        <v>3.4014281736796534</v>
      </c>
      <c r="T75" s="114"/>
      <c r="U75" s="103"/>
      <c r="V75" s="102">
        <f>H75+(J75*'Economic Model'!C$30*'Economic Model'!C$33/1000)+('Economic Model'!K$61/100)</f>
        <v>4.5026811904761894</v>
      </c>
      <c r="W75" s="103"/>
      <c r="X75" s="102">
        <f>V75+('Economic Model'!K$58/100)</f>
        <v>5.1005647916883108</v>
      </c>
      <c r="Y75" s="131"/>
      <c r="Z75" s="103"/>
      <c r="AA75" s="102">
        <f t="shared" si="48"/>
        <v>0.58821058441558538</v>
      </c>
      <c r="AB75" s="103"/>
      <c r="AC75" s="102">
        <f t="shared" si="49"/>
        <v>-9.6730167965359826E-3</v>
      </c>
      <c r="AD75" s="114"/>
      <c r="AE75" s="130"/>
      <c r="AF75" s="161">
        <f>AC75/('Economic Model'!H$14*(1-'Economic Model'!C$25/100))</f>
        <v>-2.9981599277120142E-3</v>
      </c>
      <c r="AG75" s="137"/>
      <c r="AH75" s="130"/>
      <c r="AI75" s="135"/>
      <c r="AJ75" s="341">
        <v>1.01</v>
      </c>
      <c r="AK75" s="102"/>
      <c r="AL75" s="102">
        <f t="shared" si="18"/>
        <v>2.9699999999999998</v>
      </c>
      <c r="AM75" s="102"/>
      <c r="AN75" s="17">
        <v>3.98</v>
      </c>
      <c r="AO75" s="130"/>
      <c r="AP75" s="130"/>
      <c r="AQ75" s="102">
        <f>AN75+(J75*'Economic Model'!C$30*'Economic Model'!C$33/1000)+('Economic Model'!K$61/100)</f>
        <v>5.07158</v>
      </c>
      <c r="AR75" s="130"/>
      <c r="AS75" s="102">
        <f>AQ75+('Economic Model'!K$58/100)</f>
        <v>5.6694636012121213</v>
      </c>
      <c r="AT75" s="130"/>
      <c r="AU75" s="130"/>
      <c r="AV75" s="100">
        <f t="shared" si="51"/>
        <v>1.9311774891774824E-2</v>
      </c>
      <c r="AW75" s="100"/>
      <c r="AX75" s="100">
        <f t="shared" si="52"/>
        <v>-0.57857182632034654</v>
      </c>
      <c r="AY75" s="100"/>
      <c r="AZ75" s="100">
        <f t="shared" si="50"/>
        <v>-9.6730167965359826E-3</v>
      </c>
      <c r="BA75" s="100"/>
      <c r="BB75" s="100">
        <f t="shared" si="53"/>
        <v>-0.56889880952381056</v>
      </c>
      <c r="BC75" s="137"/>
      <c r="BD75" s="130"/>
      <c r="BF75" s="240"/>
    </row>
    <row r="76" spans="1:58" x14ac:dyDescent="0.2">
      <c r="A76" s="8">
        <v>40391</v>
      </c>
      <c r="C76" s="60"/>
      <c r="D76" s="127">
        <f>'Returns per Gal.'!D76</f>
        <v>1.6931818181818188</v>
      </c>
      <c r="E76" s="128"/>
      <c r="F76" s="129">
        <f>'Returns per Gal.'!F76</f>
        <v>105.75</v>
      </c>
      <c r="G76" s="128"/>
      <c r="H76" s="127">
        <f>'Returns per Gal.'!H76</f>
        <v>3.6240909090909099</v>
      </c>
      <c r="I76" s="128"/>
      <c r="J76" s="127">
        <f>'Returns per Gal.'!J76</f>
        <v>5.76</v>
      </c>
      <c r="K76" s="136"/>
      <c r="L76" s="102"/>
      <c r="M76" s="102">
        <f>D76*'Economic Model'!C$30</f>
        <v>4.7409090909090921</v>
      </c>
      <c r="N76" s="102"/>
      <c r="O76" s="102">
        <f>F76/2000*'Economic Model'!C$32</f>
        <v>0.89887499999999998</v>
      </c>
      <c r="P76" s="102"/>
      <c r="Q76" s="102">
        <f t="shared" si="46"/>
        <v>5.6397840909090924</v>
      </c>
      <c r="R76" s="102"/>
      <c r="S76" s="102">
        <f t="shared" si="47"/>
        <v>3.9444404896969711</v>
      </c>
      <c r="T76" s="114"/>
      <c r="U76" s="103"/>
      <c r="V76" s="102">
        <f>H76+(J76*'Economic Model'!C$30*'Economic Model'!C$33/1000)+('Economic Model'!K$61/100)</f>
        <v>4.7215509090909098</v>
      </c>
      <c r="W76" s="103"/>
      <c r="X76" s="102">
        <f>V76+('Economic Model'!K$58/100)</f>
        <v>5.3194345103030312</v>
      </c>
      <c r="Y76" s="131"/>
      <c r="Z76" s="103"/>
      <c r="AA76" s="102">
        <f t="shared" si="48"/>
        <v>0.91823318181818259</v>
      </c>
      <c r="AB76" s="103"/>
      <c r="AC76" s="102">
        <f t="shared" si="49"/>
        <v>0.32034958060606122</v>
      </c>
      <c r="AD76" s="114"/>
      <c r="AE76" s="130"/>
      <c r="AF76" s="161">
        <f>AC76/('Economic Model'!H$14*(1-'Economic Model'!C$25/100))</f>
        <v>9.9292629759145462E-2</v>
      </c>
      <c r="AG76" s="137"/>
      <c r="AH76" s="130"/>
      <c r="AI76" s="135"/>
      <c r="AJ76" s="341">
        <v>1.01</v>
      </c>
      <c r="AK76" s="102"/>
      <c r="AL76" s="102">
        <f t="shared" si="18"/>
        <v>2.9800000000000004</v>
      </c>
      <c r="AM76" s="102"/>
      <c r="AN76" s="17">
        <v>3.99</v>
      </c>
      <c r="AO76" s="130"/>
      <c r="AP76" s="130"/>
      <c r="AQ76" s="102">
        <f>AN76+(J76*'Economic Model'!C$30*'Economic Model'!C$33/1000)+('Economic Model'!K$61/100)</f>
        <v>5.0874600000000001</v>
      </c>
      <c r="AR76" s="130"/>
      <c r="AS76" s="102">
        <f>AQ76+('Economic Model'!K$58/100)</f>
        <v>5.6853436012121215</v>
      </c>
      <c r="AT76" s="130"/>
      <c r="AU76" s="130"/>
      <c r="AV76" s="100">
        <f t="shared" si="51"/>
        <v>0.55232409090909229</v>
      </c>
      <c r="AW76" s="100"/>
      <c r="AX76" s="100">
        <f t="shared" si="52"/>
        <v>-4.5559510303029072E-2</v>
      </c>
      <c r="AY76" s="100"/>
      <c r="AZ76" s="100">
        <f t="shared" si="50"/>
        <v>0.32034958060606122</v>
      </c>
      <c r="BA76" s="100"/>
      <c r="BB76" s="100">
        <f t="shared" si="53"/>
        <v>-0.3659090909090903</v>
      </c>
      <c r="BC76" s="137"/>
      <c r="BD76" s="130"/>
      <c r="BE76" s="28"/>
      <c r="BF76" s="240"/>
    </row>
    <row r="77" spans="1:58" x14ac:dyDescent="0.2">
      <c r="A77" s="8">
        <v>40422</v>
      </c>
      <c r="C77" s="60"/>
      <c r="D77" s="127">
        <f>'Returns per Gal.'!D77</f>
        <v>2.0068181818181809</v>
      </c>
      <c r="E77" s="128"/>
      <c r="F77" s="129">
        <f>'Returns per Gal.'!F77</f>
        <v>123.21428571428571</v>
      </c>
      <c r="G77" s="128"/>
      <c r="H77" s="127">
        <f>'Returns per Gal.'!H77</f>
        <v>4.3160089285714278</v>
      </c>
      <c r="I77" s="128"/>
      <c r="J77" s="127">
        <f>'Returns per Gal.'!J77</f>
        <v>5.59</v>
      </c>
      <c r="K77" s="136"/>
      <c r="L77" s="102"/>
      <c r="M77" s="102">
        <f>D77*'Economic Model'!C$30</f>
        <v>5.6190909090909065</v>
      </c>
      <c r="N77" s="102"/>
      <c r="O77" s="102">
        <f>F77/2000*'Economic Model'!C$32</f>
        <v>1.0473214285714285</v>
      </c>
      <c r="P77" s="102"/>
      <c r="Q77" s="102">
        <f t="shared" ref="Q77:Q82" si="54">M77+O77</f>
        <v>6.6664123376623348</v>
      </c>
      <c r="R77" s="102"/>
      <c r="S77" s="102">
        <f t="shared" ref="S77:S82" si="55">Q77-X77+H77</f>
        <v>4.9853487364502138</v>
      </c>
      <c r="T77" s="114"/>
      <c r="U77" s="103"/>
      <c r="V77" s="102">
        <f>H77+(J77*'Economic Model'!C$30*'Economic Model'!C$33/1000)+('Economic Model'!K$61/100)</f>
        <v>5.3991889285714274</v>
      </c>
      <c r="W77" s="103"/>
      <c r="X77" s="102">
        <f>V77+('Economic Model'!K$58/100)</f>
        <v>5.9970725297835488</v>
      </c>
      <c r="Y77" s="131"/>
      <c r="Z77" s="103"/>
      <c r="AA77" s="102">
        <f t="shared" ref="AA77:AA82" si="56">Q77-V77</f>
        <v>1.2672234090909074</v>
      </c>
      <c r="AB77" s="103"/>
      <c r="AC77" s="102">
        <f t="shared" ref="AC77:AC82" si="57">Q77-X77</f>
        <v>0.669339807878786</v>
      </c>
      <c r="AD77" s="114"/>
      <c r="AE77" s="130"/>
      <c r="AF77" s="161">
        <f>AC77/('Economic Model'!H$14*(1-'Economic Model'!C$25/100))</f>
        <v>0.20746245274000644</v>
      </c>
      <c r="AG77" s="137"/>
      <c r="AH77" s="130"/>
      <c r="AI77" s="135"/>
      <c r="AJ77" s="341">
        <v>1.1200000000000001</v>
      </c>
      <c r="AK77" s="102"/>
      <c r="AL77" s="102">
        <f t="shared" ref="AL77:AL88" si="58">AN77-AJ77</f>
        <v>2.4499999999999997</v>
      </c>
      <c r="AM77" s="102"/>
      <c r="AN77" s="17">
        <v>3.57</v>
      </c>
      <c r="AO77" s="130"/>
      <c r="AP77" s="130"/>
      <c r="AQ77" s="102">
        <f>AN77+(J77*'Economic Model'!C$30*'Economic Model'!C$33/1000)+('Economic Model'!K$61/100)</f>
        <v>4.6531799999999999</v>
      </c>
      <c r="AR77" s="130"/>
      <c r="AS77" s="102">
        <f>AQ77+('Economic Model'!K$58/100)</f>
        <v>5.2510636012121212</v>
      </c>
      <c r="AT77" s="130"/>
      <c r="AU77" s="130"/>
      <c r="AV77" s="100">
        <f t="shared" si="51"/>
        <v>2.0132323376623349</v>
      </c>
      <c r="AW77" s="100"/>
      <c r="AX77" s="100">
        <f t="shared" si="52"/>
        <v>1.4153487364502135</v>
      </c>
      <c r="AY77" s="100"/>
      <c r="AZ77" s="100">
        <f t="shared" ref="AZ77:AZ82" si="59">S77-H77</f>
        <v>0.669339807878786</v>
      </c>
      <c r="BA77" s="100"/>
      <c r="BB77" s="100">
        <f t="shared" si="53"/>
        <v>0.74600892857142798</v>
      </c>
      <c r="BC77" s="137"/>
      <c r="BD77" s="130"/>
      <c r="BE77" s="28"/>
      <c r="BF77" s="240"/>
    </row>
    <row r="78" spans="1:58" x14ac:dyDescent="0.2">
      <c r="A78" s="8">
        <v>40452</v>
      </c>
      <c r="C78" s="60"/>
      <c r="D78" s="127">
        <f>'Returns per Gal.'!D78</f>
        <v>2.1119047619047624</v>
      </c>
      <c r="E78" s="128"/>
      <c r="F78" s="129">
        <f>'Returns per Gal.'!F78</f>
        <v>141.92261904761904</v>
      </c>
      <c r="G78" s="128"/>
      <c r="H78" s="127">
        <f>'Returns per Gal.'!H78</f>
        <v>4.9546041666666651</v>
      </c>
      <c r="I78" s="128"/>
      <c r="J78" s="127">
        <f>'Returns per Gal.'!J78</f>
        <v>4.8499999999999996</v>
      </c>
      <c r="K78" s="136"/>
      <c r="L78" s="102"/>
      <c r="M78" s="102">
        <f>D78*'Economic Model'!C$30</f>
        <v>5.913333333333334</v>
      </c>
      <c r="N78" s="102"/>
      <c r="O78" s="102">
        <f>F78/2000*'Economic Model'!C$32</f>
        <v>1.2063422619047619</v>
      </c>
      <c r="P78" s="102"/>
      <c r="Q78" s="102">
        <f t="shared" si="54"/>
        <v>7.1196755952380961</v>
      </c>
      <c r="R78" s="102"/>
      <c r="S78" s="102">
        <f t="shared" si="55"/>
        <v>5.5007719940259747</v>
      </c>
      <c r="T78" s="114"/>
      <c r="U78" s="103"/>
      <c r="V78" s="102">
        <f>H78+(J78*'Economic Model'!C$30*'Economic Model'!C$33/1000)+('Economic Model'!K$61/100)</f>
        <v>5.9756241666666652</v>
      </c>
      <c r="W78" s="103"/>
      <c r="X78" s="102">
        <f>V78+('Economic Model'!K$58/100)</f>
        <v>6.5735077678787865</v>
      </c>
      <c r="Y78" s="131"/>
      <c r="Z78" s="103"/>
      <c r="AA78" s="102">
        <f t="shared" si="56"/>
        <v>1.1440514285714309</v>
      </c>
      <c r="AB78" s="103"/>
      <c r="AC78" s="102">
        <f t="shared" si="57"/>
        <v>0.54616782735930958</v>
      </c>
      <c r="AD78" s="114"/>
      <c r="AE78" s="130"/>
      <c r="AF78" s="161">
        <f>AC78/('Economic Model'!H$14*(1-'Economic Model'!C$25/100))</f>
        <v>0.16928519077736146</v>
      </c>
      <c r="AG78" s="137"/>
      <c r="AH78" s="130"/>
      <c r="AI78" s="135"/>
      <c r="AJ78" s="341">
        <v>1.1200000000000001</v>
      </c>
      <c r="AK78" s="102"/>
      <c r="AL78" s="102">
        <f t="shared" si="58"/>
        <v>2.46</v>
      </c>
      <c r="AM78" s="102"/>
      <c r="AN78" s="17">
        <v>3.58</v>
      </c>
      <c r="AO78" s="130"/>
      <c r="AP78" s="130"/>
      <c r="AQ78" s="102">
        <f>AN78+(J78*'Economic Model'!C$30*'Economic Model'!C$33/1000)+('Economic Model'!K$61/100)</f>
        <v>4.6010200000000001</v>
      </c>
      <c r="AR78" s="130"/>
      <c r="AS78" s="102">
        <f>AQ78+('Economic Model'!K$58/100)</f>
        <v>5.1989036012121215</v>
      </c>
      <c r="AT78" s="130"/>
      <c r="AU78" s="130"/>
      <c r="AV78" s="100">
        <f t="shared" ref="AV78:AV83" si="60">Q78-AQ78</f>
        <v>2.518655595238096</v>
      </c>
      <c r="AW78" s="100"/>
      <c r="AX78" s="100">
        <f t="shared" ref="AX78:AX83" si="61">Q78-AS78</f>
        <v>1.9207719940259746</v>
      </c>
      <c r="AY78" s="100"/>
      <c r="AZ78" s="100">
        <f t="shared" si="59"/>
        <v>0.54616782735930958</v>
      </c>
      <c r="BA78" s="100"/>
      <c r="BB78" s="100">
        <f t="shared" ref="BB78:BB83" si="62">H78-AN78</f>
        <v>1.3746041666666651</v>
      </c>
      <c r="BC78" s="137"/>
      <c r="BD78" s="130"/>
      <c r="BF78" s="240"/>
    </row>
    <row r="79" spans="1:58" x14ac:dyDescent="0.2">
      <c r="A79" s="8">
        <v>40483</v>
      </c>
      <c r="C79" s="60"/>
      <c r="D79" s="127">
        <f>'Returns per Gal.'!D79</f>
        <v>2.33</v>
      </c>
      <c r="E79" s="128"/>
      <c r="F79" s="129">
        <f>'Returns per Gal.'!F79</f>
        <v>152.38095238095238</v>
      </c>
      <c r="G79" s="128"/>
      <c r="H79" s="127">
        <f>'Returns per Gal.'!H79</f>
        <v>5.2398809523809557</v>
      </c>
      <c r="I79" s="128"/>
      <c r="J79" s="127">
        <f>'Returns per Gal.'!J79</f>
        <v>5.58</v>
      </c>
      <c r="K79" s="136"/>
      <c r="L79" s="102"/>
      <c r="M79" s="102">
        <f>D79*'Economic Model'!C$30</f>
        <v>6.524</v>
      </c>
      <c r="N79" s="102"/>
      <c r="O79" s="102">
        <f>F79/2000*'Economic Model'!C$32</f>
        <v>1.2952380952380951</v>
      </c>
      <c r="P79" s="102"/>
      <c r="Q79" s="102">
        <f t="shared" si="54"/>
        <v>7.8192380952380951</v>
      </c>
      <c r="R79" s="102"/>
      <c r="S79" s="102">
        <f t="shared" si="55"/>
        <v>6.1390144940259734</v>
      </c>
      <c r="T79" s="114"/>
      <c r="U79" s="103"/>
      <c r="V79" s="102">
        <f>H79+(J79*'Economic Model'!C$30*'Economic Model'!C$33/1000)+('Economic Model'!K$61/100)</f>
        <v>6.322220952380956</v>
      </c>
      <c r="W79" s="103"/>
      <c r="X79" s="102">
        <f>V79+('Economic Model'!K$58/100)</f>
        <v>6.9201045535930774</v>
      </c>
      <c r="Y79" s="131"/>
      <c r="Z79" s="103"/>
      <c r="AA79" s="102">
        <f t="shared" si="56"/>
        <v>1.497017142857139</v>
      </c>
      <c r="AB79" s="103"/>
      <c r="AC79" s="102">
        <f t="shared" si="57"/>
        <v>0.89913354164501769</v>
      </c>
      <c r="AD79" s="114"/>
      <c r="AE79" s="130"/>
      <c r="AF79" s="161">
        <f>AC79/('Economic Model'!H$14*(1-'Economic Model'!C$25/100))</f>
        <v>0.27868721939852842</v>
      </c>
      <c r="AG79" s="137"/>
      <c r="AH79" s="130"/>
      <c r="AI79" s="135"/>
      <c r="AJ79" s="341">
        <v>1.1200000000000001</v>
      </c>
      <c r="AK79" s="17"/>
      <c r="AL79" s="102">
        <f t="shared" si="58"/>
        <v>2.4699999999999998</v>
      </c>
      <c r="AM79" s="17"/>
      <c r="AN79" s="17">
        <v>3.59</v>
      </c>
      <c r="AO79" s="28"/>
      <c r="AP79" s="130"/>
      <c r="AQ79" s="102">
        <f>AN79+(J79*'Economic Model'!C$30*'Economic Model'!C$33/1000)+('Economic Model'!K$61/100)</f>
        <v>4.6723400000000002</v>
      </c>
      <c r="AR79" s="130"/>
      <c r="AS79" s="102">
        <f>AQ79+('Economic Model'!K$58/100)</f>
        <v>5.2702236012121215</v>
      </c>
      <c r="AT79" s="130"/>
      <c r="AU79" s="130"/>
      <c r="AV79" s="100">
        <f t="shared" si="60"/>
        <v>3.1468980952380949</v>
      </c>
      <c r="AW79" s="100"/>
      <c r="AX79" s="100">
        <f t="shared" si="61"/>
        <v>2.5490144940259736</v>
      </c>
      <c r="AY79" s="100"/>
      <c r="AZ79" s="100">
        <f t="shared" si="59"/>
        <v>0.89913354164501769</v>
      </c>
      <c r="BA79" s="100"/>
      <c r="BB79" s="100">
        <f t="shared" si="62"/>
        <v>1.6498809523809559</v>
      </c>
      <c r="BC79" s="137"/>
      <c r="BD79" s="130"/>
      <c r="BF79" s="240"/>
    </row>
    <row r="80" spans="1:58" x14ac:dyDescent="0.2">
      <c r="A80" s="77">
        <v>40513</v>
      </c>
      <c r="B80" s="30"/>
      <c r="C80" s="65"/>
      <c r="D80" s="138">
        <f>'Returns per Gal.'!D80</f>
        <v>2.1004761904761913</v>
      </c>
      <c r="E80" s="139"/>
      <c r="F80" s="140">
        <f>'Returns per Gal.'!F80</f>
        <v>161.1904761904762</v>
      </c>
      <c r="G80" s="139"/>
      <c r="H80" s="138">
        <f>'Returns per Gal.'!H80</f>
        <v>5.5979761904761896</v>
      </c>
      <c r="I80" s="139"/>
      <c r="J80" s="138">
        <f>'Returns per Gal.'!J80</f>
        <v>6.07</v>
      </c>
      <c r="K80" s="146"/>
      <c r="L80" s="106"/>
      <c r="M80" s="106">
        <f>D80*'Economic Model'!C$30</f>
        <v>5.8813333333333349</v>
      </c>
      <c r="N80" s="106"/>
      <c r="O80" s="106">
        <f>F80/2000*'Economic Model'!C$32</f>
        <v>1.3701190476190479</v>
      </c>
      <c r="P80" s="106"/>
      <c r="Q80" s="106">
        <f t="shared" si="54"/>
        <v>7.251452380952383</v>
      </c>
      <c r="R80" s="106"/>
      <c r="S80" s="106">
        <f t="shared" si="55"/>
        <v>5.5300687797402617</v>
      </c>
      <c r="T80" s="116"/>
      <c r="U80" s="107"/>
      <c r="V80" s="106">
        <f>H80+(J80*'Economic Model'!C$30*'Economic Model'!C$33/1000)+('Economic Model'!K$61/100)</f>
        <v>6.7214761904761895</v>
      </c>
      <c r="W80" s="107"/>
      <c r="X80" s="106">
        <f>V80+('Economic Model'!K$58/100)</f>
        <v>7.3193597916883109</v>
      </c>
      <c r="Y80" s="142"/>
      <c r="Z80" s="107"/>
      <c r="AA80" s="106">
        <f t="shared" si="56"/>
        <v>0.52997619047619349</v>
      </c>
      <c r="AB80" s="107"/>
      <c r="AC80" s="106">
        <f t="shared" si="57"/>
        <v>-6.7907410735927876E-2</v>
      </c>
      <c r="AD80" s="116"/>
      <c r="AE80" s="141"/>
      <c r="AF80" s="162">
        <f>AC80/('Economic Model'!H$14*(1-'Economic Model'!C$25/100))</f>
        <v>-2.1047960728864865E-2</v>
      </c>
      <c r="AG80" s="147"/>
      <c r="AH80" s="141"/>
      <c r="AI80" s="65"/>
      <c r="AJ80" s="342">
        <v>1.1200000000000001</v>
      </c>
      <c r="AK80" s="74"/>
      <c r="AL80" s="106">
        <f t="shared" si="58"/>
        <v>2.48</v>
      </c>
      <c r="AM80" s="74"/>
      <c r="AN80" s="74">
        <v>3.6</v>
      </c>
      <c r="AO80" s="30"/>
      <c r="AP80" s="141"/>
      <c r="AQ80" s="106">
        <f>AN80+(J80*'Economic Model'!C$30*'Economic Model'!C$33/1000)+('Economic Model'!K$61/100)</f>
        <v>4.7235000000000005</v>
      </c>
      <c r="AR80" s="141"/>
      <c r="AS80" s="106">
        <f>AQ80+('Economic Model'!K$58/100)</f>
        <v>5.3213836012121218</v>
      </c>
      <c r="AT80" s="141"/>
      <c r="AU80" s="141"/>
      <c r="AV80" s="101">
        <f t="shared" si="60"/>
        <v>2.5279523809523825</v>
      </c>
      <c r="AW80" s="101"/>
      <c r="AX80" s="101">
        <f t="shared" si="61"/>
        <v>1.9300687797402611</v>
      </c>
      <c r="AY80" s="101"/>
      <c r="AZ80" s="101">
        <f t="shared" si="59"/>
        <v>-6.7907410735927876E-2</v>
      </c>
      <c r="BA80" s="101"/>
      <c r="BB80" s="101">
        <f t="shared" si="62"/>
        <v>1.9979761904761895</v>
      </c>
      <c r="BC80" s="147"/>
      <c r="BD80" s="130"/>
      <c r="BF80" s="240"/>
    </row>
    <row r="81" spans="1:58" x14ac:dyDescent="0.2">
      <c r="A81" s="22">
        <v>40544</v>
      </c>
      <c r="C81" s="60"/>
      <c r="D81" s="154">
        <f>'Returns per Gal.'!D81</f>
        <v>2.2695238095238093</v>
      </c>
      <c r="E81" s="155"/>
      <c r="F81" s="156">
        <f>'Returns per Gal.'!F81</f>
        <v>179.39285714285714</v>
      </c>
      <c r="G81" s="155"/>
      <c r="H81" s="154">
        <f>'Returns per Gal.'!H81</f>
        <v>6.0441666666666682</v>
      </c>
      <c r="I81" s="155"/>
      <c r="J81" s="154">
        <f>'Returns per Gal.'!J81</f>
        <v>6.51</v>
      </c>
      <c r="K81" s="157"/>
      <c r="L81" s="110"/>
      <c r="M81" s="110">
        <f>D81*'Economic Model'!C$30</f>
        <v>6.3546666666666658</v>
      </c>
      <c r="N81" s="110"/>
      <c r="O81" s="110">
        <f>F81/2000*'Economic Model'!C$32</f>
        <v>1.5248392857142856</v>
      </c>
      <c r="P81" s="110"/>
      <c r="Q81" s="110">
        <f t="shared" si="54"/>
        <v>7.879505952380951</v>
      </c>
      <c r="R81" s="110"/>
      <c r="S81" s="110">
        <f t="shared" si="55"/>
        <v>6.12116235116883</v>
      </c>
      <c r="T81" s="125"/>
      <c r="U81" s="111"/>
      <c r="V81" s="110">
        <f>H81+(J81*'Economic Model'!C$30*'Economic Model'!C$33/1000)+('Economic Model'!K$61/100)</f>
        <v>7.2046266666666678</v>
      </c>
      <c r="W81" s="111"/>
      <c r="X81" s="110">
        <f>V81+('Economic Model'!K$58/100)</f>
        <v>7.8025102678787892</v>
      </c>
      <c r="Y81" s="158"/>
      <c r="Z81" s="111"/>
      <c r="AA81" s="110">
        <f t="shared" si="56"/>
        <v>0.67487928571428313</v>
      </c>
      <c r="AB81" s="111"/>
      <c r="AC81" s="110">
        <f t="shared" si="57"/>
        <v>7.6995684502161765E-2</v>
      </c>
      <c r="AD81" s="125"/>
      <c r="AE81" s="159"/>
      <c r="AF81" s="163">
        <f>AC81/('Economic Model'!H$14*(1-'Economic Model'!C$25/100))</f>
        <v>2.3864879048262042E-2</v>
      </c>
      <c r="AG81" s="71"/>
      <c r="AH81" s="235"/>
      <c r="AI81" s="60"/>
      <c r="AJ81" s="341">
        <v>1.1200000000000001</v>
      </c>
      <c r="AK81" s="17"/>
      <c r="AL81" s="102">
        <f t="shared" si="58"/>
        <v>2.4899999999999998</v>
      </c>
      <c r="AM81" s="17"/>
      <c r="AN81" s="17">
        <v>3.61</v>
      </c>
      <c r="AO81" s="28"/>
      <c r="AP81" s="28"/>
      <c r="AQ81" s="102">
        <f>AN81+(J81*'Economic Model'!C$30*'Economic Model'!C$33/1000)+('Economic Model'!K$61/100)</f>
        <v>4.7704599999999999</v>
      </c>
      <c r="AR81" s="130"/>
      <c r="AS81" s="102">
        <f>AQ81+('Economic Model'!K$58/100)</f>
        <v>5.3683436012121213</v>
      </c>
      <c r="AT81" s="130"/>
      <c r="AU81" s="130"/>
      <c r="AV81" s="100">
        <f t="shared" si="60"/>
        <v>3.1090459523809511</v>
      </c>
      <c r="AW81" s="100"/>
      <c r="AX81" s="100">
        <f t="shared" si="61"/>
        <v>2.5111623511688297</v>
      </c>
      <c r="AY81" s="100"/>
      <c r="AZ81" s="100">
        <f t="shared" si="59"/>
        <v>7.6995684502161765E-2</v>
      </c>
      <c r="BA81" s="100"/>
      <c r="BB81" s="100">
        <f t="shared" si="62"/>
        <v>2.4341666666666684</v>
      </c>
      <c r="BC81" s="59"/>
      <c r="BF81" s="240"/>
    </row>
    <row r="82" spans="1:58" x14ac:dyDescent="0.2">
      <c r="A82" s="8">
        <v>40575</v>
      </c>
      <c r="C82" s="60"/>
      <c r="D82" s="127">
        <f>'Returns per Gal.'!D82</f>
        <v>2.2922500000000001</v>
      </c>
      <c r="E82" s="128"/>
      <c r="F82" s="129">
        <f>'Returns per Gal.'!F82</f>
        <v>190.81578947368422</v>
      </c>
      <c r="G82" s="128"/>
      <c r="H82" s="127">
        <f>'Returns per Gal.'!H82</f>
        <v>6.5826315789473684</v>
      </c>
      <c r="I82" s="128"/>
      <c r="J82" s="127">
        <f>'Returns per Gal.'!J82</f>
        <v>6.39</v>
      </c>
      <c r="K82" s="136"/>
      <c r="L82" s="102"/>
      <c r="M82" s="102">
        <f>D82*'Economic Model'!C$30</f>
        <v>6.4183000000000003</v>
      </c>
      <c r="N82" s="102"/>
      <c r="O82" s="102">
        <f>F82/2000*'Economic Model'!C$32</f>
        <v>1.6219342105263159</v>
      </c>
      <c r="P82" s="102"/>
      <c r="Q82" s="102">
        <f t="shared" si="54"/>
        <v>8.0402342105263163</v>
      </c>
      <c r="R82" s="102"/>
      <c r="S82" s="102">
        <f t="shared" si="55"/>
        <v>6.2919706093141956</v>
      </c>
      <c r="T82" s="114"/>
      <c r="U82" s="103"/>
      <c r="V82" s="102">
        <f>H82+(J82*'Economic Model'!C$30*'Economic Model'!C$33/1000)+('Economic Model'!K$61/100)</f>
        <v>7.7330115789473686</v>
      </c>
      <c r="W82" s="103"/>
      <c r="X82" s="102">
        <f>V82+('Economic Model'!K$58/100)</f>
        <v>8.330895180159489</v>
      </c>
      <c r="Y82" s="131"/>
      <c r="Z82" s="103"/>
      <c r="AA82" s="102">
        <f t="shared" si="56"/>
        <v>0.30722263157894769</v>
      </c>
      <c r="AB82" s="103"/>
      <c r="AC82" s="102">
        <f t="shared" si="57"/>
        <v>-0.29066096963317278</v>
      </c>
      <c r="AD82" s="114"/>
      <c r="AE82" s="130"/>
      <c r="AF82" s="161">
        <f>AC82/('Economic Model'!H$14*(1-'Economic Model'!C$25/100))</f>
        <v>-9.009061909374258E-2</v>
      </c>
      <c r="AG82" s="137"/>
      <c r="AH82" s="130"/>
      <c r="AI82" s="135"/>
      <c r="AJ82" s="341">
        <v>1.1200000000000001</v>
      </c>
      <c r="AK82" s="102"/>
      <c r="AL82" s="102">
        <f t="shared" si="58"/>
        <v>2.5</v>
      </c>
      <c r="AM82" s="102"/>
      <c r="AN82" s="17">
        <v>3.62</v>
      </c>
      <c r="AO82" s="130"/>
      <c r="AP82" s="130"/>
      <c r="AQ82" s="102">
        <f>AN82+(J82*'Economic Model'!C$30*'Economic Model'!C$33/1000)+('Economic Model'!K$61/100)</f>
        <v>4.7703800000000003</v>
      </c>
      <c r="AR82" s="130"/>
      <c r="AS82" s="102">
        <f>AQ82+('Economic Model'!K$58/100)</f>
        <v>5.3682636012121216</v>
      </c>
      <c r="AT82" s="130"/>
      <c r="AU82" s="130"/>
      <c r="AV82" s="100">
        <f t="shared" si="60"/>
        <v>3.269854210526316</v>
      </c>
      <c r="AW82" s="100"/>
      <c r="AX82" s="100">
        <f t="shared" si="61"/>
        <v>2.6719706093141946</v>
      </c>
      <c r="AY82" s="100"/>
      <c r="AZ82" s="100">
        <f t="shared" si="59"/>
        <v>-0.29066096963317278</v>
      </c>
      <c r="BA82" s="100"/>
      <c r="BB82" s="100">
        <f t="shared" si="62"/>
        <v>2.9626315789473683</v>
      </c>
      <c r="BC82" s="59"/>
      <c r="BF82" s="240"/>
    </row>
    <row r="83" spans="1:58" x14ac:dyDescent="0.2">
      <c r="A83" s="8">
        <v>40603</v>
      </c>
      <c r="C83" s="60"/>
      <c r="D83" s="127">
        <f>'Returns per Gal.'!D83</f>
        <v>2.434565217391305</v>
      </c>
      <c r="E83" s="128"/>
      <c r="F83" s="129">
        <f>'Returns per Gal.'!F83</f>
        <v>195.22826086956522</v>
      </c>
      <c r="G83" s="128"/>
      <c r="H83" s="127">
        <f>'Returns per Gal.'!H83</f>
        <v>6.5423369565217415</v>
      </c>
      <c r="I83" s="128"/>
      <c r="J83" s="127">
        <f>'Returns per Gal.'!J83</f>
        <v>6.18</v>
      </c>
      <c r="K83" s="136"/>
      <c r="L83" s="102"/>
      <c r="M83" s="102">
        <f>D83*'Economic Model'!C$30</f>
        <v>6.8167826086956538</v>
      </c>
      <c r="N83" s="102"/>
      <c r="O83" s="102">
        <f>F83/2000*'Economic Model'!C$32</f>
        <v>1.6594402173913043</v>
      </c>
      <c r="P83" s="102"/>
      <c r="Q83" s="102">
        <f t="shared" ref="Q83:Q89" si="63">M83+O83</f>
        <v>8.4762228260869588</v>
      </c>
      <c r="R83" s="102"/>
      <c r="S83" s="102">
        <f t="shared" ref="S83:S89" si="64">Q83-X83+H83</f>
        <v>6.7455992248748382</v>
      </c>
      <c r="T83" s="114"/>
      <c r="U83" s="103"/>
      <c r="V83" s="102">
        <f>H83+(J83*'Economic Model'!C$30*'Economic Model'!C$33/1000)+('Economic Model'!K$61/100)</f>
        <v>7.6750769565217416</v>
      </c>
      <c r="W83" s="103"/>
      <c r="X83" s="102">
        <f>V83+('Economic Model'!K$58/100)</f>
        <v>8.2729605577338621</v>
      </c>
      <c r="Y83" s="131"/>
      <c r="Z83" s="103"/>
      <c r="AA83" s="102">
        <f t="shared" ref="AA83:AA89" si="65">Q83-V83</f>
        <v>0.80114586956521716</v>
      </c>
      <c r="AB83" s="103"/>
      <c r="AC83" s="102">
        <f t="shared" ref="AC83:AC89" si="66">Q83-X83</f>
        <v>0.20326226835309669</v>
      </c>
      <c r="AD83" s="114"/>
      <c r="AE83" s="130"/>
      <c r="AF83" s="161">
        <f>AC83/('Economic Model'!H$14*(1-'Economic Model'!C$25/100))</f>
        <v>6.3001315991753279E-2</v>
      </c>
      <c r="AG83" s="137"/>
      <c r="AH83" s="130"/>
      <c r="AI83" s="60"/>
      <c r="AJ83" s="341">
        <v>1.1200000000000001</v>
      </c>
      <c r="AK83" s="17"/>
      <c r="AL83" s="102">
        <f t="shared" si="58"/>
        <v>2.5099999999999998</v>
      </c>
      <c r="AM83" s="17"/>
      <c r="AN83" s="17">
        <v>3.63</v>
      </c>
      <c r="AO83" s="28"/>
      <c r="AP83" s="130"/>
      <c r="AQ83" s="102">
        <f>AN83+(J83*'Economic Model'!C$30*'Economic Model'!C$33/1000)+('Economic Model'!K$61/100)</f>
        <v>4.76274</v>
      </c>
      <c r="AR83" s="130"/>
      <c r="AS83" s="102">
        <f>AQ83+('Economic Model'!K$58/100)</f>
        <v>5.3606236012121213</v>
      </c>
      <c r="AT83" s="130"/>
      <c r="AU83" s="130"/>
      <c r="AV83" s="100">
        <f t="shared" si="60"/>
        <v>3.7134828260869588</v>
      </c>
      <c r="AW83" s="100"/>
      <c r="AX83" s="100">
        <f t="shared" si="61"/>
        <v>3.1155992248748374</v>
      </c>
      <c r="AY83" s="100"/>
      <c r="AZ83" s="100">
        <f t="shared" ref="AZ83:AZ89" si="67">S83-H83</f>
        <v>0.20326226835309669</v>
      </c>
      <c r="BA83" s="100"/>
      <c r="BB83" s="100">
        <f t="shared" si="62"/>
        <v>2.9123369565217416</v>
      </c>
      <c r="BC83" s="59"/>
      <c r="BF83" s="240"/>
    </row>
    <row r="84" spans="1:58" x14ac:dyDescent="0.2">
      <c r="A84" s="8">
        <v>40634</v>
      </c>
      <c r="C84" s="60"/>
      <c r="D84" s="127">
        <f>'Returns per Gal.'!D84</f>
        <v>2.5649999999999986</v>
      </c>
      <c r="E84" s="128"/>
      <c r="F84" s="129">
        <f>'Returns per Gal.'!F84</f>
        <v>209.45</v>
      </c>
      <c r="G84" s="128"/>
      <c r="H84" s="127">
        <f>'Returns per Gal.'!H84</f>
        <v>7.2114000000000003</v>
      </c>
      <c r="I84" s="128"/>
      <c r="J84" s="127">
        <f>'Returns per Gal.'!J84</f>
        <v>5.7</v>
      </c>
      <c r="K84" s="136"/>
      <c r="L84" s="102"/>
      <c r="M84" s="102">
        <f>D84*'Economic Model'!C$30</f>
        <v>7.1819999999999959</v>
      </c>
      <c r="N84" s="102"/>
      <c r="O84" s="102">
        <f>F84/2000*'Economic Model'!C$32</f>
        <v>1.7803249999999999</v>
      </c>
      <c r="P84" s="102"/>
      <c r="Q84" s="102">
        <f t="shared" si="63"/>
        <v>8.9623249999999963</v>
      </c>
      <c r="R84" s="102"/>
      <c r="S84" s="102">
        <f t="shared" si="64"/>
        <v>7.2720213987878752</v>
      </c>
      <c r="T84" s="114"/>
      <c r="U84" s="103"/>
      <c r="V84" s="102">
        <f>H84+(J84*'Economic Model'!C$30*'Economic Model'!C$33/1000)+('Economic Model'!K$61/100)</f>
        <v>8.30382</v>
      </c>
      <c r="W84" s="103"/>
      <c r="X84" s="102">
        <f>V84+('Economic Model'!K$58/100)</f>
        <v>8.9017036012121213</v>
      </c>
      <c r="Y84" s="131"/>
      <c r="Z84" s="103"/>
      <c r="AA84" s="102">
        <f t="shared" si="65"/>
        <v>0.65850499999999634</v>
      </c>
      <c r="AB84" s="103"/>
      <c r="AC84" s="102">
        <f t="shared" si="66"/>
        <v>6.062139878787498E-2</v>
      </c>
      <c r="AD84" s="114"/>
      <c r="AE84" s="130"/>
      <c r="AF84" s="161">
        <f>AC84/('Economic Model'!H$14*(1-'Economic Model'!C$25/100))</f>
        <v>1.8789655019801489E-2</v>
      </c>
      <c r="AG84" s="137"/>
      <c r="AH84" s="130"/>
      <c r="AI84" s="60"/>
      <c r="AJ84" s="341">
        <v>1.1200000000000001</v>
      </c>
      <c r="AK84" s="17"/>
      <c r="AL84" s="102">
        <f t="shared" si="58"/>
        <v>2.52</v>
      </c>
      <c r="AM84" s="17"/>
      <c r="AN84" s="17">
        <v>3.64</v>
      </c>
      <c r="AO84" s="28"/>
      <c r="AP84" s="130"/>
      <c r="AQ84" s="102">
        <f>AN84+(J84*'Economic Model'!C$30*'Economic Model'!C$33/1000)+('Economic Model'!K$61/100)</f>
        <v>4.7324200000000003</v>
      </c>
      <c r="AR84" s="130"/>
      <c r="AS84" s="102">
        <f>AQ84+('Economic Model'!K$58/100)</f>
        <v>5.3303036012121217</v>
      </c>
      <c r="AT84" s="130"/>
      <c r="AU84" s="130"/>
      <c r="AV84" s="100">
        <f t="shared" ref="AV84:AV89" si="68">Q84-AQ84</f>
        <v>4.229904999999996</v>
      </c>
      <c r="AW84" s="100"/>
      <c r="AX84" s="100">
        <f t="shared" ref="AX84:AX89" si="69">Q84-AS84</f>
        <v>3.6320213987878747</v>
      </c>
      <c r="AY84" s="100"/>
      <c r="AZ84" s="100">
        <f t="shared" si="67"/>
        <v>6.062139878787498E-2</v>
      </c>
      <c r="BA84" s="100"/>
      <c r="BB84" s="100">
        <f t="shared" ref="BB84:BB89" si="70">H84-AN84</f>
        <v>3.5714000000000001</v>
      </c>
      <c r="BC84" s="59"/>
      <c r="BF84" s="240"/>
    </row>
    <row r="85" spans="1:58" x14ac:dyDescent="0.2">
      <c r="A85" s="8">
        <v>40664</v>
      </c>
      <c r="C85" s="60"/>
      <c r="D85" s="127">
        <f>'Returns per Gal.'!D85</f>
        <v>2.5459523809523801</v>
      </c>
      <c r="E85" s="128"/>
      <c r="F85" s="129">
        <f>'Returns per Gal.'!F85</f>
        <v>197.3452380952381</v>
      </c>
      <c r="G85" s="128"/>
      <c r="H85" s="127">
        <f>'Returns per Gal.'!H85</f>
        <v>6.9776190476190454</v>
      </c>
      <c r="I85" s="128"/>
      <c r="J85" s="127">
        <f>'Returns per Gal.'!J85</f>
        <v>5.47</v>
      </c>
      <c r="K85" s="136"/>
      <c r="L85" s="102"/>
      <c r="M85" s="102">
        <f>D85*'Economic Model'!C$30</f>
        <v>7.128666666666664</v>
      </c>
      <c r="N85" s="102"/>
      <c r="O85" s="102">
        <f>F85/2000*'Economic Model'!C$32</f>
        <v>1.6774345238095238</v>
      </c>
      <c r="P85" s="102"/>
      <c r="Q85" s="102">
        <f t="shared" si="63"/>
        <v>8.8061011904761877</v>
      </c>
      <c r="R85" s="102"/>
      <c r="S85" s="102">
        <f t="shared" si="64"/>
        <v>7.1351175892640661</v>
      </c>
      <c r="T85" s="114"/>
      <c r="U85" s="103"/>
      <c r="V85" s="102">
        <f>H85+(J85*'Economic Model'!C$30*'Economic Model'!C$33/1000)+('Economic Model'!K$61/100)</f>
        <v>8.0507190476190456</v>
      </c>
      <c r="W85" s="103"/>
      <c r="X85" s="102">
        <f>V85+('Economic Model'!K$58/100)</f>
        <v>8.6486026488311669</v>
      </c>
      <c r="Y85" s="131"/>
      <c r="Z85" s="103"/>
      <c r="AA85" s="102">
        <f t="shared" si="65"/>
        <v>0.75538214285714211</v>
      </c>
      <c r="AB85" s="103"/>
      <c r="AC85" s="102">
        <f t="shared" si="66"/>
        <v>0.15749854164502075</v>
      </c>
      <c r="AD85" s="114"/>
      <c r="AE85" s="130"/>
      <c r="AF85" s="161">
        <f>AC85/('Economic Model'!H$14*(1-'Economic Model'!C$25/100))</f>
        <v>4.8816809291831825E-2</v>
      </c>
      <c r="AG85" s="137"/>
      <c r="AH85" s="130"/>
      <c r="AI85" s="60"/>
      <c r="AJ85" s="341">
        <v>1.1200000000000001</v>
      </c>
      <c r="AK85" s="17"/>
      <c r="AL85" s="102">
        <f t="shared" si="58"/>
        <v>2.5299999999999998</v>
      </c>
      <c r="AM85" s="17"/>
      <c r="AN85" s="17">
        <v>3.65</v>
      </c>
      <c r="AO85" s="28"/>
      <c r="AP85" s="130"/>
      <c r="AQ85" s="102">
        <f>AN85+(J85*'Economic Model'!C$30*'Economic Model'!C$33/1000)+('Economic Model'!K$61/100)</f>
        <v>4.7230999999999996</v>
      </c>
      <c r="AR85" s="130"/>
      <c r="AS85" s="102">
        <f>AQ85+('Economic Model'!K$58/100)</f>
        <v>5.320983601212121</v>
      </c>
      <c r="AT85" s="130"/>
      <c r="AU85" s="130"/>
      <c r="AV85" s="100">
        <f t="shared" si="68"/>
        <v>4.083001190476188</v>
      </c>
      <c r="AW85" s="100"/>
      <c r="AX85" s="100">
        <f t="shared" si="69"/>
        <v>3.4851175892640667</v>
      </c>
      <c r="AY85" s="100"/>
      <c r="AZ85" s="100">
        <f t="shared" si="67"/>
        <v>0.15749854164502075</v>
      </c>
      <c r="BA85" s="100"/>
      <c r="BB85" s="100">
        <f t="shared" si="70"/>
        <v>3.3276190476190455</v>
      </c>
      <c r="BC85" s="59"/>
      <c r="BF85" s="240"/>
    </row>
    <row r="86" spans="1:58" x14ac:dyDescent="0.2">
      <c r="A86" s="8">
        <v>40695</v>
      </c>
      <c r="C86" s="60"/>
      <c r="D86" s="127">
        <f>'Returns per Gal.'!D86</f>
        <v>2.6002272727272735</v>
      </c>
      <c r="E86" s="128"/>
      <c r="F86" s="129">
        <f>'Returns per Gal.'!F86</f>
        <v>193.71590909090909</v>
      </c>
      <c r="G86" s="128"/>
      <c r="H86" s="127">
        <f>'Returns per Gal.'!H86</f>
        <v>7.1056534090909063</v>
      </c>
      <c r="I86" s="128"/>
      <c r="J86" s="127">
        <f>'Returns per Gal.'!J86</f>
        <v>5.46</v>
      </c>
      <c r="K86" s="136"/>
      <c r="L86" s="102"/>
      <c r="M86" s="102">
        <f>D86*'Economic Model'!C$30</f>
        <v>7.2806363636363649</v>
      </c>
      <c r="N86" s="102"/>
      <c r="O86" s="102">
        <f>F86/2000*'Economic Model'!C$32</f>
        <v>1.6465852272727275</v>
      </c>
      <c r="P86" s="102"/>
      <c r="Q86" s="102">
        <f t="shared" si="63"/>
        <v>8.9272215909090917</v>
      </c>
      <c r="R86" s="102"/>
      <c r="S86" s="102">
        <f t="shared" si="64"/>
        <v>7.2570779896969713</v>
      </c>
      <c r="T86" s="114"/>
      <c r="U86" s="103"/>
      <c r="V86" s="102">
        <f>H86+(J86*'Economic Model'!C$30*'Economic Model'!C$33/1000)+('Economic Model'!K$61/100)</f>
        <v>8.1779134090909054</v>
      </c>
      <c r="W86" s="103"/>
      <c r="X86" s="102">
        <f>V86+('Economic Model'!K$58/100)</f>
        <v>8.7757970103030267</v>
      </c>
      <c r="Y86" s="131"/>
      <c r="Z86" s="103"/>
      <c r="AA86" s="102">
        <f t="shared" si="65"/>
        <v>0.74930818181818637</v>
      </c>
      <c r="AB86" s="103"/>
      <c r="AC86" s="102">
        <f t="shared" si="66"/>
        <v>0.15142458060606501</v>
      </c>
      <c r="AD86" s="114"/>
      <c r="AE86" s="130"/>
      <c r="AF86" s="161">
        <f>AC86/('Economic Model'!H$14*(1-'Economic Model'!C$25/100))</f>
        <v>4.6934179811026773E-2</v>
      </c>
      <c r="AG86" s="137"/>
      <c r="AH86" s="130"/>
      <c r="AI86" s="60"/>
      <c r="AJ86" s="341">
        <v>1.1200000000000001</v>
      </c>
      <c r="AK86" s="17"/>
      <c r="AL86" s="102">
        <f t="shared" si="58"/>
        <v>2.54</v>
      </c>
      <c r="AM86" s="17"/>
      <c r="AN86" s="17">
        <v>3.66</v>
      </c>
      <c r="AO86" s="28"/>
      <c r="AP86" s="130"/>
      <c r="AQ86" s="102">
        <f>AN86+(J86*'Economic Model'!C$30*'Economic Model'!C$33/1000)+('Economic Model'!K$61/100)</f>
        <v>4.7322600000000001</v>
      </c>
      <c r="AR86" s="130"/>
      <c r="AS86" s="102">
        <f>AQ86+('Economic Model'!K$58/100)</f>
        <v>5.3301436012121215</v>
      </c>
      <c r="AT86" s="130"/>
      <c r="AU86" s="130"/>
      <c r="AV86" s="100">
        <f t="shared" si="68"/>
        <v>4.1949615909090916</v>
      </c>
      <c r="AW86" s="100"/>
      <c r="AX86" s="100">
        <f t="shared" si="69"/>
        <v>3.5970779896969702</v>
      </c>
      <c r="AY86" s="100"/>
      <c r="AZ86" s="100">
        <f t="shared" si="67"/>
        <v>0.15142458060606501</v>
      </c>
      <c r="BA86" s="100"/>
      <c r="BB86" s="100">
        <f t="shared" si="70"/>
        <v>3.4456534090909061</v>
      </c>
      <c r="BC86" s="59"/>
      <c r="BF86" s="240"/>
    </row>
    <row r="87" spans="1:58" x14ac:dyDescent="0.2">
      <c r="A87" s="8">
        <v>40725</v>
      </c>
      <c r="C87" s="60"/>
      <c r="D87" s="127">
        <f>'Returns per Gal.'!D87</f>
        <v>2.7150000000000003</v>
      </c>
      <c r="E87" s="128"/>
      <c r="F87" s="129">
        <f>'Returns per Gal.'!F87</f>
        <v>191.25</v>
      </c>
      <c r="G87" s="128"/>
      <c r="H87" s="127">
        <f>'Returns per Gal.'!H87</f>
        <v>6.802525000000001</v>
      </c>
      <c r="I87" s="128"/>
      <c r="J87" s="127">
        <f>'Returns per Gal.'!J87</f>
        <v>5.63</v>
      </c>
      <c r="K87" s="136"/>
      <c r="L87" s="102"/>
      <c r="M87" s="102">
        <f>D87*'Economic Model'!C$30</f>
        <v>7.6020000000000003</v>
      </c>
      <c r="N87" s="102"/>
      <c r="O87" s="102">
        <f>F87/2000*'Economic Model'!C$32</f>
        <v>1.6256250000000001</v>
      </c>
      <c r="P87" s="102"/>
      <c r="Q87" s="102">
        <f t="shared" si="63"/>
        <v>9.2276249999999997</v>
      </c>
      <c r="R87" s="102"/>
      <c r="S87" s="102">
        <f t="shared" si="64"/>
        <v>7.543201398787879</v>
      </c>
      <c r="T87" s="114"/>
      <c r="U87" s="103"/>
      <c r="V87" s="102">
        <f>H87+(J87*'Economic Model'!C$30*'Economic Model'!C$33/1000)+('Economic Model'!K$61/100)</f>
        <v>7.8890650000000013</v>
      </c>
      <c r="W87" s="103"/>
      <c r="X87" s="102">
        <f>V87+('Economic Model'!K$58/100)</f>
        <v>8.4869486012121218</v>
      </c>
      <c r="Y87" s="131"/>
      <c r="Z87" s="103"/>
      <c r="AA87" s="102">
        <f t="shared" si="65"/>
        <v>1.3385599999999984</v>
      </c>
      <c r="AB87" s="103"/>
      <c r="AC87" s="102">
        <f t="shared" si="66"/>
        <v>0.74067639878787794</v>
      </c>
      <c r="AD87" s="114"/>
      <c r="AE87" s="130"/>
      <c r="AF87" s="161">
        <f>AC87/('Economic Model'!H$14*(1-'Economic Model'!C$25/100))</f>
        <v>0.22957329083136763</v>
      </c>
      <c r="AG87" s="137"/>
      <c r="AH87" s="130"/>
      <c r="AI87" s="60"/>
      <c r="AJ87" s="341">
        <v>1.1200000000000001</v>
      </c>
      <c r="AK87" s="17"/>
      <c r="AL87" s="102">
        <f t="shared" si="58"/>
        <v>2.5499999999999998</v>
      </c>
      <c r="AM87" s="17"/>
      <c r="AN87" s="17">
        <v>3.67</v>
      </c>
      <c r="AO87" s="28"/>
      <c r="AP87" s="130"/>
      <c r="AQ87" s="102">
        <f>AN87+(J87*'Economic Model'!C$30*'Economic Model'!C$33/1000)+('Economic Model'!K$61/100)</f>
        <v>4.7565400000000002</v>
      </c>
      <c r="AR87" s="130"/>
      <c r="AS87" s="102">
        <f>AQ87+('Economic Model'!K$58/100)</f>
        <v>5.3544236012121216</v>
      </c>
      <c r="AT87" s="130"/>
      <c r="AU87" s="130"/>
      <c r="AV87" s="100">
        <f t="shared" si="68"/>
        <v>4.4710849999999995</v>
      </c>
      <c r="AW87" s="100"/>
      <c r="AX87" s="100">
        <f t="shared" si="69"/>
        <v>3.8732013987878782</v>
      </c>
      <c r="AY87" s="100"/>
      <c r="AZ87" s="100">
        <f t="shared" si="67"/>
        <v>0.74067639878787794</v>
      </c>
      <c r="BA87" s="100"/>
      <c r="BB87" s="100">
        <f t="shared" si="70"/>
        <v>3.1325250000000011</v>
      </c>
      <c r="BC87" s="59"/>
      <c r="BF87" s="240"/>
    </row>
    <row r="88" spans="1:58" s="28" customFormat="1" x14ac:dyDescent="0.2">
      <c r="A88" s="234">
        <v>40756</v>
      </c>
      <c r="C88" s="60"/>
      <c r="D88" s="127">
        <f>'Returns per Gal.'!D88</f>
        <v>2.8304347826086973</v>
      </c>
      <c r="E88" s="128"/>
      <c r="F88" s="129">
        <f>'Returns per Gal.'!F88</f>
        <v>192.17391304347825</v>
      </c>
      <c r="G88" s="128"/>
      <c r="H88" s="127">
        <f>'Returns per Gal.'!H88</f>
        <v>7.1408967391304348</v>
      </c>
      <c r="I88" s="128"/>
      <c r="J88" s="127">
        <f>'Returns per Gal.'!J88</f>
        <v>5.44</v>
      </c>
      <c r="K88" s="136"/>
      <c r="L88" s="102"/>
      <c r="M88" s="102">
        <f>D88*'Economic Model'!C$30</f>
        <v>7.9252173913043515</v>
      </c>
      <c r="N88" s="102"/>
      <c r="O88" s="102">
        <f>F88/2000*'Economic Model'!C$32</f>
        <v>1.633478260869565</v>
      </c>
      <c r="P88" s="102"/>
      <c r="Q88" s="102">
        <f t="shared" si="63"/>
        <v>9.5586956521739168</v>
      </c>
      <c r="R88" s="102"/>
      <c r="S88" s="102">
        <f t="shared" si="64"/>
        <v>7.8902320509617958</v>
      </c>
      <c r="T88" s="114"/>
      <c r="U88" s="103"/>
      <c r="V88" s="102">
        <f>H88+(J88*'Economic Model'!C$30*'Economic Model'!C$33/1000)+('Economic Model'!K$61/100)</f>
        <v>8.2114767391304344</v>
      </c>
      <c r="W88" s="103"/>
      <c r="X88" s="102">
        <f>V88+('Economic Model'!K$58/100)</f>
        <v>8.8093603403425558</v>
      </c>
      <c r="Y88" s="131"/>
      <c r="Z88" s="103"/>
      <c r="AA88" s="102">
        <f t="shared" si="65"/>
        <v>1.3472189130434824</v>
      </c>
      <c r="AB88" s="103"/>
      <c r="AC88" s="102">
        <f t="shared" si="66"/>
        <v>0.74933531183136104</v>
      </c>
      <c r="AD88" s="114"/>
      <c r="AE88" s="130"/>
      <c r="AF88" s="161">
        <f>AC88/('Economic Model'!H$14*(1-'Economic Model'!C$25/100))</f>
        <v>0.23225712842315294</v>
      </c>
      <c r="AG88" s="137"/>
      <c r="AH88" s="130"/>
      <c r="AI88" s="60"/>
      <c r="AJ88" s="341">
        <v>1.1200000000000001</v>
      </c>
      <c r="AK88" s="17"/>
      <c r="AL88" s="102">
        <f t="shared" si="58"/>
        <v>2.56</v>
      </c>
      <c r="AM88" s="17"/>
      <c r="AN88" s="17">
        <v>3.68</v>
      </c>
      <c r="AP88" s="130"/>
      <c r="AQ88" s="102">
        <f>AN88+(J88*'Economic Model'!C$30*'Economic Model'!C$33/1000)+('Economic Model'!K$61/100)</f>
        <v>4.7505800000000002</v>
      </c>
      <c r="AR88" s="130"/>
      <c r="AS88" s="102">
        <f>AQ88+('Economic Model'!K$58/100)</f>
        <v>5.3484636012121216</v>
      </c>
      <c r="AT88" s="130"/>
      <c r="AU88" s="130"/>
      <c r="AV88" s="100">
        <f t="shared" si="68"/>
        <v>4.8081156521739166</v>
      </c>
      <c r="AW88" s="100"/>
      <c r="AX88" s="100">
        <f t="shared" si="69"/>
        <v>4.2102320509617952</v>
      </c>
      <c r="AY88" s="100"/>
      <c r="AZ88" s="100">
        <f t="shared" si="67"/>
        <v>0.74933531183136104</v>
      </c>
      <c r="BA88" s="100"/>
      <c r="BB88" s="100">
        <f t="shared" si="70"/>
        <v>3.4608967391304346</v>
      </c>
      <c r="BC88" s="59"/>
      <c r="BF88" s="240"/>
    </row>
    <row r="89" spans="1:58" x14ac:dyDescent="0.2">
      <c r="A89" s="8">
        <v>40787</v>
      </c>
      <c r="C89" s="60"/>
      <c r="D89" s="127">
        <f>'Returns per Gal.'!D89</f>
        <v>2.7459523809523807</v>
      </c>
      <c r="E89" s="128"/>
      <c r="F89" s="129">
        <f>'Returns per Gal.'!F89</f>
        <v>198.02500000000001</v>
      </c>
      <c r="G89" s="128"/>
      <c r="H89" s="127">
        <f>'Returns per Gal.'!H89</f>
        <v>6.7983750000000001</v>
      </c>
      <c r="I89" s="128"/>
      <c r="J89" s="127">
        <f>'Returns per Gal.'!J89</f>
        <v>5.43</v>
      </c>
      <c r="K89" s="136"/>
      <c r="L89" s="28"/>
      <c r="M89" s="102">
        <f>D89*'Economic Model'!C$30</f>
        <v>7.6886666666666654</v>
      </c>
      <c r="N89" s="102"/>
      <c r="O89" s="102">
        <f>F89/2000*'Economic Model'!C$32</f>
        <v>1.6832125</v>
      </c>
      <c r="P89" s="102"/>
      <c r="Q89" s="102">
        <f t="shared" si="63"/>
        <v>9.3718791666666661</v>
      </c>
      <c r="R89" s="102"/>
      <c r="S89" s="102">
        <f t="shared" si="64"/>
        <v>7.7042555654545453</v>
      </c>
      <c r="T89" s="114"/>
      <c r="U89" s="103"/>
      <c r="V89" s="102">
        <f>H89+(J89*'Economic Model'!C$30*'Economic Model'!C$33/1000)+('Economic Model'!K$61/100)</f>
        <v>7.8681150000000004</v>
      </c>
      <c r="W89" s="103"/>
      <c r="X89" s="102">
        <f>V89+('Economic Model'!K$58/100)</f>
        <v>8.4659986012121209</v>
      </c>
      <c r="Y89" s="131"/>
      <c r="Z89" s="103"/>
      <c r="AA89" s="102">
        <f t="shared" si="65"/>
        <v>1.5037641666666657</v>
      </c>
      <c r="AB89" s="103"/>
      <c r="AC89" s="102">
        <f t="shared" si="66"/>
        <v>0.90588056545454521</v>
      </c>
      <c r="AD89" s="114"/>
      <c r="AE89" s="130"/>
      <c r="AF89" s="161">
        <f>AC89/('Economic Model'!H$14*(1-'Economic Model'!C$25/100))</f>
        <v>0.28077846526758221</v>
      </c>
      <c r="AG89" s="59"/>
      <c r="AH89" s="28"/>
      <c r="AI89" s="60"/>
      <c r="AJ89" s="341">
        <v>1.24</v>
      </c>
      <c r="AK89" s="17"/>
      <c r="AL89" s="102">
        <f t="shared" ref="AL89:AL105" si="71">AN89-AJ89</f>
        <v>2.59</v>
      </c>
      <c r="AM89" s="17"/>
      <c r="AN89" s="17">
        <v>3.83</v>
      </c>
      <c r="AO89" s="28"/>
      <c r="AP89" s="28"/>
      <c r="AQ89" s="102">
        <f>AN89+(J89*'Economic Model'!C$30*'Economic Model'!C$33/1000)+('Economic Model'!K$61/100)</f>
        <v>4.8997400000000004</v>
      </c>
      <c r="AR89" s="130"/>
      <c r="AS89" s="102">
        <f>AQ89+('Economic Model'!K$58/100)</f>
        <v>5.4976236012121218</v>
      </c>
      <c r="AT89" s="130"/>
      <c r="AU89" s="130"/>
      <c r="AV89" s="100">
        <f t="shared" si="68"/>
        <v>4.4721391666666657</v>
      </c>
      <c r="AW89" s="100"/>
      <c r="AX89" s="100">
        <f t="shared" si="69"/>
        <v>3.8742555654545443</v>
      </c>
      <c r="AY89" s="100"/>
      <c r="AZ89" s="100">
        <f t="shared" si="67"/>
        <v>0.90588056545454521</v>
      </c>
      <c r="BA89" s="100"/>
      <c r="BB89" s="100">
        <f t="shared" si="70"/>
        <v>2.968375</v>
      </c>
      <c r="BC89" s="59"/>
      <c r="BF89" s="240"/>
    </row>
    <row r="90" spans="1:58" x14ac:dyDescent="0.2">
      <c r="A90" s="8">
        <v>40817</v>
      </c>
      <c r="C90" s="60"/>
      <c r="D90" s="127">
        <f>'Returns per Gal.'!D90</f>
        <v>2.5959523809523826</v>
      </c>
      <c r="E90" s="128"/>
      <c r="F90" s="129">
        <f>'Returns per Gal.'!F90</f>
        <v>197.95238095238096</v>
      </c>
      <c r="G90" s="128"/>
      <c r="H90" s="127">
        <f>'Returns per Gal.'!H90</f>
        <v>6.1482619047619025</v>
      </c>
      <c r="I90" s="128"/>
      <c r="J90" s="127">
        <f>'Returns per Gal.'!J90</f>
        <v>5.2</v>
      </c>
      <c r="K90" s="136"/>
      <c r="L90" s="28"/>
      <c r="M90" s="102">
        <f>D90*'Economic Model'!C$30</f>
        <v>7.2686666666666708</v>
      </c>
      <c r="N90" s="102"/>
      <c r="O90" s="102">
        <f>F90/2000*'Economic Model'!C$32</f>
        <v>1.6825952380952383</v>
      </c>
      <c r="P90" s="102"/>
      <c r="Q90" s="102">
        <f t="shared" ref="Q90:Q95" si="72">M90+O90</f>
        <v>8.9512619047619086</v>
      </c>
      <c r="R90" s="102"/>
      <c r="S90" s="102">
        <f t="shared" ref="S90:S95" si="73">Q90-X90+H90</f>
        <v>7.3029583035497874</v>
      </c>
      <c r="T90" s="114"/>
      <c r="U90" s="103"/>
      <c r="V90" s="102">
        <f>H90+(J90*'Economic Model'!C$30*'Economic Model'!C$33/1000)+('Economic Model'!K$61/100)</f>
        <v>7.1986819047619024</v>
      </c>
      <c r="W90" s="103"/>
      <c r="X90" s="102">
        <f>V90+('Economic Model'!K$58/100)</f>
        <v>7.7965655059740238</v>
      </c>
      <c r="Y90" s="131"/>
      <c r="Z90" s="103"/>
      <c r="AA90" s="102">
        <f t="shared" ref="AA90:AA95" si="74">Q90-V90</f>
        <v>1.7525800000000062</v>
      </c>
      <c r="AB90" s="103"/>
      <c r="AC90" s="102">
        <f t="shared" ref="AC90:AC95" si="75">Q90-X90</f>
        <v>1.1546963987878849</v>
      </c>
      <c r="AD90" s="114"/>
      <c r="AE90" s="130"/>
      <c r="AF90" s="161">
        <f>AC90/('Economic Model'!H$14*(1-'Economic Model'!C$25/100))</f>
        <v>0.35789914814982821</v>
      </c>
      <c r="AG90" s="137"/>
      <c r="AH90" s="130"/>
      <c r="AI90" s="135"/>
      <c r="AJ90" s="341">
        <v>1.24</v>
      </c>
      <c r="AK90" s="102"/>
      <c r="AL90" s="102">
        <f t="shared" si="71"/>
        <v>2.5999999999999996</v>
      </c>
      <c r="AM90" s="102"/>
      <c r="AN90" s="17">
        <v>3.84</v>
      </c>
      <c r="AO90" s="130"/>
      <c r="AP90" s="130"/>
      <c r="AQ90" s="102">
        <f>AN90+(J90*'Economic Model'!C$30*'Economic Model'!C$33/1000)+('Economic Model'!K$61/100)</f>
        <v>4.8904199999999998</v>
      </c>
      <c r="AR90" s="130"/>
      <c r="AS90" s="102">
        <f>AQ90+('Economic Model'!K$58/100)</f>
        <v>5.4883036012121211</v>
      </c>
      <c r="AT90" s="130"/>
      <c r="AU90" s="130"/>
      <c r="AV90" s="100">
        <f t="shared" ref="AV90:AV95" si="76">Q90-AQ90</f>
        <v>4.0608419047619089</v>
      </c>
      <c r="AW90" s="100"/>
      <c r="AX90" s="100">
        <f t="shared" ref="AX90:AX95" si="77">Q90-AS90</f>
        <v>3.4629583035497875</v>
      </c>
      <c r="AY90" s="100"/>
      <c r="AZ90" s="100">
        <f t="shared" ref="AZ90:AZ95" si="78">S90-H90</f>
        <v>1.1546963987878849</v>
      </c>
      <c r="BA90" s="100"/>
      <c r="BB90" s="100">
        <f t="shared" ref="BB90:BB95" si="79">H90-AN90</f>
        <v>2.3082619047619026</v>
      </c>
      <c r="BC90" s="59"/>
      <c r="BF90" s="240"/>
    </row>
    <row r="91" spans="1:58" x14ac:dyDescent="0.2">
      <c r="A91" s="8">
        <v>40848</v>
      </c>
      <c r="C91" s="60"/>
      <c r="D91" s="127">
        <f>'Returns per Gal.'!D91</f>
        <v>2.8220454545454561</v>
      </c>
      <c r="E91" s="128"/>
      <c r="F91" s="129">
        <f>'Returns per Gal.'!F91</f>
        <v>214.57142857142858</v>
      </c>
      <c r="G91" s="128"/>
      <c r="H91" s="127">
        <f>'Returns per Gal.'!H91</f>
        <v>6.1357738095238101</v>
      </c>
      <c r="I91" s="128"/>
      <c r="J91" s="127">
        <f>'Returns per Gal.'!J91</f>
        <v>5.75</v>
      </c>
      <c r="K91" s="136"/>
      <c r="L91" s="28"/>
      <c r="M91" s="102">
        <f>D91*'Economic Model'!C$30</f>
        <v>7.9017272727272765</v>
      </c>
      <c r="N91" s="102"/>
      <c r="O91" s="102">
        <f>F91/2000*'Economic Model'!C$32</f>
        <v>1.8238571428571428</v>
      </c>
      <c r="P91" s="102"/>
      <c r="Q91" s="102">
        <f t="shared" si="72"/>
        <v>9.7255844155844198</v>
      </c>
      <c r="R91" s="102"/>
      <c r="S91" s="102">
        <f t="shared" si="73"/>
        <v>8.0310808143722987</v>
      </c>
      <c r="T91" s="114"/>
      <c r="U91" s="103"/>
      <c r="V91" s="102">
        <f>H91+(J91*'Economic Model'!C$30*'Economic Model'!C$33/1000)+('Economic Model'!K$61/100)</f>
        <v>7.2323938095238098</v>
      </c>
      <c r="W91" s="103"/>
      <c r="X91" s="102">
        <f>V91+('Economic Model'!K$58/100)</f>
        <v>7.8302774107359312</v>
      </c>
      <c r="Y91" s="131"/>
      <c r="Z91" s="103"/>
      <c r="AA91" s="102">
        <f t="shared" si="74"/>
        <v>2.4931906060606099</v>
      </c>
      <c r="AB91" s="103"/>
      <c r="AC91" s="102">
        <f t="shared" si="75"/>
        <v>1.8953070048484886</v>
      </c>
      <c r="AD91" s="114"/>
      <c r="AE91" s="130"/>
      <c r="AF91" s="161">
        <f>AC91/('Economic Model'!H$14*(1-'Economic Model'!C$25/100))</f>
        <v>0.58745204646843607</v>
      </c>
      <c r="AG91" s="137"/>
      <c r="AH91" s="130"/>
      <c r="AI91" s="60"/>
      <c r="AJ91" s="341">
        <v>1.24</v>
      </c>
      <c r="AK91" s="17"/>
      <c r="AL91" s="102">
        <f t="shared" si="71"/>
        <v>2.6100000000000003</v>
      </c>
      <c r="AM91" s="17"/>
      <c r="AN91" s="17">
        <v>3.85</v>
      </c>
      <c r="AO91" s="28"/>
      <c r="AP91" s="130"/>
      <c r="AQ91" s="102">
        <f>AN91+(J91*'Economic Model'!C$30*'Economic Model'!C$33/1000)+('Economic Model'!K$61/100)</f>
        <v>4.9466200000000002</v>
      </c>
      <c r="AR91" s="130"/>
      <c r="AS91" s="102">
        <f>AQ91+('Economic Model'!K$58/100)</f>
        <v>5.5445036012121216</v>
      </c>
      <c r="AT91" s="130"/>
      <c r="AU91" s="130"/>
      <c r="AV91" s="100">
        <f t="shared" si="76"/>
        <v>4.7789644155844195</v>
      </c>
      <c r="AW91" s="100"/>
      <c r="AX91" s="100">
        <f t="shared" si="77"/>
        <v>4.1810808143722982</v>
      </c>
      <c r="AY91" s="100"/>
      <c r="AZ91" s="100">
        <f t="shared" si="78"/>
        <v>1.8953070048484886</v>
      </c>
      <c r="BA91" s="100"/>
      <c r="BB91" s="100">
        <f t="shared" si="79"/>
        <v>2.28577380952381</v>
      </c>
      <c r="BC91" s="59"/>
      <c r="BF91" s="240"/>
    </row>
    <row r="92" spans="1:58" x14ac:dyDescent="0.2">
      <c r="A92" s="77">
        <v>40878</v>
      </c>
      <c r="B92" s="30"/>
      <c r="C92" s="65"/>
      <c r="D92" s="138">
        <f>'Returns per Gal.'!D92</f>
        <v>2.3129545454545455</v>
      </c>
      <c r="E92" s="139"/>
      <c r="F92" s="140">
        <f>'Returns per Gal.'!F92</f>
        <v>190.04761904761904</v>
      </c>
      <c r="G92" s="139"/>
      <c r="H92" s="138">
        <f>'Returns per Gal.'!H92</f>
        <v>5.8892857142857151</v>
      </c>
      <c r="I92" s="139"/>
      <c r="J92" s="138">
        <f>'Returns per Gal.'!J92</f>
        <v>5.49</v>
      </c>
      <c r="K92" s="146"/>
      <c r="L92" s="30"/>
      <c r="M92" s="106">
        <f>D92*'Economic Model'!C$30</f>
        <v>6.4762727272727272</v>
      </c>
      <c r="N92" s="106"/>
      <c r="O92" s="106">
        <f>F92/2000*'Economic Model'!C$32</f>
        <v>1.615404761904762</v>
      </c>
      <c r="P92" s="106"/>
      <c r="Q92" s="106">
        <f t="shared" si="72"/>
        <v>8.0916774891774885</v>
      </c>
      <c r="R92" s="106"/>
      <c r="S92" s="106">
        <f t="shared" si="73"/>
        <v>6.4190138879653675</v>
      </c>
      <c r="T92" s="116"/>
      <c r="U92" s="107"/>
      <c r="V92" s="106">
        <f>H92+(J92*'Economic Model'!C$30*'Economic Model'!C$33/1000)+('Economic Model'!K$61/100)</f>
        <v>6.9640657142857147</v>
      </c>
      <c r="W92" s="107"/>
      <c r="X92" s="106">
        <f>V92+('Economic Model'!K$58/100)</f>
        <v>7.5619493154978361</v>
      </c>
      <c r="Y92" s="142"/>
      <c r="Z92" s="107"/>
      <c r="AA92" s="106">
        <f t="shared" si="74"/>
        <v>1.1276117748917738</v>
      </c>
      <c r="AB92" s="107"/>
      <c r="AC92" s="106">
        <f t="shared" si="75"/>
        <v>0.52972817367965241</v>
      </c>
      <c r="AD92" s="116"/>
      <c r="AE92" s="141"/>
      <c r="AF92" s="162">
        <f>AC92/('Economic Model'!H$14*(1-'Economic Model'!C$25/100))</f>
        <v>0.16418970589146087</v>
      </c>
      <c r="AG92" s="147"/>
      <c r="AH92" s="141"/>
      <c r="AI92" s="65"/>
      <c r="AJ92" s="342">
        <v>1.24</v>
      </c>
      <c r="AK92" s="74"/>
      <c r="AL92" s="106">
        <f t="shared" si="71"/>
        <v>2.62</v>
      </c>
      <c r="AM92" s="74"/>
      <c r="AN92" s="74">
        <v>3.86</v>
      </c>
      <c r="AO92" s="30"/>
      <c r="AP92" s="141"/>
      <c r="AQ92" s="106">
        <f>AN92+(J92*'Economic Model'!C$30*'Economic Model'!C$33/1000)+('Economic Model'!K$61/100)</f>
        <v>4.9347799999999999</v>
      </c>
      <c r="AR92" s="141"/>
      <c r="AS92" s="106">
        <f>AQ92+('Economic Model'!K$58/100)</f>
        <v>5.5326636012121213</v>
      </c>
      <c r="AT92" s="141"/>
      <c r="AU92" s="141"/>
      <c r="AV92" s="101">
        <f t="shared" si="76"/>
        <v>3.1568974891774886</v>
      </c>
      <c r="AW92" s="101"/>
      <c r="AX92" s="101">
        <f t="shared" si="77"/>
        <v>2.5590138879653672</v>
      </c>
      <c r="AY92" s="101"/>
      <c r="AZ92" s="101">
        <f t="shared" si="78"/>
        <v>0.52972817367965241</v>
      </c>
      <c r="BA92" s="101"/>
      <c r="BB92" s="101">
        <f t="shared" si="79"/>
        <v>2.0292857142857152</v>
      </c>
      <c r="BC92" s="73"/>
      <c r="BF92" s="240"/>
    </row>
    <row r="93" spans="1:58" x14ac:dyDescent="0.2">
      <c r="A93" s="22">
        <v>40909</v>
      </c>
      <c r="C93" s="60"/>
      <c r="D93" s="127">
        <f>'Returns per Gal.'!D93</f>
        <v>2.1313636363636368</v>
      </c>
      <c r="E93" s="128"/>
      <c r="F93" s="129">
        <f>'Returns per Gal.'!F93</f>
        <v>186.75624999999999</v>
      </c>
      <c r="G93" s="128"/>
      <c r="H93" s="127">
        <f>'Returns per Gal.'!H93</f>
        <v>6.1923125000000008</v>
      </c>
      <c r="I93" s="128"/>
      <c r="J93" s="127">
        <f>'Returns per Gal.'!J93</f>
        <v>5.49</v>
      </c>
      <c r="K93" s="136"/>
      <c r="L93" s="28"/>
      <c r="M93" s="102">
        <f>D93*'Economic Model'!C$30</f>
        <v>5.967818181818183</v>
      </c>
      <c r="N93" s="102"/>
      <c r="O93" s="102">
        <f>F93/2000*'Economic Model'!C$32</f>
        <v>1.587428125</v>
      </c>
      <c r="P93" s="102"/>
      <c r="Q93" s="102">
        <f t="shared" si="72"/>
        <v>7.5552463068181828</v>
      </c>
      <c r="R93" s="102"/>
      <c r="S93" s="102">
        <f t="shared" si="73"/>
        <v>5.8825827056060618</v>
      </c>
      <c r="T93" s="114"/>
      <c r="U93" s="103"/>
      <c r="V93" s="102">
        <f>H93+(J93*'Economic Model'!C$30*'Economic Model'!C$33/1000)+('Economic Model'!K$61/100)</f>
        <v>7.2670925000000004</v>
      </c>
      <c r="W93" s="103"/>
      <c r="X93" s="102">
        <f>V93+('Economic Model'!K$58/100)</f>
        <v>7.8649761012121218</v>
      </c>
      <c r="Y93" s="131"/>
      <c r="Z93" s="103"/>
      <c r="AA93" s="102">
        <f t="shared" si="74"/>
        <v>0.28815380681818237</v>
      </c>
      <c r="AB93" s="103"/>
      <c r="AC93" s="102">
        <f t="shared" si="75"/>
        <v>-0.309729794393939</v>
      </c>
      <c r="AD93" s="114"/>
      <c r="AE93" s="130"/>
      <c r="AF93" s="161">
        <f>AC93/('Economic Model'!H$14*(1-'Economic Model'!C$25/100))</f>
        <v>-9.6001017831679816E-2</v>
      </c>
      <c r="AG93" s="137"/>
      <c r="AH93" s="130"/>
      <c r="AI93" s="60"/>
      <c r="AJ93" s="341">
        <v>1.24</v>
      </c>
      <c r="AK93" s="17"/>
      <c r="AL93" s="102">
        <f t="shared" si="71"/>
        <v>2.63</v>
      </c>
      <c r="AM93" s="17"/>
      <c r="AN93" s="17">
        <v>3.87</v>
      </c>
      <c r="AO93" s="28"/>
      <c r="AP93" s="130"/>
      <c r="AQ93" s="102">
        <f>AN93+(J93*'Economic Model'!C$30*'Economic Model'!C$33/1000)+('Economic Model'!K$61/100)</f>
        <v>4.9447799999999997</v>
      </c>
      <c r="AR93" s="130"/>
      <c r="AS93" s="102">
        <f>AQ93+('Economic Model'!K$58/100)</f>
        <v>5.5426636012121211</v>
      </c>
      <c r="AT93" s="130"/>
      <c r="AU93" s="130"/>
      <c r="AV93" s="100">
        <f t="shared" si="76"/>
        <v>2.610466306818183</v>
      </c>
      <c r="AW93" s="100"/>
      <c r="AX93" s="100">
        <f t="shared" si="77"/>
        <v>2.0125827056060617</v>
      </c>
      <c r="AY93" s="100"/>
      <c r="AZ93" s="100">
        <f t="shared" si="78"/>
        <v>-0.309729794393939</v>
      </c>
      <c r="BA93" s="100"/>
      <c r="BB93" s="100">
        <f t="shared" si="79"/>
        <v>2.3223125000000007</v>
      </c>
      <c r="BC93" s="59"/>
      <c r="BF93" s="240"/>
    </row>
    <row r="94" spans="1:58" x14ac:dyDescent="0.2">
      <c r="A94" s="8">
        <v>40940</v>
      </c>
      <c r="C94" s="60"/>
      <c r="D94" s="127">
        <f>'Returns per Gal.'!D94</f>
        <v>2.0895238095238104</v>
      </c>
      <c r="E94" s="128"/>
      <c r="F94" s="129">
        <f>'Returns per Gal.'!F94</f>
        <v>194.61250000000001</v>
      </c>
      <c r="G94" s="128"/>
      <c r="H94" s="127">
        <f>'Returns per Gal.'!H94</f>
        <v>6.3003625000000012</v>
      </c>
      <c r="I94" s="128"/>
      <c r="J94" s="127">
        <f>'Returns per Gal.'!J94</f>
        <v>5.24</v>
      </c>
      <c r="K94" s="136"/>
      <c r="L94" s="28"/>
      <c r="M94" s="102">
        <f>D94*'Economic Model'!C$30</f>
        <v>5.8506666666666689</v>
      </c>
      <c r="N94" s="102"/>
      <c r="O94" s="102">
        <f>F94/2000*'Economic Model'!C$32</f>
        <v>1.6542062500000001</v>
      </c>
      <c r="P94" s="102"/>
      <c r="Q94" s="102">
        <f t="shared" si="72"/>
        <v>7.5048729166666686</v>
      </c>
      <c r="R94" s="102"/>
      <c r="S94" s="102">
        <f t="shared" si="73"/>
        <v>5.8532093154545475</v>
      </c>
      <c r="T94" s="114"/>
      <c r="U94" s="103"/>
      <c r="V94" s="102">
        <f>H94+(J94*'Economic Model'!C$30*'Economic Model'!C$33/1000)+('Economic Model'!K$61/100)</f>
        <v>7.3541425000000009</v>
      </c>
      <c r="W94" s="103"/>
      <c r="X94" s="102">
        <f>V94+('Economic Model'!K$58/100)</f>
        <v>7.9520261012121223</v>
      </c>
      <c r="Y94" s="131"/>
      <c r="Z94" s="103"/>
      <c r="AA94" s="102">
        <f t="shared" si="74"/>
        <v>0.15073041666666764</v>
      </c>
      <c r="AB94" s="103"/>
      <c r="AC94" s="102">
        <f t="shared" si="75"/>
        <v>-0.44715318454545372</v>
      </c>
      <c r="AD94" s="114"/>
      <c r="AE94" s="130"/>
      <c r="AF94" s="161">
        <f>AC94/('Economic Model'!H$14*(1-'Economic Model'!C$25/100))</f>
        <v>-0.13859551654382446</v>
      </c>
      <c r="AG94" s="137"/>
      <c r="AH94" s="130"/>
      <c r="AI94" s="60"/>
      <c r="AJ94" s="341">
        <v>1.24</v>
      </c>
      <c r="AK94" s="17"/>
      <c r="AL94" s="102">
        <f t="shared" si="71"/>
        <v>2.6399999999999997</v>
      </c>
      <c r="AM94" s="17"/>
      <c r="AN94" s="17">
        <v>3.88</v>
      </c>
      <c r="AO94" s="28"/>
      <c r="AP94" s="130"/>
      <c r="AQ94" s="102">
        <f>AN94+(J94*'Economic Model'!C$30*'Economic Model'!C$33/1000)+('Economic Model'!K$61/100)</f>
        <v>4.9337799999999996</v>
      </c>
      <c r="AR94" s="130"/>
      <c r="AS94" s="102">
        <f>AQ94+('Economic Model'!K$58/100)</f>
        <v>5.531663601212121</v>
      </c>
      <c r="AT94" s="130"/>
      <c r="AU94" s="130"/>
      <c r="AV94" s="100">
        <f t="shared" si="76"/>
        <v>2.5710929166666689</v>
      </c>
      <c r="AW94" s="100"/>
      <c r="AX94" s="100">
        <f t="shared" si="77"/>
        <v>1.9732093154545476</v>
      </c>
      <c r="AY94" s="100"/>
      <c r="AZ94" s="100">
        <f t="shared" si="78"/>
        <v>-0.44715318454545372</v>
      </c>
      <c r="BA94" s="100"/>
      <c r="BB94" s="100">
        <f t="shared" si="79"/>
        <v>2.4203625000000013</v>
      </c>
      <c r="BC94" s="59"/>
      <c r="BF94" s="240"/>
    </row>
    <row r="95" spans="1:58" x14ac:dyDescent="0.2">
      <c r="A95" s="8">
        <v>40969</v>
      </c>
      <c r="C95" s="60"/>
      <c r="D95" s="127">
        <f>'Returns per Gal.'!D95</f>
        <v>2.1806818181818177</v>
      </c>
      <c r="E95" s="128"/>
      <c r="F95" s="129">
        <f>'Returns per Gal.'!F95</f>
        <v>203.38068181818181</v>
      </c>
      <c r="G95" s="128"/>
      <c r="H95" s="127">
        <f>'Returns per Gal.'!H95</f>
        <v>6.3997727272727269</v>
      </c>
      <c r="I95" s="128"/>
      <c r="J95" s="127">
        <f>'Returns per Gal.'!J95</f>
        <v>5.26</v>
      </c>
      <c r="K95" s="136"/>
      <c r="L95" s="28"/>
      <c r="M95" s="102">
        <f>D95*'Economic Model'!C$30</f>
        <v>6.1059090909090896</v>
      </c>
      <c r="N95" s="102"/>
      <c r="O95" s="102">
        <f>F95/2000*'Economic Model'!C$32</f>
        <v>1.7287357954545453</v>
      </c>
      <c r="P95" s="102"/>
      <c r="Q95" s="102">
        <f t="shared" si="72"/>
        <v>7.8346448863636349</v>
      </c>
      <c r="R95" s="102"/>
      <c r="S95" s="102">
        <f t="shared" si="73"/>
        <v>6.1813012851515143</v>
      </c>
      <c r="T95" s="114"/>
      <c r="U95" s="103"/>
      <c r="V95" s="102">
        <f>H95+(J95*'Economic Model'!C$30*'Economic Model'!C$33/1000)+('Economic Model'!K$61/100)</f>
        <v>7.455232727272727</v>
      </c>
      <c r="W95" s="103"/>
      <c r="X95" s="102">
        <f>V95+('Economic Model'!K$58/100)</f>
        <v>8.0531163284848475</v>
      </c>
      <c r="Y95" s="131"/>
      <c r="Z95" s="103"/>
      <c r="AA95" s="102">
        <f t="shared" si="74"/>
        <v>0.37941215909090786</v>
      </c>
      <c r="AB95" s="103"/>
      <c r="AC95" s="102">
        <f t="shared" si="75"/>
        <v>-0.21847144212121261</v>
      </c>
      <c r="AD95" s="114"/>
      <c r="AE95" s="130"/>
      <c r="AF95" s="161">
        <f>AC95/('Economic Model'!H$14*(1-'Economic Model'!C$25/100))</f>
        <v>-6.7715412564138391E-2</v>
      </c>
      <c r="AG95" s="137"/>
      <c r="AH95" s="130"/>
      <c r="AI95" s="60"/>
      <c r="AJ95" s="341">
        <v>1.24</v>
      </c>
      <c r="AK95" s="17"/>
      <c r="AL95" s="102">
        <f t="shared" si="71"/>
        <v>2.6500000000000004</v>
      </c>
      <c r="AM95" s="17"/>
      <c r="AN95" s="17">
        <v>3.89</v>
      </c>
      <c r="AO95" s="28"/>
      <c r="AP95" s="130"/>
      <c r="AQ95" s="102">
        <f>AN95+(J95*'Economic Model'!C$30*'Economic Model'!C$33/1000)+('Economic Model'!K$61/100)</f>
        <v>4.9454599999999997</v>
      </c>
      <c r="AR95" s="130"/>
      <c r="AS95" s="102">
        <f>AQ95+('Economic Model'!K$58/100)</f>
        <v>5.5433436012121211</v>
      </c>
      <c r="AT95" s="130"/>
      <c r="AU95" s="130"/>
      <c r="AV95" s="100">
        <f t="shared" si="76"/>
        <v>2.8891848863636351</v>
      </c>
      <c r="AW95" s="100"/>
      <c r="AX95" s="100">
        <f t="shared" si="77"/>
        <v>2.2913012851515138</v>
      </c>
      <c r="AY95" s="100"/>
      <c r="AZ95" s="100">
        <f t="shared" si="78"/>
        <v>-0.21847144212121261</v>
      </c>
      <c r="BA95" s="100"/>
      <c r="BB95" s="100">
        <f t="shared" si="79"/>
        <v>2.5097727272727268</v>
      </c>
      <c r="BC95" s="59"/>
      <c r="BF95" s="240"/>
    </row>
    <row r="96" spans="1:58" x14ac:dyDescent="0.2">
      <c r="A96" s="8">
        <v>41000</v>
      </c>
      <c r="C96" s="60"/>
      <c r="D96" s="127">
        <f>'Returns per Gal.'!D96</f>
        <v>2.1514285714285726</v>
      </c>
      <c r="E96" s="128"/>
      <c r="F96" s="129">
        <f>'Returns per Gal.'!F96</f>
        <v>208.34375</v>
      </c>
      <c r="G96" s="128"/>
      <c r="H96" s="127">
        <f>'Returns per Gal.'!H96</f>
        <v>6.2756249999999989</v>
      </c>
      <c r="I96" s="128"/>
      <c r="J96" s="127">
        <f>'Returns per Gal.'!J96</f>
        <v>3.7</v>
      </c>
      <c r="K96" s="136"/>
      <c r="L96" s="28"/>
      <c r="M96" s="102">
        <f>D96*'Economic Model'!C$30</f>
        <v>6.0240000000000027</v>
      </c>
      <c r="N96" s="102"/>
      <c r="O96" s="102">
        <f>F96/2000*'Economic Model'!C$32</f>
        <v>1.770921875</v>
      </c>
      <c r="P96" s="102"/>
      <c r="Q96" s="102">
        <f t="shared" ref="Q96:Q105" si="80">M96+O96</f>
        <v>7.7949218750000027</v>
      </c>
      <c r="R96" s="102"/>
      <c r="S96" s="102">
        <f t="shared" ref="S96:S105" si="81">Q96-X96+H96</f>
        <v>6.2726182737878817</v>
      </c>
      <c r="T96" s="114"/>
      <c r="U96" s="103"/>
      <c r="V96" s="102">
        <f>H96+(J96*'Economic Model'!C$30*'Economic Model'!C$33/1000)+('Economic Model'!K$61/100)</f>
        <v>7.2000449999999985</v>
      </c>
      <c r="W96" s="103"/>
      <c r="X96" s="102">
        <f>V96+('Economic Model'!K$58/100)</f>
        <v>7.7979286012121198</v>
      </c>
      <c r="Y96" s="131"/>
      <c r="Z96" s="103"/>
      <c r="AA96" s="102">
        <f t="shared" ref="AA96:AA105" si="82">Q96-V96</f>
        <v>0.59487687500000419</v>
      </c>
      <c r="AB96" s="103"/>
      <c r="AC96" s="102">
        <f t="shared" ref="AC96:AC105" si="83">Q96-X96</f>
        <v>-3.0067262121171723E-3</v>
      </c>
      <c r="AD96" s="114"/>
      <c r="AE96" s="130"/>
      <c r="AF96" s="161">
        <f>AC96/('Economic Model'!H$14*(1-'Economic Model'!C$25/100))</f>
        <v>-9.3193739165213561E-4</v>
      </c>
      <c r="AG96" s="137"/>
      <c r="AH96" s="130"/>
      <c r="AI96" s="60"/>
      <c r="AJ96" s="341">
        <v>1.24</v>
      </c>
      <c r="AK96" s="17"/>
      <c r="AL96" s="102">
        <f t="shared" si="71"/>
        <v>2.66</v>
      </c>
      <c r="AM96" s="17"/>
      <c r="AN96" s="17">
        <v>3.9</v>
      </c>
      <c r="AO96" s="28"/>
      <c r="AP96" s="130"/>
      <c r="AQ96" s="102">
        <f>AN96+(J96*'Economic Model'!C$30*'Economic Model'!C$33/1000)+('Economic Model'!K$61/100)</f>
        <v>4.8244199999999999</v>
      </c>
      <c r="AR96" s="130"/>
      <c r="AS96" s="102">
        <f>AQ96+('Economic Model'!K$58/100)</f>
        <v>5.4223036012121213</v>
      </c>
      <c r="AT96" s="130"/>
      <c r="AU96" s="130"/>
      <c r="AV96" s="100">
        <f t="shared" ref="AV96:AV105" si="84">Q96-AQ96</f>
        <v>2.9705018750000027</v>
      </c>
      <c r="AW96" s="100"/>
      <c r="AX96" s="100">
        <f t="shared" ref="AX96:AX105" si="85">Q96-AS96</f>
        <v>2.3726182737878814</v>
      </c>
      <c r="AY96" s="100"/>
      <c r="AZ96" s="100">
        <f t="shared" ref="AZ96:AZ105" si="86">S96-H96</f>
        <v>-3.0067262121171723E-3</v>
      </c>
      <c r="BA96" s="100"/>
      <c r="BB96" s="100">
        <f t="shared" ref="BB96:BB105" si="87">H96-AN96</f>
        <v>2.375624999999999</v>
      </c>
      <c r="BC96" s="59"/>
      <c r="BD96" s="28"/>
      <c r="BE96" s="28"/>
      <c r="BF96" s="240"/>
    </row>
    <row r="97" spans="1:58" x14ac:dyDescent="0.2">
      <c r="A97" s="8">
        <v>41030</v>
      </c>
      <c r="C97" s="60"/>
      <c r="D97" s="127">
        <f>'Returns per Gal.'!D97</f>
        <v>2.106818181818181</v>
      </c>
      <c r="E97" s="128"/>
      <c r="F97" s="129">
        <f>'Returns per Gal.'!F97</f>
        <v>215.83333333333334</v>
      </c>
      <c r="G97" s="128"/>
      <c r="H97" s="127">
        <f>'Returns per Gal.'!H97</f>
        <v>6.2820238095238112</v>
      </c>
      <c r="I97" s="128"/>
      <c r="J97" s="127">
        <f>'Returns per Gal.'!J97</f>
        <v>3.3</v>
      </c>
      <c r="K97" s="136"/>
      <c r="L97" s="28"/>
      <c r="M97" s="102">
        <f>D97*'Economic Model'!C$30</f>
        <v>5.8990909090909067</v>
      </c>
      <c r="N97" s="102"/>
      <c r="O97" s="102">
        <f>F97/2000*'Economic Model'!C$32</f>
        <v>1.8345833333333335</v>
      </c>
      <c r="P97" s="102"/>
      <c r="Q97" s="102">
        <f t="shared" si="80"/>
        <v>7.7336742424242404</v>
      </c>
      <c r="R97" s="102"/>
      <c r="S97" s="102">
        <f t="shared" si="81"/>
        <v>6.2449706412121193</v>
      </c>
      <c r="T97" s="114"/>
      <c r="U97" s="103"/>
      <c r="V97" s="102">
        <f>H97+(J97*'Economic Model'!C$30*'Economic Model'!C$33/1000)+('Economic Model'!K$61/100)</f>
        <v>7.172843809523811</v>
      </c>
      <c r="W97" s="103"/>
      <c r="X97" s="102">
        <f>V97+('Economic Model'!K$58/100)</f>
        <v>7.7707274107359323</v>
      </c>
      <c r="Y97" s="131"/>
      <c r="Z97" s="103"/>
      <c r="AA97" s="102">
        <f t="shared" si="82"/>
        <v>0.56083043290042944</v>
      </c>
      <c r="AB97" s="103"/>
      <c r="AC97" s="102">
        <f t="shared" si="83"/>
        <v>-3.705316831169192E-2</v>
      </c>
      <c r="AD97" s="114"/>
      <c r="AE97" s="130"/>
      <c r="AF97" s="161">
        <f>AC97/('Economic Model'!H$14*(1-'Economic Model'!C$25/100))</f>
        <v>-1.148466158630743E-2</v>
      </c>
      <c r="AG97" s="59"/>
      <c r="AH97" s="28"/>
      <c r="AI97" s="60"/>
      <c r="AJ97" s="341">
        <v>1.24</v>
      </c>
      <c r="AK97" s="17"/>
      <c r="AL97" s="102">
        <f t="shared" si="71"/>
        <v>2.67</v>
      </c>
      <c r="AM97" s="17"/>
      <c r="AN97" s="17">
        <v>3.91</v>
      </c>
      <c r="AO97" s="28"/>
      <c r="AP97" s="28"/>
      <c r="AQ97" s="102">
        <f>AN97+(J97*'Economic Model'!C$30*'Economic Model'!C$33/1000)+('Economic Model'!K$61/100)</f>
        <v>4.8008199999999999</v>
      </c>
      <c r="AR97" s="130"/>
      <c r="AS97" s="102">
        <f>AQ97+('Economic Model'!K$58/100)</f>
        <v>5.3987036012121212</v>
      </c>
      <c r="AT97" s="130"/>
      <c r="AU97" s="130"/>
      <c r="AV97" s="100">
        <f t="shared" si="84"/>
        <v>2.9328542424242405</v>
      </c>
      <c r="AW97" s="100"/>
      <c r="AX97" s="100">
        <f t="shared" si="85"/>
        <v>2.3349706412121192</v>
      </c>
      <c r="AY97" s="100"/>
      <c r="AZ97" s="100">
        <f t="shared" si="86"/>
        <v>-3.705316831169192E-2</v>
      </c>
      <c r="BA97" s="100"/>
      <c r="BB97" s="100">
        <f t="shared" si="87"/>
        <v>2.3720238095238111</v>
      </c>
      <c r="BC97" s="59"/>
      <c r="BF97" s="240"/>
    </row>
    <row r="98" spans="1:58" x14ac:dyDescent="0.2">
      <c r="A98" s="8">
        <v>41061</v>
      </c>
      <c r="C98" s="60"/>
      <c r="D98" s="127">
        <f>'Returns per Gal.'!D98</f>
        <v>2.0019047619047625</v>
      </c>
      <c r="E98" s="128"/>
      <c r="F98" s="129">
        <f>'Returns per Gal.'!F98</f>
        <v>215.92261904761904</v>
      </c>
      <c r="G98" s="128"/>
      <c r="H98" s="127">
        <f>'Returns per Gal.'!H98</f>
        <v>6.2605511904761908</v>
      </c>
      <c r="I98" s="128"/>
      <c r="J98" s="127">
        <f>'Returns per Gal.'!J98</f>
        <v>3.5</v>
      </c>
      <c r="K98" s="136"/>
      <c r="L98" s="28"/>
      <c r="M98" s="102">
        <f>D98*'Economic Model'!C$30</f>
        <v>5.6053333333333351</v>
      </c>
      <c r="N98" s="102"/>
      <c r="O98" s="102">
        <f>F98/2000*'Economic Model'!C$32</f>
        <v>1.8353422619047617</v>
      </c>
      <c r="P98" s="102"/>
      <c r="Q98" s="102">
        <f t="shared" si="80"/>
        <v>7.4406755952380967</v>
      </c>
      <c r="R98" s="102"/>
      <c r="S98" s="102">
        <f t="shared" si="81"/>
        <v>5.9351719940259757</v>
      </c>
      <c r="T98" s="114"/>
      <c r="U98" s="103"/>
      <c r="V98" s="102">
        <f>H98+(J98*'Economic Model'!C$30*'Economic Model'!C$33/1000)+('Economic Model'!K$61/100)</f>
        <v>7.1681711904761904</v>
      </c>
      <c r="W98" s="103"/>
      <c r="X98" s="102">
        <f>V98+('Economic Model'!K$58/100)</f>
        <v>7.7660547916883118</v>
      </c>
      <c r="Y98" s="131"/>
      <c r="Z98" s="103"/>
      <c r="AA98" s="102">
        <f t="shared" si="82"/>
        <v>0.27250440476190629</v>
      </c>
      <c r="AB98" s="103"/>
      <c r="AC98" s="102">
        <f t="shared" si="83"/>
        <v>-0.32537919645021507</v>
      </c>
      <c r="AD98" s="114"/>
      <c r="AE98" s="130"/>
      <c r="AF98" s="161">
        <f>AC98/('Economic Model'!H$14*(1-'Economic Model'!C$25/100))</f>
        <v>-0.10085156354298089</v>
      </c>
      <c r="AG98" s="137"/>
      <c r="AH98" s="130"/>
      <c r="AI98" s="135"/>
      <c r="AJ98" s="341">
        <v>1.24</v>
      </c>
      <c r="AK98" s="102"/>
      <c r="AL98" s="102">
        <f t="shared" si="71"/>
        <v>2.6799999999999997</v>
      </c>
      <c r="AM98" s="102"/>
      <c r="AN98" s="17">
        <v>3.92</v>
      </c>
      <c r="AO98" s="130"/>
      <c r="AP98" s="130"/>
      <c r="AQ98" s="102">
        <f>AN98+(J98*'Economic Model'!C$30*'Economic Model'!C$33/1000)+('Economic Model'!K$61/100)</f>
        <v>4.8276199999999996</v>
      </c>
      <c r="AR98" s="130"/>
      <c r="AS98" s="102">
        <f>AQ98+('Economic Model'!K$58/100)</f>
        <v>5.4255036012121209</v>
      </c>
      <c r="AT98" s="130"/>
      <c r="AU98" s="130"/>
      <c r="AV98" s="100">
        <f t="shared" si="84"/>
        <v>2.6130555952380972</v>
      </c>
      <c r="AW98" s="100"/>
      <c r="AX98" s="100">
        <f t="shared" si="85"/>
        <v>2.0151719940259758</v>
      </c>
      <c r="AY98" s="100"/>
      <c r="AZ98" s="100">
        <f t="shared" si="86"/>
        <v>-0.32537919645021507</v>
      </c>
      <c r="BA98" s="100"/>
      <c r="BB98" s="100">
        <f t="shared" si="87"/>
        <v>2.3405511904761909</v>
      </c>
      <c r="BC98" s="59"/>
      <c r="BF98" s="240"/>
    </row>
    <row r="99" spans="1:58" x14ac:dyDescent="0.2">
      <c r="A99" s="8">
        <v>41091</v>
      </c>
      <c r="C99" s="60"/>
      <c r="D99" s="127">
        <f>'Returns per Gal.'!D99</f>
        <v>2.3859090909090921</v>
      </c>
      <c r="E99" s="128"/>
      <c r="F99" s="129">
        <f>'Returns per Gal.'!F99</f>
        <v>266.48214285714283</v>
      </c>
      <c r="G99" s="128"/>
      <c r="H99" s="127">
        <f>'Returns per Gal.'!H99</f>
        <v>7.6082738095238103</v>
      </c>
      <c r="I99" s="128"/>
      <c r="J99" s="127">
        <f>'Returns per Gal.'!J99</f>
        <v>4.21</v>
      </c>
      <c r="K99" s="136"/>
      <c r="L99" s="28"/>
      <c r="M99" s="102">
        <f>D99*'Economic Model'!C$30</f>
        <v>6.6805454545454577</v>
      </c>
      <c r="N99" s="102"/>
      <c r="O99" s="102">
        <f>F99/2000*'Economic Model'!C$32</f>
        <v>2.2650982142857141</v>
      </c>
      <c r="P99" s="102"/>
      <c r="Q99" s="102">
        <f t="shared" si="80"/>
        <v>8.9456436688311722</v>
      </c>
      <c r="R99" s="102"/>
      <c r="S99" s="102">
        <f t="shared" si="81"/>
        <v>7.3805000676190513</v>
      </c>
      <c r="T99" s="114"/>
      <c r="U99" s="103"/>
      <c r="V99" s="102">
        <f>H99+(J99*'Economic Model'!C$30*'Economic Model'!C$33/1000)+('Economic Model'!K$61/100)</f>
        <v>8.5755338095238098</v>
      </c>
      <c r="W99" s="103"/>
      <c r="X99" s="102">
        <f>V99+('Economic Model'!K$58/100)</f>
        <v>9.1734174107359312</v>
      </c>
      <c r="Y99" s="131"/>
      <c r="Z99" s="103"/>
      <c r="AA99" s="102">
        <f t="shared" si="82"/>
        <v>0.3701098593073624</v>
      </c>
      <c r="AB99" s="103"/>
      <c r="AC99" s="102">
        <f t="shared" si="83"/>
        <v>-0.22777374190475896</v>
      </c>
      <c r="AD99" s="114"/>
      <c r="AE99" s="130"/>
      <c r="AF99" s="161">
        <f>AC99/('Economic Model'!H$14*(1-'Economic Model'!C$25/100))</f>
        <v>-7.0598668432832884E-2</v>
      </c>
      <c r="AG99" s="137"/>
      <c r="AH99" s="130"/>
      <c r="AI99" s="60"/>
      <c r="AJ99" s="341">
        <v>1.24</v>
      </c>
      <c r="AK99" s="17"/>
      <c r="AL99" s="102">
        <f t="shared" si="71"/>
        <v>2.6900000000000004</v>
      </c>
      <c r="AM99" s="17"/>
      <c r="AN99" s="17">
        <v>3.93</v>
      </c>
      <c r="AO99" s="28"/>
      <c r="AP99" s="130"/>
      <c r="AQ99" s="102">
        <f>AN99+(J99*'Economic Model'!C$30*'Economic Model'!C$33/1000)+('Economic Model'!K$61/100)</f>
        <v>4.8972600000000002</v>
      </c>
      <c r="AR99" s="130"/>
      <c r="AS99" s="102">
        <f>AQ99+('Economic Model'!K$58/100)</f>
        <v>5.4951436012121215</v>
      </c>
      <c r="AT99" s="130"/>
      <c r="AU99" s="130"/>
      <c r="AV99" s="100">
        <f t="shared" si="84"/>
        <v>4.0483836688311721</v>
      </c>
      <c r="AW99" s="100"/>
      <c r="AX99" s="100">
        <f t="shared" si="85"/>
        <v>3.4505000676190507</v>
      </c>
      <c r="AY99" s="100"/>
      <c r="AZ99" s="100">
        <f t="shared" si="86"/>
        <v>-0.22777374190475896</v>
      </c>
      <c r="BA99" s="100"/>
      <c r="BB99" s="100">
        <f t="shared" si="87"/>
        <v>3.6782738095238101</v>
      </c>
      <c r="BC99" s="59"/>
      <c r="BF99" s="240"/>
    </row>
    <row r="100" spans="1:58" x14ac:dyDescent="0.2">
      <c r="A100" s="8">
        <v>41122</v>
      </c>
      <c r="C100" s="60"/>
      <c r="D100" s="127">
        <f>'Returns per Gal.'!D100</f>
        <v>2.531739130434782</v>
      </c>
      <c r="E100" s="128"/>
      <c r="F100" s="129">
        <f>'Returns per Gal.'!F100</f>
        <v>298.80978260869563</v>
      </c>
      <c r="G100" s="128"/>
      <c r="H100" s="127">
        <f>'Returns per Gal.'!H100</f>
        <v>8.148994565217393</v>
      </c>
      <c r="I100" s="128"/>
      <c r="J100" s="127">
        <f>'Returns per Gal.'!J100</f>
        <v>4.26</v>
      </c>
      <c r="K100" s="136"/>
      <c r="L100" s="28"/>
      <c r="M100" s="102">
        <f>D100*'Economic Model'!C$30</f>
        <v>7.0888695652173892</v>
      </c>
      <c r="N100" s="102"/>
      <c r="O100" s="102">
        <f>F100/2000*'Economic Model'!C$32</f>
        <v>2.5398831521739127</v>
      </c>
      <c r="P100" s="102"/>
      <c r="Q100" s="102">
        <f t="shared" si="80"/>
        <v>9.6287527173913023</v>
      </c>
      <c r="R100" s="102"/>
      <c r="S100" s="102">
        <f t="shared" si="81"/>
        <v>8.0594091161791823</v>
      </c>
      <c r="T100" s="114"/>
      <c r="U100" s="103"/>
      <c r="V100" s="102">
        <f>H100+(J100*'Economic Model'!C$30*'Economic Model'!C$33/1000)+('Economic Model'!K$61/100)</f>
        <v>9.1204545652173916</v>
      </c>
      <c r="W100" s="103"/>
      <c r="X100" s="102">
        <f>V100+('Economic Model'!K$58/100)</f>
        <v>9.718338166429513</v>
      </c>
      <c r="Y100" s="131"/>
      <c r="Z100" s="103"/>
      <c r="AA100" s="102">
        <f t="shared" si="82"/>
        <v>0.50829815217391072</v>
      </c>
      <c r="AB100" s="103"/>
      <c r="AC100" s="102">
        <f t="shared" si="83"/>
        <v>-8.9585449038210641E-2</v>
      </c>
      <c r="AD100" s="114"/>
      <c r="AE100" s="130"/>
      <c r="AF100" s="161">
        <f>AC100/('Economic Model'!H$14*(1-'Economic Model'!C$25/100))</f>
        <v>-2.7767087462169573E-2</v>
      </c>
      <c r="AG100" s="137"/>
      <c r="AH100" s="130"/>
      <c r="AI100" s="60"/>
      <c r="AJ100" s="341">
        <v>1.24</v>
      </c>
      <c r="AK100" s="17"/>
      <c r="AL100" s="102">
        <f>AN100-AJ100</f>
        <v>2.7</v>
      </c>
      <c r="AM100" s="17"/>
      <c r="AN100" s="17">
        <v>3.94</v>
      </c>
      <c r="AO100" s="28"/>
      <c r="AP100" s="130"/>
      <c r="AQ100" s="102">
        <f>AN100+(J100*'Economic Model'!C$30*'Economic Model'!C$33/1000)+('Economic Model'!K$61/100)</f>
        <v>4.9114599999999999</v>
      </c>
      <c r="AR100" s="130"/>
      <c r="AS100" s="102">
        <f>AQ100+('Economic Model'!K$58/100)</f>
        <v>5.5093436012121213</v>
      </c>
      <c r="AT100" s="130"/>
      <c r="AU100" s="130"/>
      <c r="AV100" s="100">
        <f t="shared" si="84"/>
        <v>4.7172927173913024</v>
      </c>
      <c r="AW100" s="100"/>
      <c r="AX100" s="100">
        <f t="shared" si="85"/>
        <v>4.119409116179181</v>
      </c>
      <c r="AY100" s="100"/>
      <c r="AZ100" s="100">
        <f t="shared" si="86"/>
        <v>-8.9585449038210641E-2</v>
      </c>
      <c r="BA100" s="100"/>
      <c r="BB100" s="100">
        <f t="shared" si="87"/>
        <v>4.2089945652173935</v>
      </c>
      <c r="BC100" s="59"/>
      <c r="BF100" s="240"/>
    </row>
    <row r="101" spans="1:58" x14ac:dyDescent="0.2">
      <c r="A101" s="8">
        <v>41153</v>
      </c>
      <c r="C101" s="60"/>
      <c r="D101" s="127">
        <f>'Returns per Gal.'!D101</f>
        <v>2.4042499999999993</v>
      </c>
      <c r="E101" s="128"/>
      <c r="F101" s="129">
        <f>'Returns per Gal.'!F101</f>
        <v>280.43421052631578</v>
      </c>
      <c r="G101" s="128"/>
      <c r="H101" s="127">
        <f>'Returns per Gal.'!H101</f>
        <v>7.6269730263157882</v>
      </c>
      <c r="I101" s="128"/>
      <c r="J101" s="127">
        <f>'Returns per Gal.'!J101</f>
        <v>4.34</v>
      </c>
      <c r="K101" s="136"/>
      <c r="L101" s="28"/>
      <c r="M101" s="102">
        <f>D101*'Economic Model'!C$30</f>
        <v>6.7318999999999978</v>
      </c>
      <c r="N101" s="102"/>
      <c r="O101" s="102">
        <f>F101/2000*'Economic Model'!C$32</f>
        <v>2.3836907894736843</v>
      </c>
      <c r="P101" s="102"/>
      <c r="Q101" s="102">
        <f t="shared" si="80"/>
        <v>9.1155907894736821</v>
      </c>
      <c r="R101" s="102"/>
      <c r="S101" s="102">
        <f t="shared" si="81"/>
        <v>7.5395271882615607</v>
      </c>
      <c r="T101" s="114"/>
      <c r="U101" s="103"/>
      <c r="V101" s="102">
        <f>H101+(J101*'Economic Model'!C$30*'Economic Model'!C$33/1000)+('Economic Model'!K$61/100)</f>
        <v>8.6051530263157883</v>
      </c>
      <c r="W101" s="103"/>
      <c r="X101" s="102">
        <f>V101+('Economic Model'!K$58/100)</f>
        <v>9.2030366275279096</v>
      </c>
      <c r="Y101" s="131"/>
      <c r="Z101" s="103"/>
      <c r="AA101" s="102">
        <f t="shared" si="82"/>
        <v>0.5104377631578938</v>
      </c>
      <c r="AB101" s="103"/>
      <c r="AC101" s="102">
        <f t="shared" si="83"/>
        <v>-8.7445838054227565E-2</v>
      </c>
      <c r="AD101" s="114"/>
      <c r="AE101" s="130"/>
      <c r="AF101" s="161">
        <f>AC101/('Economic Model'!H$14*(1-'Economic Model'!C$25/100))</f>
        <v>-2.7103913185932631E-2</v>
      </c>
      <c r="AG101" s="137"/>
      <c r="AH101" s="130"/>
      <c r="AI101" s="60"/>
      <c r="AJ101" s="341">
        <v>1.84</v>
      </c>
      <c r="AK101" s="17"/>
      <c r="AL101" s="102">
        <f t="shared" si="71"/>
        <v>3.4400000000000004</v>
      </c>
      <c r="AM101" s="17"/>
      <c r="AN101" s="17">
        <v>5.28</v>
      </c>
      <c r="AO101" s="28"/>
      <c r="AP101" s="130"/>
      <c r="AQ101" s="102">
        <f>AN101+(J101*'Economic Model'!C$30*'Economic Model'!C$33/1000)+('Economic Model'!K$61/100)</f>
        <v>6.2581800000000003</v>
      </c>
      <c r="AR101" s="130"/>
      <c r="AS101" s="102">
        <f>AQ101+('Economic Model'!K$58/100)</f>
        <v>6.8560636012121217</v>
      </c>
      <c r="AT101" s="130"/>
      <c r="AU101" s="130"/>
      <c r="AV101" s="100">
        <f t="shared" si="84"/>
        <v>2.8574107894736818</v>
      </c>
      <c r="AW101" s="100"/>
      <c r="AX101" s="100">
        <f t="shared" si="85"/>
        <v>2.2595271882615604</v>
      </c>
      <c r="AY101" s="100"/>
      <c r="AZ101" s="100">
        <f t="shared" si="86"/>
        <v>-8.7445838054227565E-2</v>
      </c>
      <c r="BA101" s="100"/>
      <c r="BB101" s="100">
        <f t="shared" si="87"/>
        <v>2.346973026315788</v>
      </c>
      <c r="BC101" s="59"/>
      <c r="BF101" s="240"/>
    </row>
    <row r="102" spans="1:58" x14ac:dyDescent="0.2">
      <c r="A102" s="8">
        <v>41183</v>
      </c>
      <c r="C102" s="60"/>
      <c r="D102" s="127">
        <f>'Returns per Gal.'!D102</f>
        <v>2.2963043478260876</v>
      </c>
      <c r="E102" s="128"/>
      <c r="F102" s="129">
        <f>'Returns per Gal.'!F102</f>
        <v>271.25543478260869</v>
      </c>
      <c r="G102" s="128"/>
      <c r="H102" s="127">
        <f>'Returns per Gal.'!H102</f>
        <v>7.5056521739130462</v>
      </c>
      <c r="I102" s="128"/>
      <c r="J102" s="127">
        <f>'Returns per Gal.'!J102</f>
        <v>4.21</v>
      </c>
      <c r="K102" s="136"/>
      <c r="L102" s="28"/>
      <c r="M102" s="102">
        <f>D102*'Economic Model'!C$30</f>
        <v>6.4296521739130448</v>
      </c>
      <c r="N102" s="102"/>
      <c r="O102" s="102">
        <f>F102/2000*'Economic Model'!C$32</f>
        <v>2.3056711956521738</v>
      </c>
      <c r="P102" s="102"/>
      <c r="Q102" s="102">
        <f t="shared" si="80"/>
        <v>8.7353233695652186</v>
      </c>
      <c r="R102" s="102"/>
      <c r="S102" s="102">
        <f t="shared" si="81"/>
        <v>7.1701797683530986</v>
      </c>
      <c r="T102" s="114"/>
      <c r="U102" s="103"/>
      <c r="V102" s="102">
        <f>H102+(J102*'Economic Model'!C$30*'Economic Model'!C$33/1000)+('Economic Model'!K$61/100)</f>
        <v>8.4729121739130449</v>
      </c>
      <c r="W102" s="103"/>
      <c r="X102" s="102">
        <f>V102+('Economic Model'!K$58/100)</f>
        <v>9.0707957751251662</v>
      </c>
      <c r="Y102" s="131"/>
      <c r="Z102" s="103"/>
      <c r="AA102" s="102">
        <f t="shared" si="82"/>
        <v>0.26241119565217375</v>
      </c>
      <c r="AB102" s="103"/>
      <c r="AC102" s="102">
        <f t="shared" si="83"/>
        <v>-0.33547240555994762</v>
      </c>
      <c r="AD102" s="114"/>
      <c r="AE102" s="130"/>
      <c r="AF102" s="161">
        <f>AC102/('Economic Model'!H$14*(1-'Economic Model'!C$25/100))</f>
        <v>-0.10397996244182854</v>
      </c>
      <c r="AG102" s="137"/>
      <c r="AH102" s="130"/>
      <c r="AI102" s="60"/>
      <c r="AJ102" s="341">
        <v>1.84</v>
      </c>
      <c r="AK102" s="17"/>
      <c r="AL102" s="102">
        <f t="shared" si="71"/>
        <v>3.45</v>
      </c>
      <c r="AM102" s="17"/>
      <c r="AN102" s="17">
        <v>5.29</v>
      </c>
      <c r="AO102" s="28"/>
      <c r="AP102" s="130"/>
      <c r="AQ102" s="102">
        <f>AN102+(J102*'Economic Model'!C$30*'Economic Model'!C$33/1000)+('Economic Model'!K$61/100)</f>
        <v>6.2572599999999996</v>
      </c>
      <c r="AR102" s="130"/>
      <c r="AS102" s="102">
        <f>AQ102+('Economic Model'!K$58/100)</f>
        <v>6.855143601212121</v>
      </c>
      <c r="AT102" s="130"/>
      <c r="AU102" s="130"/>
      <c r="AV102" s="100">
        <f t="shared" si="84"/>
        <v>2.478063369565219</v>
      </c>
      <c r="AW102" s="100"/>
      <c r="AX102" s="100">
        <f t="shared" si="85"/>
        <v>1.8801797683530976</v>
      </c>
      <c r="AY102" s="100"/>
      <c r="AZ102" s="100">
        <f t="shared" si="86"/>
        <v>-0.33547240555994762</v>
      </c>
      <c r="BA102" s="100"/>
      <c r="BB102" s="100">
        <f t="shared" si="87"/>
        <v>2.2156521739130461</v>
      </c>
      <c r="BC102" s="59"/>
      <c r="BF102" s="240"/>
    </row>
    <row r="103" spans="1:58" x14ac:dyDescent="0.2">
      <c r="A103" s="8">
        <v>41214</v>
      </c>
      <c r="C103" s="60"/>
      <c r="D103" s="127">
        <f>'Returns per Gal.'!D103</f>
        <v>2.3036363636363628</v>
      </c>
      <c r="E103" s="128"/>
      <c r="F103" s="129">
        <f>'Returns per Gal.'!F103</f>
        <v>261.14999999999998</v>
      </c>
      <c r="G103" s="128"/>
      <c r="H103" s="127">
        <f>'Returns per Gal.'!H103</f>
        <v>7.5010937500000026</v>
      </c>
      <c r="I103" s="128"/>
      <c r="J103" s="127">
        <f>'Returns per Gal.'!J103</f>
        <v>5.4</v>
      </c>
      <c r="K103" s="136"/>
      <c r="L103" s="28"/>
      <c r="M103" s="102">
        <f>D103*'Economic Model'!C$30</f>
        <v>6.4501818181818154</v>
      </c>
      <c r="N103" s="102"/>
      <c r="O103" s="102">
        <f>F103/2000*'Economic Model'!C$32</f>
        <v>2.2197749999999998</v>
      </c>
      <c r="P103" s="102"/>
      <c r="Q103" s="102">
        <f t="shared" si="80"/>
        <v>8.6699568181818147</v>
      </c>
      <c r="R103" s="102"/>
      <c r="S103" s="102">
        <f t="shared" si="81"/>
        <v>7.0048532169696944</v>
      </c>
      <c r="T103" s="114"/>
      <c r="U103" s="103"/>
      <c r="V103" s="102">
        <f>H103+(J103*'Economic Model'!C$30*'Economic Model'!C$33/1000)+('Economic Model'!K$61/100)</f>
        <v>8.5683137500000015</v>
      </c>
      <c r="W103" s="103"/>
      <c r="X103" s="102">
        <f>V103+('Economic Model'!K$58/100)</f>
        <v>9.1661973512121229</v>
      </c>
      <c r="Y103" s="131"/>
      <c r="Z103" s="103"/>
      <c r="AA103" s="102">
        <f t="shared" si="82"/>
        <v>0.10164306818181323</v>
      </c>
      <c r="AB103" s="103"/>
      <c r="AC103" s="102">
        <f t="shared" si="83"/>
        <v>-0.49624053303030813</v>
      </c>
      <c r="AD103" s="114"/>
      <c r="AE103" s="130"/>
      <c r="AF103" s="161">
        <f>AC103/('Economic Model'!H$14*(1-'Economic Model'!C$25/100))</f>
        <v>-0.15381018268992577</v>
      </c>
      <c r="AG103" s="137"/>
      <c r="AH103" s="130"/>
      <c r="AI103" s="60"/>
      <c r="AJ103" s="341">
        <v>1.84</v>
      </c>
      <c r="AK103" s="17"/>
      <c r="AL103" s="102">
        <f t="shared" si="71"/>
        <v>3.4699999999999998</v>
      </c>
      <c r="AM103" s="17"/>
      <c r="AN103" s="17">
        <v>5.31</v>
      </c>
      <c r="AO103" s="28"/>
      <c r="AP103" s="130"/>
      <c r="AQ103" s="102">
        <f>AN103+(J103*'Economic Model'!C$30*'Economic Model'!C$33/1000)+('Economic Model'!K$61/100)</f>
        <v>6.3772199999999994</v>
      </c>
      <c r="AR103" s="130"/>
      <c r="AS103" s="102">
        <f>AQ103+('Economic Model'!K$58/100)</f>
        <v>6.9751036012121208</v>
      </c>
      <c r="AT103" s="130"/>
      <c r="AU103" s="130"/>
      <c r="AV103" s="100">
        <f t="shared" si="84"/>
        <v>2.2927368181818153</v>
      </c>
      <c r="AW103" s="100"/>
      <c r="AX103" s="100">
        <f t="shared" si="85"/>
        <v>1.6948532169696939</v>
      </c>
      <c r="AY103" s="100"/>
      <c r="AZ103" s="100">
        <f t="shared" si="86"/>
        <v>-0.49624053303030813</v>
      </c>
      <c r="BA103" s="100"/>
      <c r="BB103" s="100">
        <f t="shared" si="87"/>
        <v>2.1910937500000029</v>
      </c>
      <c r="BC103" s="59"/>
      <c r="BF103" s="240"/>
    </row>
    <row r="104" spans="1:58" x14ac:dyDescent="0.2">
      <c r="A104" s="77">
        <v>41244</v>
      </c>
      <c r="B104" s="30"/>
      <c r="C104" s="65"/>
      <c r="D104" s="138">
        <f>'Returns per Gal.'!D104</f>
        <v>2.2528571428571431</v>
      </c>
      <c r="E104" s="139"/>
      <c r="F104" s="140">
        <f>'Returns per Gal.'!F104</f>
        <v>255.41447368421052</v>
      </c>
      <c r="G104" s="139"/>
      <c r="H104" s="138">
        <f>'Returns per Gal.'!H104</f>
        <v>7.3563486842105279</v>
      </c>
      <c r="I104" s="139"/>
      <c r="J104" s="138">
        <f>'Returns per Gal.'!J104</f>
        <v>5.75</v>
      </c>
      <c r="K104" s="146"/>
      <c r="L104" s="30"/>
      <c r="M104" s="106">
        <f>D104*'Economic Model'!C$30</f>
        <v>6.3080000000000007</v>
      </c>
      <c r="N104" s="106"/>
      <c r="O104" s="106">
        <f>F104/2000*'Economic Model'!C$32</f>
        <v>2.171023026315789</v>
      </c>
      <c r="P104" s="106"/>
      <c r="Q104" s="106">
        <f t="shared" si="80"/>
        <v>8.4790230263157902</v>
      </c>
      <c r="R104" s="106"/>
      <c r="S104" s="106">
        <f t="shared" si="81"/>
        <v>6.78451942510367</v>
      </c>
      <c r="T104" s="116"/>
      <c r="U104" s="107"/>
      <c r="V104" s="106">
        <f>H104+(J104*'Economic Model'!C$30*'Economic Model'!C$33/1000)+('Economic Model'!K$61/100)</f>
        <v>8.4529686842105267</v>
      </c>
      <c r="W104" s="107"/>
      <c r="X104" s="106">
        <f>V104+('Economic Model'!K$58/100)</f>
        <v>9.0508522854226481</v>
      </c>
      <c r="Y104" s="142"/>
      <c r="Z104" s="107"/>
      <c r="AA104" s="106">
        <f t="shared" si="82"/>
        <v>2.6054342105263473E-2</v>
      </c>
      <c r="AB104" s="107"/>
      <c r="AC104" s="106">
        <f t="shared" si="83"/>
        <v>-0.57182925910685789</v>
      </c>
      <c r="AD104" s="116"/>
      <c r="AE104" s="141"/>
      <c r="AF104" s="162">
        <f>AC104/('Economic Model'!H$14*(1-'Economic Model'!C$25/100))</f>
        <v>-0.17723897375650072</v>
      </c>
      <c r="AG104" s="147"/>
      <c r="AH104" s="141"/>
      <c r="AI104" s="65"/>
      <c r="AJ104" s="342">
        <v>1.84</v>
      </c>
      <c r="AK104" s="74"/>
      <c r="AL104" s="106">
        <f t="shared" si="71"/>
        <v>3.4800000000000004</v>
      </c>
      <c r="AM104" s="74"/>
      <c r="AN104" s="74">
        <v>5.32</v>
      </c>
      <c r="AO104" s="30"/>
      <c r="AP104" s="141"/>
      <c r="AQ104" s="106">
        <f>AN104+(J104*'Economic Model'!C$30*'Economic Model'!C$33/1000)+('Economic Model'!K$61/100)</f>
        <v>6.41662</v>
      </c>
      <c r="AR104" s="141"/>
      <c r="AS104" s="106">
        <f>AQ104+('Economic Model'!K$58/100)</f>
        <v>7.0145036012121214</v>
      </c>
      <c r="AT104" s="141"/>
      <c r="AU104" s="141"/>
      <c r="AV104" s="101">
        <f t="shared" si="84"/>
        <v>2.0624030263157902</v>
      </c>
      <c r="AW104" s="101"/>
      <c r="AX104" s="101">
        <f t="shared" si="85"/>
        <v>1.4645194251036688</v>
      </c>
      <c r="AY104" s="101"/>
      <c r="AZ104" s="101">
        <f t="shared" si="86"/>
        <v>-0.57182925910685789</v>
      </c>
      <c r="BA104" s="101"/>
      <c r="BB104" s="101">
        <f t="shared" si="87"/>
        <v>2.0363486842105276</v>
      </c>
      <c r="BC104" s="73"/>
      <c r="BF104" s="240"/>
    </row>
    <row r="105" spans="1:58" x14ac:dyDescent="0.2">
      <c r="A105" s="22">
        <v>41275</v>
      </c>
      <c r="C105" s="60"/>
      <c r="D105" s="127">
        <f>'Returns per Gal.'!D105</f>
        <v>2.1967391304347825</v>
      </c>
      <c r="E105" s="128"/>
      <c r="F105" s="129">
        <f>'Returns per Gal.'!F105</f>
        <v>257.64285714285717</v>
      </c>
      <c r="G105" s="128"/>
      <c r="H105" s="127">
        <f>'Returns per Gal.'!H105</f>
        <v>7.2666666666666702</v>
      </c>
      <c r="I105" s="128"/>
      <c r="J105" s="127">
        <f>'Returns per Gal.'!J105</f>
        <v>5.62</v>
      </c>
      <c r="K105" s="136"/>
      <c r="L105" s="28"/>
      <c r="M105" s="102">
        <f>D105*'Economic Model'!C$30</f>
        <v>6.1508695652173904</v>
      </c>
      <c r="N105" s="102"/>
      <c r="O105" s="102">
        <f>F105/2000*'Economic Model'!C$32</f>
        <v>2.1899642857142858</v>
      </c>
      <c r="P105" s="102"/>
      <c r="Q105" s="102">
        <f t="shared" si="80"/>
        <v>8.3408338509316771</v>
      </c>
      <c r="R105" s="102"/>
      <c r="S105" s="102">
        <f t="shared" si="81"/>
        <v>6.6572502497195556</v>
      </c>
      <c r="T105" s="114"/>
      <c r="U105" s="103"/>
      <c r="V105" s="102">
        <f>H105+(J105*'Economic Model'!C$30*'Economic Model'!C$33/1000)+('Economic Model'!K$61/100)</f>
        <v>8.3523666666666703</v>
      </c>
      <c r="W105" s="103"/>
      <c r="X105" s="102">
        <f>V105+('Economic Model'!K$58/100)</f>
        <v>8.9502502678787916</v>
      </c>
      <c r="Y105" s="131"/>
      <c r="Z105" s="103"/>
      <c r="AA105" s="102">
        <f t="shared" si="82"/>
        <v>-1.1532815734993207E-2</v>
      </c>
      <c r="AB105" s="103"/>
      <c r="AC105" s="102">
        <f t="shared" si="83"/>
        <v>-0.60941641694711457</v>
      </c>
      <c r="AD105" s="114"/>
      <c r="AE105" s="130"/>
      <c r="AF105" s="163">
        <f>AC105/('Economic Model'!H$14*(1-'Economic Model'!C$25/100))</f>
        <v>-0.18888914585933431</v>
      </c>
      <c r="AG105" s="321"/>
      <c r="AH105" s="159"/>
      <c r="AI105" s="60"/>
      <c r="AJ105" s="341">
        <v>1.84</v>
      </c>
      <c r="AK105" s="17"/>
      <c r="AL105" s="102">
        <f t="shared" si="71"/>
        <v>3.49</v>
      </c>
      <c r="AM105" s="17"/>
      <c r="AN105" s="17">
        <v>5.33</v>
      </c>
      <c r="AO105" s="28"/>
      <c r="AP105" s="130"/>
      <c r="AQ105" s="102">
        <f>AN105+(J105*'Economic Model'!C$30*'Economic Model'!C$33/1000)+('Economic Model'!K$61/100)</f>
        <v>6.4157000000000002</v>
      </c>
      <c r="AR105" s="130"/>
      <c r="AS105" s="102">
        <f>AQ105+('Economic Model'!K$58/100)</f>
        <v>7.0135836012121215</v>
      </c>
      <c r="AT105" s="130"/>
      <c r="AU105" s="130"/>
      <c r="AV105" s="100">
        <f t="shared" si="84"/>
        <v>1.9251338509316769</v>
      </c>
      <c r="AW105" s="100"/>
      <c r="AX105" s="100">
        <f t="shared" si="85"/>
        <v>1.3272502497195555</v>
      </c>
      <c r="AY105" s="100"/>
      <c r="AZ105" s="100">
        <f t="shared" si="86"/>
        <v>-0.60941641694711457</v>
      </c>
      <c r="BA105" s="100"/>
      <c r="BB105" s="100">
        <f t="shared" si="87"/>
        <v>1.9366666666666701</v>
      </c>
      <c r="BC105" s="59"/>
      <c r="BF105" s="240"/>
    </row>
    <row r="106" spans="1:58" x14ac:dyDescent="0.2">
      <c r="A106" s="8">
        <v>41306</v>
      </c>
      <c r="C106" s="60"/>
      <c r="D106" s="127">
        <f>'Returns per Gal.'!D106</f>
        <v>2.3287499999999985</v>
      </c>
      <c r="E106" s="128"/>
      <c r="F106" s="129">
        <f>'Returns per Gal.'!F106</f>
        <v>265.57894736842104</v>
      </c>
      <c r="G106" s="128"/>
      <c r="H106" s="127">
        <f>'Returns per Gal.'!H106</f>
        <v>7.2592105263157913</v>
      </c>
      <c r="I106" s="128"/>
      <c r="J106" s="127">
        <f>'Returns per Gal.'!J106</f>
        <v>5.56</v>
      </c>
      <c r="K106" s="136"/>
      <c r="L106" s="28"/>
      <c r="M106" s="102">
        <f>D106*'Economic Model'!C$30</f>
        <v>6.5204999999999957</v>
      </c>
      <c r="N106" s="102"/>
      <c r="O106" s="102">
        <f>F106/2000*'Economic Model'!C$32</f>
        <v>2.2574210526315786</v>
      </c>
      <c r="P106" s="102"/>
      <c r="Q106" s="102">
        <f t="shared" ref="Q106" si="88">M106+O106</f>
        <v>8.7779210526315747</v>
      </c>
      <c r="R106" s="102"/>
      <c r="S106" s="102">
        <f t="shared" ref="S106" si="89">Q106-X106+H106</f>
        <v>7.0993774514194543</v>
      </c>
      <c r="T106" s="114"/>
      <c r="U106" s="103"/>
      <c r="V106" s="102">
        <f>H106+(J106*'Economic Model'!C$30*'Economic Model'!C$33/1000)+('Economic Model'!K$61/100)</f>
        <v>8.3398705263157904</v>
      </c>
      <c r="W106" s="103"/>
      <c r="X106" s="102">
        <f>V106+('Economic Model'!K$58/100)</f>
        <v>8.9377541275279118</v>
      </c>
      <c r="Y106" s="131"/>
      <c r="Z106" s="103"/>
      <c r="AA106" s="102">
        <f t="shared" ref="AA106" si="90">Q106-V106</f>
        <v>0.43805052631578434</v>
      </c>
      <c r="AB106" s="103"/>
      <c r="AC106" s="102">
        <f t="shared" ref="AC106" si="91">Q106-X106</f>
        <v>-0.15983307489633702</v>
      </c>
      <c r="AD106" s="114"/>
      <c r="AE106" s="130"/>
      <c r="AF106" s="161">
        <f>AC106/('Economic Model'!H$14*(1-'Economic Model'!C$25/100))</f>
        <v>-4.9540399893526453E-2</v>
      </c>
      <c r="AG106" s="137"/>
      <c r="AH106" s="130"/>
      <c r="AI106" s="60"/>
      <c r="AJ106" s="341">
        <v>1.84</v>
      </c>
      <c r="AK106" s="17"/>
      <c r="AL106" s="102">
        <f t="shared" ref="AL106:AL136" si="92">AN106-AJ106</f>
        <v>3.51</v>
      </c>
      <c r="AM106" s="17"/>
      <c r="AN106" s="17">
        <v>5.35</v>
      </c>
      <c r="AO106" s="28"/>
      <c r="AP106" s="130"/>
      <c r="AQ106" s="102">
        <f>AN106+(J106*'Economic Model'!C$30*'Economic Model'!C$33/1000)+('Economic Model'!K$61/100)</f>
        <v>6.4306599999999996</v>
      </c>
      <c r="AR106" s="130"/>
      <c r="AS106" s="102">
        <f>AQ106+('Economic Model'!K$58/100)</f>
        <v>7.028543601212121</v>
      </c>
      <c r="AT106" s="130"/>
      <c r="AU106" s="130"/>
      <c r="AV106" s="100">
        <f t="shared" ref="AV106" si="93">Q106-AQ106</f>
        <v>2.3472610526315751</v>
      </c>
      <c r="AW106" s="100"/>
      <c r="AX106" s="100">
        <f t="shared" ref="AX106" si="94">Q106-AS106</f>
        <v>1.7493774514194538</v>
      </c>
      <c r="AY106" s="100"/>
      <c r="AZ106" s="100">
        <f t="shared" ref="AZ106" si="95">S106-H106</f>
        <v>-0.15983307489633702</v>
      </c>
      <c r="BA106" s="100"/>
      <c r="BB106" s="100">
        <f t="shared" ref="BB106" si="96">H106-AN106</f>
        <v>1.9092105263157917</v>
      </c>
      <c r="BC106" s="59"/>
      <c r="BD106" s="28"/>
      <c r="BE106" s="28"/>
      <c r="BF106" s="240"/>
    </row>
    <row r="107" spans="1:58" x14ac:dyDescent="0.2">
      <c r="A107" s="8">
        <v>41334</v>
      </c>
      <c r="C107" s="60"/>
      <c r="D107" s="127">
        <f>'Returns per Gal.'!D107</f>
        <v>2.5190624999999995</v>
      </c>
      <c r="E107" s="128"/>
      <c r="F107" s="129">
        <f>'Returns per Gal.'!F107</f>
        <v>263.27976190476193</v>
      </c>
      <c r="G107" s="128"/>
      <c r="H107" s="127">
        <f>'Returns per Gal.'!H107</f>
        <v>7.4420089285714308</v>
      </c>
      <c r="I107" s="128"/>
      <c r="J107" s="127">
        <f>'Returns per Gal.'!J107</f>
        <v>5.81</v>
      </c>
      <c r="K107" s="136"/>
      <c r="L107" s="28"/>
      <c r="M107" s="102">
        <f>D107*'Economic Model'!C$30</f>
        <v>7.0533749999999982</v>
      </c>
      <c r="N107" s="102"/>
      <c r="O107" s="102">
        <f>F107/2000*'Economic Model'!C$32</f>
        <v>2.2378779761904766</v>
      </c>
      <c r="P107" s="102"/>
      <c r="Q107" s="102">
        <f t="shared" ref="Q107" si="97">M107+O107</f>
        <v>9.2912529761904743</v>
      </c>
      <c r="R107" s="102"/>
      <c r="S107" s="102">
        <f t="shared" ref="S107" si="98">Q107-X107+H107</f>
        <v>7.591709374978354</v>
      </c>
      <c r="T107" s="114"/>
      <c r="U107" s="103"/>
      <c r="V107" s="102">
        <f>H107+(J107*'Economic Model'!C$30*'Economic Model'!C$33/1000)+('Economic Model'!K$61/100)</f>
        <v>8.5436689285714298</v>
      </c>
      <c r="W107" s="103"/>
      <c r="X107" s="102">
        <f>V107+('Economic Model'!K$58/100)</f>
        <v>9.1415525297835512</v>
      </c>
      <c r="Y107" s="131"/>
      <c r="Z107" s="103"/>
      <c r="AA107" s="102">
        <f t="shared" ref="AA107" si="99">Q107-V107</f>
        <v>0.74758404761904451</v>
      </c>
      <c r="AB107" s="103"/>
      <c r="AC107" s="102">
        <f t="shared" ref="AC107" si="100">Q107-X107</f>
        <v>0.14970044640692315</v>
      </c>
      <c r="AD107" s="114"/>
      <c r="AE107" s="130"/>
      <c r="AF107" s="161">
        <f>AC107/('Economic Model'!H$14*(1-'Economic Model'!C$25/100))</f>
        <v>4.6399782923830617E-2</v>
      </c>
      <c r="AG107" s="137"/>
      <c r="AH107" s="130"/>
      <c r="AI107" s="60"/>
      <c r="AJ107" s="341">
        <v>1.84</v>
      </c>
      <c r="AK107" s="17"/>
      <c r="AL107" s="102">
        <f t="shared" si="92"/>
        <v>3.5200000000000005</v>
      </c>
      <c r="AM107" s="17"/>
      <c r="AN107" s="17">
        <v>5.36</v>
      </c>
      <c r="AO107" s="28"/>
      <c r="AP107" s="130"/>
      <c r="AQ107" s="102">
        <f>AN107+(J107*'Economic Model'!C$30*'Economic Model'!C$33/1000)+('Economic Model'!K$61/100)</f>
        <v>6.4616600000000002</v>
      </c>
      <c r="AR107" s="130"/>
      <c r="AS107" s="102">
        <f>AQ107+('Economic Model'!K$58/100)</f>
        <v>7.0595436012121215</v>
      </c>
      <c r="AT107" s="130"/>
      <c r="AU107" s="130"/>
      <c r="AV107" s="100">
        <f t="shared" ref="AV107" si="101">Q107-AQ107</f>
        <v>2.8295929761904741</v>
      </c>
      <c r="AW107" s="100"/>
      <c r="AX107" s="100">
        <f t="shared" ref="AX107" si="102">Q107-AS107</f>
        <v>2.2317093749783528</v>
      </c>
      <c r="AY107" s="100"/>
      <c r="AZ107" s="100">
        <f t="shared" ref="AZ107" si="103">S107-H107</f>
        <v>0.14970044640692315</v>
      </c>
      <c r="BA107" s="100"/>
      <c r="BB107" s="100">
        <f t="shared" ref="BB107" si="104">H107-AN107</f>
        <v>2.0820089285714305</v>
      </c>
      <c r="BC107" s="59"/>
      <c r="BF107" s="240"/>
    </row>
    <row r="108" spans="1:58" x14ac:dyDescent="0.2">
      <c r="A108" s="8">
        <v>41365</v>
      </c>
      <c r="C108" s="60"/>
      <c r="D108" s="127">
        <f>'Returns per Gal.'!D108</f>
        <v>2.478409090909091</v>
      </c>
      <c r="E108" s="128"/>
      <c r="F108" s="129">
        <f>'Returns per Gal.'!F108</f>
        <v>239.83333333333334</v>
      </c>
      <c r="G108" s="128"/>
      <c r="H108" s="127">
        <f>'Returns per Gal.'!H108</f>
        <v>6.7354761904761915</v>
      </c>
      <c r="I108" s="128"/>
      <c r="J108" s="127">
        <f>'Returns per Gal.'!J108</f>
        <v>5.21</v>
      </c>
      <c r="K108" s="136"/>
      <c r="L108" s="28"/>
      <c r="M108" s="102">
        <f>D108*'Economic Model'!C$30</f>
        <v>6.9395454545454545</v>
      </c>
      <c r="N108" s="102"/>
      <c r="O108" s="102">
        <f>F108/2000*'Economic Model'!C$32</f>
        <v>2.0385833333333334</v>
      </c>
      <c r="P108" s="102"/>
      <c r="Q108" s="102">
        <f t="shared" ref="Q108" si="105">M108+O108</f>
        <v>8.9781287878787879</v>
      </c>
      <c r="R108" s="102"/>
      <c r="S108" s="102">
        <f t="shared" ref="S108" si="106">Q108-X108+H108</f>
        <v>7.3289851866666673</v>
      </c>
      <c r="T108" s="114"/>
      <c r="U108" s="103"/>
      <c r="V108" s="102">
        <f>H108+(J108*'Economic Model'!C$30*'Economic Model'!C$33/1000)+('Economic Model'!K$61/100)</f>
        <v>7.7867361904761916</v>
      </c>
      <c r="W108" s="103"/>
      <c r="X108" s="102">
        <f>V108+('Economic Model'!K$58/100)</f>
        <v>8.3846197916883121</v>
      </c>
      <c r="Y108" s="131"/>
      <c r="Z108" s="103"/>
      <c r="AA108" s="102">
        <f t="shared" ref="AA108" si="107">Q108-V108</f>
        <v>1.1913925974025963</v>
      </c>
      <c r="AB108" s="103"/>
      <c r="AC108" s="102">
        <f t="shared" ref="AC108" si="108">Q108-X108</f>
        <v>0.59350899619047581</v>
      </c>
      <c r="AD108" s="114"/>
      <c r="AE108" s="130"/>
      <c r="AF108" s="161">
        <f>AC108/('Economic Model'!H$14*(1-'Economic Model'!C$25/100))</f>
        <v>0.18395862702855051</v>
      </c>
      <c r="AG108" s="137"/>
      <c r="AH108" s="130"/>
      <c r="AI108" s="60"/>
      <c r="AJ108" s="341">
        <v>1.84</v>
      </c>
      <c r="AK108" s="17"/>
      <c r="AL108" s="102">
        <f t="shared" si="92"/>
        <v>3.5300000000000002</v>
      </c>
      <c r="AM108" s="17"/>
      <c r="AN108" s="17">
        <v>5.37</v>
      </c>
      <c r="AO108" s="28"/>
      <c r="AP108" s="28"/>
      <c r="AQ108" s="102">
        <f>AN108+(J108*'Economic Model'!C$30*'Economic Model'!C$33/1000)+('Economic Model'!K$61/100)</f>
        <v>6.4212600000000002</v>
      </c>
      <c r="AR108" s="130"/>
      <c r="AS108" s="102">
        <f>AQ108+('Economic Model'!K$58/100)</f>
        <v>7.0191436012121216</v>
      </c>
      <c r="AT108" s="130"/>
      <c r="AU108" s="130"/>
      <c r="AV108" s="100">
        <f t="shared" ref="AV108" si="109">Q108-AQ108</f>
        <v>2.5568687878787877</v>
      </c>
      <c r="AW108" s="100"/>
      <c r="AX108" s="100">
        <f t="shared" ref="AX108" si="110">Q108-AS108</f>
        <v>1.9589851866666663</v>
      </c>
      <c r="AY108" s="100"/>
      <c r="AZ108" s="100">
        <f t="shared" ref="AZ108" si="111">S108-H108</f>
        <v>0.59350899619047581</v>
      </c>
      <c r="BA108" s="100"/>
      <c r="BB108" s="100">
        <f t="shared" ref="BB108" si="112">H108-AN108</f>
        <v>1.3654761904761914</v>
      </c>
      <c r="BC108" s="59"/>
      <c r="BF108" s="240"/>
    </row>
    <row r="109" spans="1:58" x14ac:dyDescent="0.2">
      <c r="A109" s="8">
        <v>41395</v>
      </c>
      <c r="C109" s="60"/>
      <c r="D109" s="127">
        <f>'Returns per Gal.'!D109</f>
        <v>2.5499999999999998</v>
      </c>
      <c r="E109" s="128"/>
      <c r="F109" s="129">
        <f>'Returns per Gal.'!F109</f>
        <v>223.10227272727272</v>
      </c>
      <c r="G109" s="128"/>
      <c r="H109" s="127">
        <f>'Returns per Gal.'!H109</f>
        <v>7.03</v>
      </c>
      <c r="I109" s="128"/>
      <c r="J109" s="127">
        <f>'Returns per Gal.'!J109</f>
        <v>5.35</v>
      </c>
      <c r="K109" s="136"/>
      <c r="L109" s="28"/>
      <c r="M109" s="102">
        <f>D109*'Economic Model'!C$30</f>
        <v>7.1399999999999988</v>
      </c>
      <c r="N109" s="102"/>
      <c r="O109" s="102">
        <f>F109/2000*'Economic Model'!C$32</f>
        <v>1.8963693181818182</v>
      </c>
      <c r="P109" s="102"/>
      <c r="Q109" s="102">
        <f t="shared" ref="Q109" si="113">M109+O109</f>
        <v>9.0363693181818174</v>
      </c>
      <c r="R109" s="102"/>
      <c r="S109" s="102">
        <f t="shared" ref="S109" si="114">Q109-X109+H109</f>
        <v>7.3754657169696971</v>
      </c>
      <c r="T109" s="114"/>
      <c r="U109" s="103"/>
      <c r="V109" s="102">
        <f>H109+(J109*'Economic Model'!C$30*'Economic Model'!C$33/1000)+('Economic Model'!K$61/100)</f>
        <v>8.0930199999999992</v>
      </c>
      <c r="W109" s="103"/>
      <c r="X109" s="102">
        <f>V109+('Economic Model'!K$58/100)</f>
        <v>8.6909036012121206</v>
      </c>
      <c r="Y109" s="131"/>
      <c r="Z109" s="103"/>
      <c r="AA109" s="102">
        <f t="shared" ref="AA109" si="115">Q109-V109</f>
        <v>0.94334931818181822</v>
      </c>
      <c r="AB109" s="103"/>
      <c r="AC109" s="102">
        <f t="shared" ref="AC109" si="116">Q109-X109</f>
        <v>0.34546571696969686</v>
      </c>
      <c r="AD109" s="114"/>
      <c r="AE109" s="130"/>
      <c r="AF109" s="161">
        <f>AC109/('Economic Model'!H$14*(1-'Economic Model'!C$25/100))</f>
        <v>0.10707739796210873</v>
      </c>
      <c r="AG109" s="137"/>
      <c r="AH109" s="130"/>
      <c r="AI109" s="60"/>
      <c r="AJ109" s="341">
        <v>1.84</v>
      </c>
      <c r="AK109" s="17"/>
      <c r="AL109" s="102">
        <f t="shared" si="92"/>
        <v>3.55</v>
      </c>
      <c r="AM109" s="17"/>
      <c r="AN109" s="17">
        <v>5.39</v>
      </c>
      <c r="AO109" s="28"/>
      <c r="AP109" s="28"/>
      <c r="AQ109" s="102">
        <f>AN109+(J109*'Economic Model'!C$30*'Economic Model'!C$33/1000)+('Economic Model'!K$61/100)</f>
        <v>6.4530199999999995</v>
      </c>
      <c r="AR109" s="130"/>
      <c r="AS109" s="102">
        <f>AQ109+('Economic Model'!K$58/100)</f>
        <v>7.0509036012121209</v>
      </c>
      <c r="AT109" s="130"/>
      <c r="AU109" s="130"/>
      <c r="AV109" s="100">
        <f t="shared" ref="AV109" si="117">Q109-AQ109</f>
        <v>2.5833493181818179</v>
      </c>
      <c r="AW109" s="100"/>
      <c r="AX109" s="100">
        <f t="shared" ref="AX109" si="118">Q109-AS109</f>
        <v>1.9854657169696965</v>
      </c>
      <c r="AY109" s="100"/>
      <c r="AZ109" s="100">
        <f t="shared" ref="AZ109" si="119">S109-H109</f>
        <v>0.34546571696969686</v>
      </c>
      <c r="BA109" s="100"/>
      <c r="BB109" s="100">
        <f t="shared" ref="BB109" si="120">H109-AN109</f>
        <v>1.6400000000000006</v>
      </c>
      <c r="BC109" s="59"/>
      <c r="BF109" s="240"/>
    </row>
    <row r="110" spans="1:58" x14ac:dyDescent="0.2">
      <c r="A110" s="8">
        <v>41426</v>
      </c>
      <c r="C110" s="60"/>
      <c r="D110" s="127">
        <f>'Returns per Gal.'!D110</f>
        <v>2.57</v>
      </c>
      <c r="E110" s="128"/>
      <c r="F110" s="129">
        <f>'Returns per Gal.'!F110</f>
        <v>229.875</v>
      </c>
      <c r="G110" s="128"/>
      <c r="H110" s="127">
        <f>'Returns per Gal.'!H110</f>
        <v>7.17</v>
      </c>
      <c r="I110" s="128"/>
      <c r="J110" s="127">
        <f>'Returns per Gal.'!J110</f>
        <v>5.39</v>
      </c>
      <c r="K110" s="136"/>
      <c r="L110" s="28"/>
      <c r="M110" s="102">
        <f>D110*'Economic Model'!C$30</f>
        <v>7.1959999999999988</v>
      </c>
      <c r="N110" s="102"/>
      <c r="O110" s="102">
        <f>F110/2000*'Economic Model'!C$32</f>
        <v>1.9539374999999999</v>
      </c>
      <c r="P110" s="102"/>
      <c r="Q110" s="102">
        <f t="shared" ref="Q110" si="121">M110+O110</f>
        <v>9.1499374999999983</v>
      </c>
      <c r="R110" s="102"/>
      <c r="S110" s="102">
        <f t="shared" ref="S110" si="122">Q110-X110+H110</f>
        <v>7.4856738987878781</v>
      </c>
      <c r="T110" s="114"/>
      <c r="U110" s="103"/>
      <c r="V110" s="102">
        <f>H110+(J110*'Economic Model'!C$30*'Economic Model'!C$33/1000)+('Economic Model'!K$61/100)</f>
        <v>8.2363799999999987</v>
      </c>
      <c r="W110" s="103"/>
      <c r="X110" s="102">
        <f>V110+('Economic Model'!K$58/100)</f>
        <v>8.8342636012121201</v>
      </c>
      <c r="Y110" s="131"/>
      <c r="Z110" s="103"/>
      <c r="AA110" s="102">
        <f t="shared" ref="AA110" si="123">Q110-V110</f>
        <v>0.91355749999999958</v>
      </c>
      <c r="AB110" s="103"/>
      <c r="AC110" s="102">
        <f t="shared" ref="AC110" si="124">Q110-X110</f>
        <v>0.31567389878787822</v>
      </c>
      <c r="AD110" s="114"/>
      <c r="AE110" s="130"/>
      <c r="AF110" s="161">
        <f>AC110/('Economic Model'!H$14*(1-'Economic Model'!C$25/100))</f>
        <v>9.7843398132976045E-2</v>
      </c>
      <c r="AG110" s="137"/>
      <c r="AH110" s="130"/>
      <c r="AI110" s="60"/>
      <c r="AJ110" s="341">
        <v>1.84</v>
      </c>
      <c r="AK110" s="17"/>
      <c r="AL110" s="102">
        <f t="shared" si="92"/>
        <v>3.5600000000000005</v>
      </c>
      <c r="AM110" s="17"/>
      <c r="AN110" s="17">
        <v>5.4</v>
      </c>
      <c r="AO110" s="28"/>
      <c r="AP110" s="28"/>
      <c r="AQ110" s="102">
        <f>AN110+(J110*'Economic Model'!C$30*'Economic Model'!C$33/1000)+('Economic Model'!K$61/100)</f>
        <v>6.46638</v>
      </c>
      <c r="AR110" s="130"/>
      <c r="AS110" s="102">
        <f>AQ110+('Economic Model'!K$58/100)</f>
        <v>7.0642636012121214</v>
      </c>
      <c r="AT110" s="130"/>
      <c r="AU110" s="130"/>
      <c r="AV110" s="100">
        <f t="shared" ref="AV110" si="125">Q110-AQ110</f>
        <v>2.6835574999999983</v>
      </c>
      <c r="AW110" s="100"/>
      <c r="AX110" s="100">
        <f t="shared" ref="AX110" si="126">Q110-AS110</f>
        <v>2.0856738987878769</v>
      </c>
      <c r="AY110" s="100"/>
      <c r="AZ110" s="100">
        <f t="shared" ref="AZ110" si="127">S110-H110</f>
        <v>0.31567389878787822</v>
      </c>
      <c r="BA110" s="100"/>
      <c r="BB110" s="100">
        <f t="shared" ref="BB110" si="128">H110-AN110</f>
        <v>1.7699999999999996</v>
      </c>
      <c r="BC110" s="59"/>
      <c r="BF110" s="240"/>
    </row>
    <row r="111" spans="1:58" x14ac:dyDescent="0.2">
      <c r="A111" s="8">
        <v>41456</v>
      </c>
      <c r="C111" s="60"/>
      <c r="D111" s="127">
        <f>'Returns per Gal.'!D111</f>
        <v>2.4321739130434779</v>
      </c>
      <c r="E111" s="128"/>
      <c r="F111" s="129">
        <f>'Returns per Gal.'!F111</f>
        <v>233.36363636363637</v>
      </c>
      <c r="G111" s="128"/>
      <c r="H111" s="127">
        <f>'Returns per Gal.'!H111</f>
        <v>6.7066761363636367</v>
      </c>
      <c r="I111" s="128"/>
      <c r="J111" s="127">
        <f>'Returns per Gal.'!J111</f>
        <v>4.8499999999999996</v>
      </c>
      <c r="K111" s="136"/>
      <c r="L111" s="28"/>
      <c r="M111" s="102">
        <f>D111*'Economic Model'!C$30</f>
        <v>6.8100869565217375</v>
      </c>
      <c r="N111" s="102"/>
      <c r="O111" s="102">
        <f>F111/2000*'Economic Model'!C$32</f>
        <v>1.9835909090909092</v>
      </c>
      <c r="P111" s="102"/>
      <c r="Q111" s="102">
        <f t="shared" ref="Q111" si="129">M111+O111</f>
        <v>8.7936778656126471</v>
      </c>
      <c r="R111" s="102"/>
      <c r="S111" s="102">
        <f t="shared" ref="S111" si="130">Q111-X111+H111</f>
        <v>7.1747742644005257</v>
      </c>
      <c r="T111" s="114"/>
      <c r="U111" s="103"/>
      <c r="V111" s="102">
        <f>H111+(J111*'Economic Model'!C$30*'Economic Model'!C$33/1000)+('Economic Model'!K$61/100)</f>
        <v>7.7276961363636367</v>
      </c>
      <c r="W111" s="103"/>
      <c r="X111" s="102">
        <f>V111+('Economic Model'!K$58/100)</f>
        <v>8.3255797375757581</v>
      </c>
      <c r="Y111" s="131"/>
      <c r="Z111" s="103"/>
      <c r="AA111" s="102">
        <f t="shared" ref="AA111" si="131">Q111-V111</f>
        <v>1.0659817292490104</v>
      </c>
      <c r="AB111" s="103"/>
      <c r="AC111" s="102">
        <f t="shared" ref="AC111" si="132">Q111-X111</f>
        <v>0.46809812803688899</v>
      </c>
      <c r="AD111" s="114"/>
      <c r="AE111" s="130"/>
      <c r="AF111" s="161">
        <f>AC111/('Economic Model'!H$14*(1-'Economic Model'!C$25/100))</f>
        <v>0.14508741990604149</v>
      </c>
      <c r="AG111" s="137"/>
      <c r="AH111" s="130"/>
      <c r="AI111" s="60"/>
      <c r="AJ111" s="341">
        <v>1.84</v>
      </c>
      <c r="AK111" s="17"/>
      <c r="AL111" s="102">
        <f t="shared" si="92"/>
        <v>3.5700000000000003</v>
      </c>
      <c r="AM111" s="17"/>
      <c r="AN111" s="17">
        <v>5.41</v>
      </c>
      <c r="AO111" s="28"/>
      <c r="AP111" s="28"/>
      <c r="AQ111" s="102">
        <f>AN111+(J111*'Economic Model'!C$30*'Economic Model'!C$33/1000)+('Economic Model'!K$61/100)</f>
        <v>6.4310200000000002</v>
      </c>
      <c r="AR111" s="130"/>
      <c r="AS111" s="102">
        <f>AQ111+('Economic Model'!K$58/100)</f>
        <v>7.0289036012121215</v>
      </c>
      <c r="AT111" s="130"/>
      <c r="AU111" s="130"/>
      <c r="AV111" s="100">
        <f t="shared" ref="AV111" si="133">Q111-AQ111</f>
        <v>2.3626578656126469</v>
      </c>
      <c r="AW111" s="100"/>
      <c r="AX111" s="100">
        <f t="shared" ref="AX111" si="134">Q111-AS111</f>
        <v>1.7647742644005255</v>
      </c>
      <c r="AY111" s="100"/>
      <c r="AZ111" s="100">
        <f t="shared" ref="AZ111" si="135">S111-H111</f>
        <v>0.46809812803688899</v>
      </c>
      <c r="BA111" s="100"/>
      <c r="BB111" s="100">
        <f t="shared" ref="BB111" si="136">H111-AN111</f>
        <v>1.2966761363636365</v>
      </c>
      <c r="BC111" s="59"/>
      <c r="BF111" s="240"/>
    </row>
    <row r="112" spans="1:58" x14ac:dyDescent="0.2">
      <c r="A112" s="8">
        <v>41487</v>
      </c>
      <c r="C112" s="60"/>
      <c r="D112" s="127">
        <f>'Returns per Gal.'!D112</f>
        <v>2.2865909090909091</v>
      </c>
      <c r="E112" s="128"/>
      <c r="F112" s="129">
        <f>'Returns per Gal.'!F112</f>
        <v>224.73863636363637</v>
      </c>
      <c r="G112" s="128"/>
      <c r="H112" s="127">
        <f>'Returns per Gal.'!H112</f>
        <v>6.0741761363636382</v>
      </c>
      <c r="I112" s="128"/>
      <c r="J112" s="127">
        <f>'Returns per Gal.'!J112</f>
        <v>4.84</v>
      </c>
      <c r="K112" s="136"/>
      <c r="L112" s="28"/>
      <c r="M112" s="102">
        <f>D112*'Economic Model'!C$30</f>
        <v>6.4024545454545452</v>
      </c>
      <c r="N112" s="102"/>
      <c r="O112" s="102">
        <f>F112/2000*'Economic Model'!C$32</f>
        <v>1.9102784090909091</v>
      </c>
      <c r="P112" s="102"/>
      <c r="Q112" s="102">
        <f t="shared" ref="Q112" si="137">M112+O112</f>
        <v>8.3127329545454547</v>
      </c>
      <c r="R112" s="102"/>
      <c r="S112" s="102">
        <f t="shared" ref="S112" si="138">Q112-X112+H112</f>
        <v>6.6946693533333335</v>
      </c>
      <c r="T112" s="114"/>
      <c r="U112" s="103"/>
      <c r="V112" s="102">
        <f>H112+(J112*'Economic Model'!C$30*'Economic Model'!C$33/1000)+('Economic Model'!K$61/100)</f>
        <v>7.094356136363638</v>
      </c>
      <c r="W112" s="103"/>
      <c r="X112" s="102">
        <f>V112+('Economic Model'!K$58/100)</f>
        <v>7.6922397375757594</v>
      </c>
      <c r="Y112" s="131"/>
      <c r="Z112" s="103"/>
      <c r="AA112" s="102">
        <f t="shared" ref="AA112" si="139">Q112-V112</f>
        <v>1.2183768181818166</v>
      </c>
      <c r="AB112" s="103"/>
      <c r="AC112" s="102">
        <f t="shared" ref="AC112" si="140">Q112-X112</f>
        <v>0.62049321696969528</v>
      </c>
      <c r="AD112" s="114"/>
      <c r="AE112" s="130"/>
      <c r="AF112" s="161">
        <f>AC112/('Economic Model'!H$14*(1-'Economic Model'!C$25/100))</f>
        <v>0.19232240961287952</v>
      </c>
      <c r="AG112" s="137"/>
      <c r="AH112" s="130"/>
      <c r="AI112" s="60"/>
      <c r="AJ112" s="341">
        <v>1.84</v>
      </c>
      <c r="AK112" s="17"/>
      <c r="AL112" s="102">
        <f t="shared" si="92"/>
        <v>3.58</v>
      </c>
      <c r="AM112" s="17"/>
      <c r="AN112" s="17">
        <v>5.42</v>
      </c>
      <c r="AO112" s="28"/>
      <c r="AP112" s="28"/>
      <c r="AQ112" s="102">
        <f>AN112+(J112*'Economic Model'!C$30*'Economic Model'!C$33/1000)+('Economic Model'!K$61/100)</f>
        <v>6.4401799999999998</v>
      </c>
      <c r="AR112" s="130"/>
      <c r="AS112" s="102">
        <f>AQ112+('Economic Model'!K$58/100)</f>
        <v>7.0380636012121212</v>
      </c>
      <c r="AT112" s="130"/>
      <c r="AU112" s="130"/>
      <c r="AV112" s="100">
        <f t="shared" ref="AV112" si="141">Q112-AQ112</f>
        <v>1.8725529545454549</v>
      </c>
      <c r="AW112" s="100"/>
      <c r="AX112" s="100">
        <f t="shared" ref="AX112" si="142">Q112-AS112</f>
        <v>1.2746693533333335</v>
      </c>
      <c r="AY112" s="100"/>
      <c r="AZ112" s="100">
        <f t="shared" ref="AZ112" si="143">S112-H112</f>
        <v>0.62049321696969528</v>
      </c>
      <c r="BA112" s="100"/>
      <c r="BB112" s="100">
        <f t="shared" ref="BB112" si="144">H112-AN112</f>
        <v>0.65417613636363825</v>
      </c>
      <c r="BC112" s="59"/>
      <c r="BF112" s="240"/>
    </row>
    <row r="113" spans="1:58" x14ac:dyDescent="0.2">
      <c r="A113" s="8">
        <v>41518</v>
      </c>
      <c r="C113" s="60"/>
      <c r="D113" s="127">
        <f>'Returns per Gal.'!D113</f>
        <v>2.3583333333333334</v>
      </c>
      <c r="E113" s="128"/>
      <c r="F113" s="129">
        <f>'Returns per Gal.'!F113</f>
        <v>218.7</v>
      </c>
      <c r="G113" s="128"/>
      <c r="H113" s="127">
        <f>'Returns per Gal.'!H113</f>
        <v>5.1482374999999996</v>
      </c>
      <c r="I113" s="128"/>
      <c r="J113" s="127">
        <f>'Returns per Gal.'!J113</f>
        <v>4.99</v>
      </c>
      <c r="K113" s="136"/>
      <c r="L113" s="28"/>
      <c r="M113" s="102">
        <f>D113*'Economic Model'!C$30</f>
        <v>6.6033333333333335</v>
      </c>
      <c r="N113" s="102"/>
      <c r="O113" s="102">
        <f>F113/2000*'Economic Model'!C$32</f>
        <v>1.8589499999999999</v>
      </c>
      <c r="P113" s="102"/>
      <c r="Q113" s="102">
        <f t="shared" ref="Q113" si="145">M113+O113</f>
        <v>8.4622833333333336</v>
      </c>
      <c r="R113" s="102"/>
      <c r="S113" s="102">
        <f t="shared" ref="S113" si="146">Q113-X113+H113</f>
        <v>6.8316197321212124</v>
      </c>
      <c r="T113" s="114"/>
      <c r="U113" s="103"/>
      <c r="V113" s="102">
        <f>H113+(J113*'Economic Model'!C$30*'Economic Model'!C$33/1000)+('Economic Model'!K$61/100)</f>
        <v>6.1810174999999994</v>
      </c>
      <c r="W113" s="103"/>
      <c r="X113" s="102">
        <f>V113+('Economic Model'!K$58/100)</f>
        <v>6.7789011012121208</v>
      </c>
      <c r="Y113" s="131"/>
      <c r="Z113" s="103"/>
      <c r="AA113" s="102">
        <f t="shared" ref="AA113:AA118" si="147">Q113-V113</f>
        <v>2.2812658333333342</v>
      </c>
      <c r="AB113" s="103"/>
      <c r="AC113" s="102">
        <f t="shared" ref="AC113" si="148">Q113-X113</f>
        <v>1.6833822321212129</v>
      </c>
      <c r="AD113" s="114"/>
      <c r="AE113" s="130"/>
      <c r="AF113" s="161">
        <f>AC113/('Economic Model'!H$14*(1-'Economic Model'!C$25/100))</f>
        <v>0.5217657797488402</v>
      </c>
      <c r="AG113" s="137"/>
      <c r="AH113" s="130"/>
      <c r="AI113" s="60"/>
      <c r="AJ113" s="341">
        <v>1.6463414634146341</v>
      </c>
      <c r="AK113" s="17"/>
      <c r="AL113" s="102">
        <f t="shared" si="92"/>
        <v>2.9370561829109496</v>
      </c>
      <c r="AM113" s="17"/>
      <c r="AN113" s="17">
        <v>4.5833976463255839</v>
      </c>
      <c r="AO113" s="28"/>
      <c r="AP113" s="28"/>
      <c r="AQ113" s="102">
        <f>AN113+(J113*'Economic Model'!C$30*'Economic Model'!C$33/1000)+('Economic Model'!K$61/100)</f>
        <v>5.6161776463255837</v>
      </c>
      <c r="AR113" s="130"/>
      <c r="AS113" s="102">
        <f>AQ113+('Economic Model'!K$58/100)</f>
        <v>6.2140612475377051</v>
      </c>
      <c r="AT113" s="130"/>
      <c r="AU113" s="130"/>
      <c r="AV113" s="100">
        <f t="shared" ref="AV113" si="149">Q113-AQ113</f>
        <v>2.8461056870077499</v>
      </c>
      <c r="AW113" s="100"/>
      <c r="AX113" s="100">
        <f t="shared" ref="AX113" si="150">Q113-AS113</f>
        <v>2.2482220857956285</v>
      </c>
      <c r="AY113" s="100"/>
      <c r="AZ113" s="100">
        <f t="shared" ref="AZ113" si="151">S113-H113</f>
        <v>1.6833822321212129</v>
      </c>
      <c r="BA113" s="100"/>
      <c r="BB113" s="100">
        <f t="shared" ref="BB113" si="152">H113-AN113</f>
        <v>0.56483985367441569</v>
      </c>
      <c r="BC113" s="59"/>
      <c r="BF113" s="240"/>
    </row>
    <row r="114" spans="1:58" x14ac:dyDescent="0.2">
      <c r="A114" s="8">
        <v>41548</v>
      </c>
      <c r="C114" s="60"/>
      <c r="D114" s="127">
        <f>'Returns per Gal.'!D114</f>
        <v>2.0538461538461541</v>
      </c>
      <c r="E114" s="128"/>
      <c r="F114" s="129">
        <f>'Returns per Gal.'!F114</f>
        <v>202</v>
      </c>
      <c r="G114" s="128"/>
      <c r="H114" s="127">
        <f>'Returns per Gal.'!H114</f>
        <v>4.4284999999999997</v>
      </c>
      <c r="I114" s="128"/>
      <c r="J114" s="127">
        <f>'Returns per Gal.'!J114</f>
        <v>5.05</v>
      </c>
      <c r="K114" s="136"/>
      <c r="L114" s="28"/>
      <c r="M114" s="102">
        <f>D114*'Economic Model'!C$30</f>
        <v>5.7507692307692313</v>
      </c>
      <c r="N114" s="102"/>
      <c r="O114" s="102">
        <f>F114/2000*'Economic Model'!C$32</f>
        <v>1.7170000000000001</v>
      </c>
      <c r="P114" s="102"/>
      <c r="Q114" s="102">
        <f t="shared" ref="Q114" si="153">M114+O114</f>
        <v>7.4677692307692318</v>
      </c>
      <c r="R114" s="102"/>
      <c r="S114" s="102">
        <f t="shared" ref="S114" si="154">Q114-X114+H114</f>
        <v>5.8320656295571105</v>
      </c>
      <c r="T114" s="114"/>
      <c r="U114" s="103"/>
      <c r="V114" s="102">
        <f>H114+(J114*'Economic Model'!C$30*'Economic Model'!C$33/1000)+('Economic Model'!K$61/100)</f>
        <v>5.4663199999999996</v>
      </c>
      <c r="W114" s="103"/>
      <c r="X114" s="102">
        <f>V114+('Economic Model'!K$58/100)</f>
        <v>6.064203601212121</v>
      </c>
      <c r="Y114" s="131"/>
      <c r="Z114" s="103"/>
      <c r="AA114" s="102">
        <f t="shared" si="147"/>
        <v>2.0014492307692322</v>
      </c>
      <c r="AB114" s="103"/>
      <c r="AC114" s="102">
        <f t="shared" ref="AC114" si="155">Q114-X114</f>
        <v>1.4035656295571108</v>
      </c>
      <c r="AD114" s="114"/>
      <c r="AE114" s="130"/>
      <c r="AF114" s="161">
        <f>AC114/('Economic Model'!H$14*(1-'Economic Model'!C$25/100))</f>
        <v>0.43503638161354058</v>
      </c>
      <c r="AG114" s="137"/>
      <c r="AH114" s="130"/>
      <c r="AI114" s="60"/>
      <c r="AJ114" s="341">
        <v>1.6463414634146341</v>
      </c>
      <c r="AK114" s="17"/>
      <c r="AL114" s="102">
        <f t="shared" si="92"/>
        <v>2.9480109938706809</v>
      </c>
      <c r="AM114" s="17"/>
      <c r="AN114" s="17">
        <v>4.5943524572853152</v>
      </c>
      <c r="AO114" s="28"/>
      <c r="AP114" s="28"/>
      <c r="AQ114" s="102">
        <f>AN114+(J114*'Economic Model'!C$30*'Economic Model'!C$33/1000)+('Economic Model'!K$61/100)</f>
        <v>5.6321724572853151</v>
      </c>
      <c r="AR114" s="130"/>
      <c r="AS114" s="102">
        <f>AQ114+('Economic Model'!K$58/100)</f>
        <v>6.2300560584974365</v>
      </c>
      <c r="AT114" s="130"/>
      <c r="AU114" s="130"/>
      <c r="AV114" s="100">
        <f t="shared" ref="AV114" si="156">Q114-AQ114</f>
        <v>1.8355967734839167</v>
      </c>
      <c r="AW114" s="100"/>
      <c r="AX114" s="100">
        <f t="shared" ref="AX114" si="157">Q114-AS114</f>
        <v>1.2377131722717953</v>
      </c>
      <c r="AY114" s="100"/>
      <c r="AZ114" s="100">
        <f t="shared" ref="AZ114" si="158">S114-H114</f>
        <v>1.4035656295571108</v>
      </c>
      <c r="BA114" s="100"/>
      <c r="BB114" s="100">
        <f t="shared" ref="BB114" si="159">H114-AN114</f>
        <v>-0.1658524572853155</v>
      </c>
      <c r="BC114" s="59"/>
      <c r="BF114" s="240"/>
    </row>
    <row r="115" spans="1:58" x14ac:dyDescent="0.2">
      <c r="A115" s="8">
        <v>41579</v>
      </c>
      <c r="C115" s="60"/>
      <c r="D115" s="127">
        <f>'Returns per Gal.'!D115</f>
        <v>1.9611904761904764</v>
      </c>
      <c r="E115" s="128"/>
      <c r="F115" s="129">
        <f>'Returns per Gal.'!F115</f>
        <v>206.44736842105263</v>
      </c>
      <c r="G115" s="128"/>
      <c r="H115" s="127">
        <f>'Returns per Gal.'!H115</f>
        <v>4.3354605263157904</v>
      </c>
      <c r="I115" s="128"/>
      <c r="J115" s="127">
        <f>'Returns per Gal.'!J115</f>
        <v>5.58</v>
      </c>
      <c r="K115" s="136"/>
      <c r="L115" s="28"/>
      <c r="M115" s="102">
        <f>D115*'Economic Model'!C$30</f>
        <v>5.4913333333333334</v>
      </c>
      <c r="N115" s="102"/>
      <c r="O115" s="102">
        <f>F115/2000*'Economic Model'!C$32</f>
        <v>1.7548026315789473</v>
      </c>
      <c r="P115" s="102"/>
      <c r="Q115" s="102">
        <f t="shared" ref="Q115" si="160">M115+O115</f>
        <v>7.2461359649122805</v>
      </c>
      <c r="R115" s="102"/>
      <c r="S115" s="102">
        <f t="shared" ref="S115" si="161">Q115-X115+H115</f>
        <v>5.5659123637001588</v>
      </c>
      <c r="T115" s="114"/>
      <c r="U115" s="103"/>
      <c r="V115" s="102">
        <f>H115+(J115*'Economic Model'!C$30*'Economic Model'!C$33/1000)+('Economic Model'!K$61/100)</f>
        <v>5.4178005263157907</v>
      </c>
      <c r="W115" s="103"/>
      <c r="X115" s="102">
        <f>V115+('Economic Model'!K$58/100)</f>
        <v>6.015684127527912</v>
      </c>
      <c r="Y115" s="131"/>
      <c r="Z115" s="103"/>
      <c r="AA115" s="102">
        <f t="shared" si="147"/>
        <v>1.8283354385964898</v>
      </c>
      <c r="AB115" s="103"/>
      <c r="AC115" s="102">
        <f t="shared" ref="AC115" si="162">Q115-X115</f>
        <v>1.2304518373843685</v>
      </c>
      <c r="AD115" s="114"/>
      <c r="AE115" s="130"/>
      <c r="AF115" s="161">
        <f>AC115/('Economic Model'!H$14*(1-'Economic Model'!C$25/100))</f>
        <v>0.38137961190623992</v>
      </c>
      <c r="AG115" s="137"/>
      <c r="AH115" s="130"/>
      <c r="AI115" s="60"/>
      <c r="AJ115" s="341">
        <v>1.6463414634146341</v>
      </c>
      <c r="AK115" s="17"/>
      <c r="AL115" s="102">
        <f t="shared" si="92"/>
        <v>2.9589658048304113</v>
      </c>
      <c r="AM115" s="17"/>
      <c r="AN115" s="17">
        <v>4.6053072682450455</v>
      </c>
      <c r="AO115" s="28"/>
      <c r="AP115" s="28"/>
      <c r="AQ115" s="102">
        <f>AN115+(J115*'Economic Model'!C$30*'Economic Model'!C$33/1000)+('Economic Model'!K$61/100)</f>
        <v>5.6876472682450459</v>
      </c>
      <c r="AR115" s="130"/>
      <c r="AS115" s="102">
        <f>AQ115+('Economic Model'!K$58/100)</f>
        <v>6.2855308694571672</v>
      </c>
      <c r="AT115" s="130"/>
      <c r="AU115" s="130"/>
      <c r="AV115" s="100">
        <f t="shared" ref="AV115" si="163">Q115-AQ115</f>
        <v>1.5584886966672347</v>
      </c>
      <c r="AW115" s="100"/>
      <c r="AX115" s="100">
        <f t="shared" ref="AX115" si="164">Q115-AS115</f>
        <v>0.9606050954551133</v>
      </c>
      <c r="AY115" s="100"/>
      <c r="AZ115" s="100">
        <f t="shared" ref="AZ115" si="165">S115-H115</f>
        <v>1.2304518373843685</v>
      </c>
      <c r="BA115" s="100"/>
      <c r="BB115" s="100">
        <f t="shared" ref="BB115" si="166">H115-AN115</f>
        <v>-0.26984674192925517</v>
      </c>
      <c r="BC115" s="59"/>
      <c r="BF115" s="240"/>
    </row>
    <row r="116" spans="1:58" x14ac:dyDescent="0.2">
      <c r="A116" s="77">
        <v>41609</v>
      </c>
      <c r="B116" s="30"/>
      <c r="C116" s="65"/>
      <c r="D116" s="138">
        <f>'Returns per Gal.'!D116</f>
        <v>2.3029545454545461</v>
      </c>
      <c r="E116" s="139"/>
      <c r="F116" s="140">
        <f>'Returns per Gal.'!F116</f>
        <v>212.1904761904762</v>
      </c>
      <c r="G116" s="139"/>
      <c r="H116" s="138">
        <f>'Returns per Gal.'!H116</f>
        <v>4.34547619047619</v>
      </c>
      <c r="I116" s="139"/>
      <c r="J116" s="138">
        <f>'Returns per Gal.'!J116</f>
        <v>5.98</v>
      </c>
      <c r="K116" s="146"/>
      <c r="L116" s="30"/>
      <c r="M116" s="106">
        <f>D116*'Economic Model'!C$30</f>
        <v>6.4482727272727285</v>
      </c>
      <c r="N116" s="106"/>
      <c r="O116" s="106">
        <f>F116/2000*'Economic Model'!C$32</f>
        <v>1.8036190476190477</v>
      </c>
      <c r="P116" s="106"/>
      <c r="Q116" s="106">
        <f t="shared" ref="Q116" si="167">M116+O116</f>
        <v>8.2518917748917762</v>
      </c>
      <c r="R116" s="106"/>
      <c r="S116" s="106">
        <f t="shared" ref="S116" si="168">Q116-X116+H116</f>
        <v>6.5380681736796546</v>
      </c>
      <c r="T116" s="116"/>
      <c r="U116" s="107"/>
      <c r="V116" s="106">
        <f>H116+(J116*'Economic Model'!C$30*'Economic Model'!C$33/1000)+('Economic Model'!K$61/100)</f>
        <v>5.4614161904761902</v>
      </c>
      <c r="W116" s="107"/>
      <c r="X116" s="106">
        <f>V116+('Economic Model'!K$58/100)</f>
        <v>6.0592997916883116</v>
      </c>
      <c r="Y116" s="142"/>
      <c r="Z116" s="107"/>
      <c r="AA116" s="106">
        <f t="shared" si="147"/>
        <v>2.790475584415586</v>
      </c>
      <c r="AB116" s="107"/>
      <c r="AC116" s="106">
        <f t="shared" ref="AC116" si="169">Q116-X116</f>
        <v>2.1925919832034646</v>
      </c>
      <c r="AD116" s="116"/>
      <c r="AE116" s="141"/>
      <c r="AF116" s="162">
        <f>AC116/('Economic Model'!H$14*(1-'Economic Model'!C$25/100))</f>
        <v>0.67959578279832755</v>
      </c>
      <c r="AG116" s="147"/>
      <c r="AH116" s="141"/>
      <c r="AI116" s="65"/>
      <c r="AJ116" s="342">
        <v>1.6463414634146341</v>
      </c>
      <c r="AK116" s="74"/>
      <c r="AL116" s="106">
        <f t="shared" si="92"/>
        <v>2.9699206157901417</v>
      </c>
      <c r="AM116" s="74"/>
      <c r="AN116" s="74">
        <v>4.6162620792047759</v>
      </c>
      <c r="AO116" s="30"/>
      <c r="AP116" s="30"/>
      <c r="AQ116" s="106">
        <f>AN116+(J116*'Economic Model'!C$30*'Economic Model'!C$33/1000)+('Economic Model'!K$61/100)</f>
        <v>5.7322020792047761</v>
      </c>
      <c r="AR116" s="141"/>
      <c r="AS116" s="106">
        <f>AQ116+('Economic Model'!K$58/100)</f>
        <v>6.3300856804168975</v>
      </c>
      <c r="AT116" s="141"/>
      <c r="AU116" s="141"/>
      <c r="AV116" s="101">
        <f t="shared" ref="AV116" si="170">Q116-AQ116</f>
        <v>2.5196896956870001</v>
      </c>
      <c r="AW116" s="101"/>
      <c r="AX116" s="101">
        <f t="shared" ref="AX116" si="171">Q116-AS116</f>
        <v>1.9218060944748787</v>
      </c>
      <c r="AY116" s="101"/>
      <c r="AZ116" s="101">
        <f t="shared" ref="AZ116" si="172">S116-H116</f>
        <v>2.1925919832034646</v>
      </c>
      <c r="BA116" s="101"/>
      <c r="BB116" s="101">
        <f t="shared" ref="BB116" si="173">H116-AN116</f>
        <v>-0.27078588872858589</v>
      </c>
      <c r="BC116" s="73"/>
      <c r="BF116" s="240"/>
    </row>
    <row r="117" spans="1:58" x14ac:dyDescent="0.2">
      <c r="A117" s="22">
        <v>41640</v>
      </c>
      <c r="C117" s="60"/>
      <c r="D117" s="127">
        <f>'Returns per Gal.'!D117</f>
        <v>2.0704545454545444</v>
      </c>
      <c r="E117" s="128"/>
      <c r="F117" s="129">
        <f>'Returns per Gal.'!F117</f>
        <v>168.16666666666666</v>
      </c>
      <c r="G117" s="128"/>
      <c r="H117" s="127">
        <f>'Returns per Gal.'!H117</f>
        <v>4.2671422619047616</v>
      </c>
      <c r="I117" s="128"/>
      <c r="J117" s="127">
        <f>'Returns per Gal.'!J117</f>
        <v>5.98</v>
      </c>
      <c r="K117" s="136"/>
      <c r="L117" s="28"/>
      <c r="M117" s="102">
        <f>D117*'Economic Model'!C$30</f>
        <v>5.7972727272727242</v>
      </c>
      <c r="N117" s="102"/>
      <c r="O117" s="102">
        <f>F117/2000*'Economic Model'!C$32</f>
        <v>1.4294166666666666</v>
      </c>
      <c r="P117" s="102"/>
      <c r="Q117" s="102">
        <f t="shared" ref="Q117" si="174">M117+O117</f>
        <v>7.2266893939393908</v>
      </c>
      <c r="R117" s="102"/>
      <c r="S117" s="102">
        <f t="shared" ref="S117" si="175">Q117-X117+H117</f>
        <v>5.5128657927272693</v>
      </c>
      <c r="T117" s="114"/>
      <c r="U117" s="103"/>
      <c r="V117" s="102">
        <f>H117+(J117*'Economic Model'!C$30*'Economic Model'!C$33/1000)+('Economic Model'!K$61/100)</f>
        <v>5.3830822619047618</v>
      </c>
      <c r="W117" s="103"/>
      <c r="X117" s="102">
        <f>V117+('Economic Model'!K$58/100)</f>
        <v>5.9809658631168832</v>
      </c>
      <c r="Y117" s="131"/>
      <c r="Z117" s="103"/>
      <c r="AA117" s="102">
        <f t="shared" si="147"/>
        <v>1.843607132034629</v>
      </c>
      <c r="AB117" s="103"/>
      <c r="AC117" s="102">
        <f t="shared" ref="AC117" si="176">Q117-X117</f>
        <v>1.2457235308225076</v>
      </c>
      <c r="AD117" s="114"/>
      <c r="AE117" s="130"/>
      <c r="AF117" s="161">
        <f>AC117/('Economic Model'!H$14*(1-'Economic Model'!C$25/100))</f>
        <v>0.38611308650445714</v>
      </c>
      <c r="AG117" s="137"/>
      <c r="AH117" s="130"/>
      <c r="AI117" s="60"/>
      <c r="AJ117" s="341">
        <v>1.6463414634146341</v>
      </c>
      <c r="AK117" s="17"/>
      <c r="AL117" s="102">
        <f t="shared" si="92"/>
        <v>2.9808754267498729</v>
      </c>
      <c r="AM117" s="17"/>
      <c r="AN117" s="17">
        <v>4.6272168901645072</v>
      </c>
      <c r="AO117" s="28"/>
      <c r="AP117" s="28"/>
      <c r="AQ117" s="102">
        <f>AN117+(J117*'Economic Model'!C$30*'Economic Model'!C$33/1000)+('Economic Model'!K$61/100)</f>
        <v>5.7431568901645074</v>
      </c>
      <c r="AR117" s="130"/>
      <c r="AS117" s="102">
        <f>AQ117+('Economic Model'!K$58/100)</f>
        <v>6.3410404913766287</v>
      </c>
      <c r="AT117" s="130"/>
      <c r="AU117" s="130"/>
      <c r="AV117" s="100">
        <f t="shared" ref="AV117" si="177">Q117-AQ117</f>
        <v>1.4835325037748834</v>
      </c>
      <c r="AW117" s="100"/>
      <c r="AX117" s="100">
        <f t="shared" ref="AX117" si="178">Q117-AS117</f>
        <v>0.88564890256276207</v>
      </c>
      <c r="AY117" s="100"/>
      <c r="AZ117" s="100">
        <f t="shared" ref="AZ117" si="179">S117-H117</f>
        <v>1.2457235308225076</v>
      </c>
      <c r="BA117" s="100"/>
      <c r="BB117" s="100">
        <f t="shared" ref="BB117" si="180">H117-AN117</f>
        <v>-0.36007462825974557</v>
      </c>
      <c r="BC117" s="59"/>
      <c r="BF117" s="240"/>
    </row>
    <row r="118" spans="1:58" x14ac:dyDescent="0.2">
      <c r="A118" s="8">
        <v>41671</v>
      </c>
      <c r="C118" s="60"/>
      <c r="D118" s="127">
        <f>'Returns per Gal.'!D118</f>
        <v>1.9445000000000001</v>
      </c>
      <c r="E118" s="128"/>
      <c r="F118" s="129">
        <f>'Returns per Gal.'!F118</f>
        <v>202.13157894736841</v>
      </c>
      <c r="G118" s="128"/>
      <c r="H118" s="127">
        <f>'Returns per Gal.'!H118</f>
        <v>4.4448355263157904</v>
      </c>
      <c r="I118" s="128"/>
      <c r="J118" s="127">
        <f>'Returns per Gal.'!J118</f>
        <v>9.16</v>
      </c>
      <c r="K118" s="130"/>
      <c r="L118" s="14"/>
      <c r="M118" s="102">
        <f>D118*'Economic Model'!C$30</f>
        <v>5.4446000000000003</v>
      </c>
      <c r="N118" s="102"/>
      <c r="O118" s="102">
        <f>F118/2000*'Economic Model'!C$32</f>
        <v>1.7181184210526315</v>
      </c>
      <c r="P118" s="102"/>
      <c r="Q118" s="102">
        <f t="shared" ref="Q118" si="181">M118+O118</f>
        <v>7.1627184210526318</v>
      </c>
      <c r="R118" s="102"/>
      <c r="S118" s="102">
        <f t="shared" ref="S118" si="182">Q118-X118+H118</f>
        <v>5.1817748198405109</v>
      </c>
      <c r="T118" s="102"/>
      <c r="U118" s="148"/>
      <c r="V118" s="102">
        <f>H118+(J118*'Economic Model'!C$30*'Economic Model'!C$33/1000)+('Economic Model'!K$61/100)</f>
        <v>5.8278955263157899</v>
      </c>
      <c r="W118" s="103"/>
      <c r="X118" s="102">
        <f>V118+('Economic Model'!K$58/100)</f>
        <v>6.4257791275279112</v>
      </c>
      <c r="Y118" s="337"/>
      <c r="Z118" s="148"/>
      <c r="AA118" s="102">
        <f t="shared" si="147"/>
        <v>1.3348228947368419</v>
      </c>
      <c r="AB118" s="103"/>
      <c r="AC118" s="102">
        <f t="shared" ref="AC118" si="183">Q118-X118</f>
        <v>0.73693929352472054</v>
      </c>
      <c r="AD118" s="102"/>
      <c r="AE118" s="160"/>
      <c r="AF118" s="161">
        <f>AC118/('Economic Model'!H$14*(1-'Economic Model'!C$25/100))</f>
        <v>0.22841497182073048</v>
      </c>
      <c r="AG118" s="137"/>
      <c r="AH118" s="130"/>
      <c r="AI118" s="60"/>
      <c r="AJ118" s="341">
        <v>1.6463414634146341</v>
      </c>
      <c r="AK118" s="17"/>
      <c r="AL118" s="102">
        <f t="shared" si="92"/>
        <v>2.9918302377096033</v>
      </c>
      <c r="AM118" s="17"/>
      <c r="AN118" s="17">
        <v>4.6381717011242376</v>
      </c>
      <c r="AO118" s="28"/>
      <c r="AP118" s="28"/>
      <c r="AQ118" s="102">
        <f>AN118+(J118*'Economic Model'!C$30*'Economic Model'!C$33/1000)+('Economic Model'!K$61/100)</f>
        <v>6.0212317011242371</v>
      </c>
      <c r="AR118" s="130"/>
      <c r="AS118" s="102">
        <f>AQ118+('Economic Model'!K$58/100)</f>
        <v>6.6191153023363585</v>
      </c>
      <c r="AT118" s="130"/>
      <c r="AU118" s="130"/>
      <c r="AV118" s="100">
        <f t="shared" ref="AV118" si="184">Q118-AQ118</f>
        <v>1.1414867199283947</v>
      </c>
      <c r="AW118" s="100"/>
      <c r="AX118" s="100">
        <f t="shared" ref="AX118" si="185">Q118-AS118</f>
        <v>0.54360311871627331</v>
      </c>
      <c r="AY118" s="100"/>
      <c r="AZ118" s="100">
        <f t="shared" ref="AZ118" si="186">S118-H118</f>
        <v>0.73693929352472054</v>
      </c>
      <c r="BA118" s="100"/>
      <c r="BB118" s="100">
        <f t="shared" ref="BB118" si="187">H118-AN118</f>
        <v>-0.19333617480844723</v>
      </c>
      <c r="BC118" s="59"/>
      <c r="BF118" s="240"/>
    </row>
    <row r="119" spans="1:58" x14ac:dyDescent="0.2">
      <c r="A119" s="8">
        <v>41699</v>
      </c>
      <c r="B119" s="28"/>
      <c r="C119" s="60"/>
      <c r="D119" s="127">
        <f>'Returns per Gal.'!D119</f>
        <v>2.4778571428571428</v>
      </c>
      <c r="E119" s="128"/>
      <c r="F119" s="129">
        <f>'Returns per Gal.'!F119</f>
        <v>236.13095238095238</v>
      </c>
      <c r="G119" s="128"/>
      <c r="H119" s="127">
        <f>'Returns per Gal.'!H119</f>
        <v>4.6688095238095242</v>
      </c>
      <c r="I119" s="128"/>
      <c r="J119" s="127">
        <f>'Returns per Gal.'!J119</f>
        <v>9.27</v>
      </c>
      <c r="K119" s="130"/>
      <c r="L119" s="14"/>
      <c r="M119" s="102">
        <f>D119*'Economic Model'!C$30</f>
        <v>6.9379999999999997</v>
      </c>
      <c r="N119" s="102"/>
      <c r="O119" s="102">
        <f>F119/2000*'Economic Model'!C$32</f>
        <v>2.0071130952380951</v>
      </c>
      <c r="P119" s="102"/>
      <c r="Q119" s="102">
        <f t="shared" ref="Q119:Q124" si="188">M119+O119</f>
        <v>8.9451130952380957</v>
      </c>
      <c r="R119" s="102"/>
      <c r="S119" s="102">
        <f t="shared" ref="S119:S124" si="189">Q119-X119+H119</f>
        <v>6.9549294940259747</v>
      </c>
      <c r="T119" s="102"/>
      <c r="U119" s="148"/>
      <c r="V119" s="102">
        <f>H119+(J119*'Economic Model'!C$30*'Economic Model'!C$33/1000)+('Economic Model'!K$61/100)</f>
        <v>6.0611095238095238</v>
      </c>
      <c r="W119" s="103"/>
      <c r="X119" s="102">
        <f>V119+('Economic Model'!K$58/100)</f>
        <v>6.6589931250216452</v>
      </c>
      <c r="Y119" s="337"/>
      <c r="Z119" s="148"/>
      <c r="AA119" s="102">
        <f t="shared" ref="AA119:AA124" si="190">Q119-V119</f>
        <v>2.8840035714285719</v>
      </c>
      <c r="AB119" s="103"/>
      <c r="AC119" s="102">
        <f t="shared" ref="AC119:AC124" si="191">Q119-X119</f>
        <v>2.2861199702164505</v>
      </c>
      <c r="AD119" s="102"/>
      <c r="AE119" s="160"/>
      <c r="AF119" s="161">
        <f>AC119/('Economic Model'!H$14*(1-'Economic Model'!C$25/100))</f>
        <v>0.70858486331789439</v>
      </c>
      <c r="AG119" s="59"/>
      <c r="AH119" s="28"/>
      <c r="AI119" s="60"/>
      <c r="AJ119" s="341">
        <v>1.6463414634146341</v>
      </c>
      <c r="AK119" s="17"/>
      <c r="AL119" s="102">
        <f t="shared" si="92"/>
        <v>3.0027850486693337</v>
      </c>
      <c r="AM119" s="17"/>
      <c r="AN119" s="17">
        <v>4.649126512083968</v>
      </c>
      <c r="AO119" s="28"/>
      <c r="AP119" s="28"/>
      <c r="AQ119" s="102">
        <f>AN119+(J119*'Economic Model'!C$30*'Economic Model'!C$33/1000)+('Economic Model'!K$61/100)</f>
        <v>6.0414265120839676</v>
      </c>
      <c r="AR119" s="130"/>
      <c r="AS119" s="102">
        <f>AQ119+('Economic Model'!K$58/100)</f>
        <v>6.639310113296089</v>
      </c>
      <c r="AT119" s="130"/>
      <c r="AU119" s="130"/>
      <c r="AV119" s="100">
        <f t="shared" ref="AV119:AV124" si="192">Q119-AQ119</f>
        <v>2.9036865831541281</v>
      </c>
      <c r="AW119" s="100"/>
      <c r="AX119" s="100">
        <f t="shared" ref="AX119:AX124" si="193">Q119-AS119</f>
        <v>2.3058029819420067</v>
      </c>
      <c r="AY119" s="100"/>
      <c r="AZ119" s="100">
        <f t="shared" ref="AZ119:AZ124" si="194">S119-H119</f>
        <v>2.2861199702164505</v>
      </c>
      <c r="BA119" s="100"/>
      <c r="BB119" s="100">
        <f t="shared" ref="BB119:BB124" si="195">H119-AN119</f>
        <v>1.9683011725556199E-2</v>
      </c>
      <c r="BC119" s="343"/>
      <c r="BD119" s="28"/>
      <c r="BE119" s="28"/>
    </row>
    <row r="120" spans="1:58" x14ac:dyDescent="0.2">
      <c r="A120" s="8">
        <v>41730</v>
      </c>
      <c r="C120" s="60"/>
      <c r="D120" s="127">
        <f>'Returns per Gal.'!D120</f>
        <v>2.7863636363636357</v>
      </c>
      <c r="E120" s="128"/>
      <c r="F120" s="129">
        <f>'Returns per Gal.'!F120</f>
        <v>233.0952380952381</v>
      </c>
      <c r="G120" s="128"/>
      <c r="H120" s="127">
        <f>'Returns per Gal.'!H120</f>
        <v>4.8590119047619051</v>
      </c>
      <c r="I120" s="128"/>
      <c r="J120" s="127">
        <f>'Returns per Gal.'!J120</f>
        <v>8.26</v>
      </c>
      <c r="K120" s="130"/>
      <c r="L120" s="14"/>
      <c r="M120" s="102">
        <f>D120*'Economic Model'!C$30</f>
        <v>7.8018181818181791</v>
      </c>
      <c r="N120" s="102"/>
      <c r="O120" s="102">
        <f>F120/2000*'Economic Model'!C$32</f>
        <v>1.981309523809524</v>
      </c>
      <c r="P120" s="102"/>
      <c r="Q120" s="102">
        <f t="shared" si="188"/>
        <v>9.7831277056277024</v>
      </c>
      <c r="R120" s="102"/>
      <c r="S120" s="102">
        <f t="shared" si="189"/>
        <v>7.8777841044155812</v>
      </c>
      <c r="T120" s="102"/>
      <c r="U120" s="148"/>
      <c r="V120" s="102">
        <f>H120+(J120*'Economic Model'!C$30*'Economic Model'!C$33/1000)+('Economic Model'!K$61/100)</f>
        <v>6.166471904761905</v>
      </c>
      <c r="W120" s="103"/>
      <c r="X120" s="102">
        <f>V120+('Economic Model'!K$58/100)</f>
        <v>6.7643555059740264</v>
      </c>
      <c r="Y120" s="337"/>
      <c r="Z120" s="148"/>
      <c r="AA120" s="102">
        <f t="shared" si="190"/>
        <v>3.6166558008657974</v>
      </c>
      <c r="AB120" s="103"/>
      <c r="AC120" s="102">
        <f t="shared" si="191"/>
        <v>3.018772199653676</v>
      </c>
      <c r="AD120" s="102"/>
      <c r="AE120" s="160"/>
      <c r="AF120" s="161">
        <f>AC120/('Economic Model'!H$14*(1-'Economic Model'!C$25/100))</f>
        <v>0.93567105591441591</v>
      </c>
      <c r="AG120" s="59"/>
      <c r="AI120" s="60"/>
      <c r="AJ120" s="341">
        <v>1.6463414634146341</v>
      </c>
      <c r="AK120" s="17"/>
      <c r="AL120" s="102">
        <f t="shared" si="92"/>
        <v>3.013739859629065</v>
      </c>
      <c r="AM120" s="17"/>
      <c r="AN120" s="17">
        <v>4.6600813230436993</v>
      </c>
      <c r="AO120" s="28"/>
      <c r="AP120" s="28"/>
      <c r="AQ120" s="102">
        <f>AN120+(J120*'Economic Model'!C$30*'Economic Model'!C$33/1000)+('Economic Model'!K$61/100)</f>
        <v>5.9675413230436991</v>
      </c>
      <c r="AR120" s="130"/>
      <c r="AS120" s="102">
        <f>AQ120+('Economic Model'!K$58/100)</f>
        <v>6.5654249242558205</v>
      </c>
      <c r="AT120" s="130"/>
      <c r="AU120" s="130"/>
      <c r="AV120" s="100">
        <f t="shared" si="192"/>
        <v>3.8155863825840033</v>
      </c>
      <c r="AW120" s="100"/>
      <c r="AX120" s="100">
        <f t="shared" si="193"/>
        <v>3.2177027813718819</v>
      </c>
      <c r="AY120" s="100"/>
      <c r="AZ120" s="100">
        <f t="shared" si="194"/>
        <v>3.018772199653676</v>
      </c>
      <c r="BA120" s="100"/>
      <c r="BB120" s="100">
        <f t="shared" si="195"/>
        <v>0.19893058171820588</v>
      </c>
      <c r="BC120" s="352" t="s">
        <v>0</v>
      </c>
      <c r="BD120" s="28"/>
    </row>
    <row r="121" spans="1:58" x14ac:dyDescent="0.2">
      <c r="A121" s="8">
        <v>41760</v>
      </c>
      <c r="C121" s="60"/>
      <c r="D121" s="127">
        <f>'Returns per Gal.'!D121</f>
        <v>2.2397727272727264</v>
      </c>
      <c r="E121" s="128"/>
      <c r="F121" s="129">
        <f>'Returns per Gal.'!F121</f>
        <v>213.92857142857142</v>
      </c>
      <c r="G121" s="128"/>
      <c r="H121" s="127">
        <f>'Returns per Gal.'!H121</f>
        <v>4.7784523809523813</v>
      </c>
      <c r="I121" s="128"/>
      <c r="J121" s="127">
        <f>'Returns per Gal.'!J121</f>
        <v>8.1199999999999992</v>
      </c>
      <c r="K121" s="130"/>
      <c r="L121" s="14"/>
      <c r="M121" s="102">
        <f>D121*'Economic Model'!C$30</f>
        <v>6.2713636363636338</v>
      </c>
      <c r="N121" s="102"/>
      <c r="O121" s="102">
        <f>F121/2000*'Economic Model'!C$32</f>
        <v>1.8183928571428569</v>
      </c>
      <c r="P121" s="102"/>
      <c r="Q121" s="102">
        <f t="shared" si="188"/>
        <v>8.0897564935064903</v>
      </c>
      <c r="R121" s="102"/>
      <c r="S121" s="102">
        <f t="shared" si="189"/>
        <v>6.1961728922943689</v>
      </c>
      <c r="T121" s="102"/>
      <c r="U121" s="148"/>
      <c r="V121" s="102">
        <f>H121+(J121*'Economic Model'!C$30*'Economic Model'!C$33/1000)+('Economic Model'!K$61/100)</f>
        <v>6.0741523809523814</v>
      </c>
      <c r="W121" s="103"/>
      <c r="X121" s="102">
        <f>V121+('Economic Model'!K$58/100)</f>
        <v>6.6720359821645028</v>
      </c>
      <c r="Y121" s="337"/>
      <c r="Z121" s="148"/>
      <c r="AA121" s="102">
        <f t="shared" si="190"/>
        <v>2.0156041125541089</v>
      </c>
      <c r="AB121" s="103"/>
      <c r="AC121" s="102">
        <f t="shared" si="191"/>
        <v>1.4177205113419875</v>
      </c>
      <c r="AD121" s="102"/>
      <c r="AE121" s="160"/>
      <c r="AF121" s="161">
        <f>AC121/('Economic Model'!H$14*(1-'Economic Model'!C$25/100))</f>
        <v>0.43942369947327131</v>
      </c>
      <c r="AG121" s="59"/>
      <c r="AI121" s="60"/>
      <c r="AJ121" s="341">
        <v>1.6463414634146341</v>
      </c>
      <c r="AK121" s="17"/>
      <c r="AL121" s="102">
        <f t="shared" si="92"/>
        <v>3.0246946705887954</v>
      </c>
      <c r="AM121" s="17"/>
      <c r="AN121" s="17">
        <v>4.6710361340034297</v>
      </c>
      <c r="AO121" s="28"/>
      <c r="AP121" s="28"/>
      <c r="AQ121" s="102">
        <f>AN121+(J121*'Economic Model'!C$30*'Economic Model'!C$33/1000)+('Economic Model'!K$61/100)</f>
        <v>5.9667361340034297</v>
      </c>
      <c r="AR121" s="130"/>
      <c r="AS121" s="102">
        <f>AQ121+('Economic Model'!K$58/100)</f>
        <v>6.5646197352155511</v>
      </c>
      <c r="AT121" s="130"/>
      <c r="AU121" s="130"/>
      <c r="AV121" s="100">
        <f t="shared" si="192"/>
        <v>2.1230203595030606</v>
      </c>
      <c r="AW121" s="100"/>
      <c r="AX121" s="100">
        <f t="shared" si="193"/>
        <v>1.5251367582909392</v>
      </c>
      <c r="AY121" s="100"/>
      <c r="AZ121" s="100">
        <f t="shared" si="194"/>
        <v>1.4177205113419875</v>
      </c>
      <c r="BA121" s="100"/>
      <c r="BB121" s="100">
        <f t="shared" si="195"/>
        <v>0.10741624694895169</v>
      </c>
      <c r="BC121" s="343"/>
      <c r="BD121" s="28"/>
    </row>
    <row r="122" spans="1:58" x14ac:dyDescent="0.2">
      <c r="A122" s="8">
        <v>41791</v>
      </c>
      <c r="C122" s="60"/>
      <c r="D122" s="127">
        <f>'Returns per Gal.'!D122</f>
        <v>2.2238095238095239</v>
      </c>
      <c r="E122" s="128"/>
      <c r="F122" s="129">
        <f>'Returns per Gal.'!F122</f>
        <v>167.21428571428572</v>
      </c>
      <c r="G122" s="128"/>
      <c r="H122" s="127">
        <f>'Returns per Gal.'!H122</f>
        <v>4.4533869047619055</v>
      </c>
      <c r="I122" s="128"/>
      <c r="J122" s="127">
        <f>'Returns per Gal.'!J122</f>
        <v>8.1199999999999992</v>
      </c>
      <c r="K122" s="130"/>
      <c r="L122" s="14"/>
      <c r="M122" s="102">
        <f>D122*'Economic Model'!C$30</f>
        <v>6.2266666666666666</v>
      </c>
      <c r="N122" s="102"/>
      <c r="O122" s="102">
        <f>F122/2000*'Economic Model'!C$32</f>
        <v>1.4213214285714286</v>
      </c>
      <c r="P122" s="102"/>
      <c r="Q122" s="102">
        <f t="shared" si="188"/>
        <v>7.6479880952380954</v>
      </c>
      <c r="R122" s="102"/>
      <c r="S122" s="102">
        <f t="shared" si="189"/>
        <v>5.754404494025974</v>
      </c>
      <c r="T122" s="102"/>
      <c r="U122" s="148"/>
      <c r="V122" s="102">
        <f>H122+(J122*'Economic Model'!C$30*'Economic Model'!C$33/1000)+('Economic Model'!K$61/100)</f>
        <v>5.7490869047619055</v>
      </c>
      <c r="W122" s="103"/>
      <c r="X122" s="102">
        <f>V122+('Economic Model'!K$58/100)</f>
        <v>6.3469705059740269</v>
      </c>
      <c r="Y122" s="337"/>
      <c r="Z122" s="148"/>
      <c r="AA122" s="102">
        <f t="shared" si="190"/>
        <v>1.8989011904761899</v>
      </c>
      <c r="AB122" s="103"/>
      <c r="AC122" s="102">
        <f t="shared" si="191"/>
        <v>1.3010175892640685</v>
      </c>
      <c r="AD122" s="102"/>
      <c r="AE122" s="160"/>
      <c r="AF122" s="161">
        <f>AC122/('Economic Model'!H$14*(1-'Economic Model'!C$25/100))</f>
        <v>0.40325152777330947</v>
      </c>
      <c r="AG122" s="59"/>
      <c r="AI122" s="60"/>
      <c r="AJ122" s="341">
        <v>1.6463414634146341</v>
      </c>
      <c r="AK122" s="17"/>
      <c r="AL122" s="102">
        <f t="shared" si="92"/>
        <v>3.0356494815485258</v>
      </c>
      <c r="AM122" s="17"/>
      <c r="AN122" s="17">
        <v>4.68199094496316</v>
      </c>
      <c r="AO122" s="28"/>
      <c r="AP122" s="28"/>
      <c r="AQ122" s="102">
        <f>AN122+(J122*'Economic Model'!C$30*'Economic Model'!C$33/1000)+('Economic Model'!K$61/100)</f>
        <v>5.9776909449631601</v>
      </c>
      <c r="AR122" s="130"/>
      <c r="AS122" s="102">
        <f>AQ122+('Economic Model'!K$58/100)</f>
        <v>6.5755745461752815</v>
      </c>
      <c r="AT122" s="130"/>
      <c r="AU122" s="130"/>
      <c r="AV122" s="100">
        <f t="shared" si="192"/>
        <v>1.6702971502749353</v>
      </c>
      <c r="AW122" s="100"/>
      <c r="AX122" s="100">
        <f t="shared" si="193"/>
        <v>1.0724135490628139</v>
      </c>
      <c r="AY122" s="100"/>
      <c r="AZ122" s="100">
        <f t="shared" si="194"/>
        <v>1.3010175892640685</v>
      </c>
      <c r="BA122" s="100"/>
      <c r="BB122" s="100">
        <f t="shared" si="195"/>
        <v>-0.22860404020125458</v>
      </c>
      <c r="BC122" s="343"/>
      <c r="BD122" s="28"/>
    </row>
    <row r="123" spans="1:58" x14ac:dyDescent="0.2">
      <c r="A123" s="8">
        <v>41821</v>
      </c>
      <c r="C123" s="60"/>
      <c r="D123" s="127">
        <f>'Returns per Gal.'!D123</f>
        <v>2.0961363636363632</v>
      </c>
      <c r="E123" s="128"/>
      <c r="F123" s="129">
        <f>'Returns per Gal.'!F123</f>
        <v>129.56818181818181</v>
      </c>
      <c r="G123" s="128"/>
      <c r="H123" s="127">
        <f>'Returns per Gal.'!H123</f>
        <v>3.7986363636363638</v>
      </c>
      <c r="I123" s="128"/>
      <c r="J123" s="127">
        <f>'Returns per Gal.'!J123</f>
        <v>7.94</v>
      </c>
      <c r="K123" s="130"/>
      <c r="L123" s="14"/>
      <c r="M123" s="102">
        <f>D123*'Economic Model'!C$30</f>
        <v>5.8691818181818167</v>
      </c>
      <c r="N123" s="102"/>
      <c r="O123" s="102">
        <f>F123/2000*'Economic Model'!C$32</f>
        <v>1.1013295454545453</v>
      </c>
      <c r="P123" s="102"/>
      <c r="Q123" s="102">
        <f t="shared" si="188"/>
        <v>6.970511363636362</v>
      </c>
      <c r="R123" s="102"/>
      <c r="S123" s="102">
        <f t="shared" si="189"/>
        <v>5.0920477624242411</v>
      </c>
      <c r="T123" s="102"/>
      <c r="U123" s="148"/>
      <c r="V123" s="102">
        <f>H123+(J123*'Economic Model'!C$30*'Economic Model'!C$33/1000)+('Economic Model'!K$61/100)</f>
        <v>5.0792163636363634</v>
      </c>
      <c r="W123" s="103"/>
      <c r="X123" s="102">
        <f>V123+('Economic Model'!K$58/100)</f>
        <v>5.6770999648484848</v>
      </c>
      <c r="Y123" s="337"/>
      <c r="Z123" s="148"/>
      <c r="AA123" s="102">
        <f t="shared" si="190"/>
        <v>1.8912949999999986</v>
      </c>
      <c r="AB123" s="103"/>
      <c r="AC123" s="102">
        <f t="shared" si="191"/>
        <v>1.2934113987878773</v>
      </c>
      <c r="AD123" s="102"/>
      <c r="AE123" s="160"/>
      <c r="AF123" s="161">
        <f>AC123/('Economic Model'!H$14*(1-'Economic Model'!C$25/100))</f>
        <v>0.40089398245234736</v>
      </c>
      <c r="AG123" s="59"/>
      <c r="AI123" s="60"/>
      <c r="AJ123" s="341">
        <v>1.6463414634146341</v>
      </c>
      <c r="AK123" s="17"/>
      <c r="AL123" s="102">
        <f t="shared" si="92"/>
        <v>3.046604292508257</v>
      </c>
      <c r="AM123" s="17"/>
      <c r="AN123" s="17">
        <v>4.6929457559228913</v>
      </c>
      <c r="AO123" s="28"/>
      <c r="AP123" s="28"/>
      <c r="AQ123" s="102">
        <f>AN123+(J123*'Economic Model'!C$30*'Economic Model'!C$33/1000)+('Economic Model'!K$61/100)</f>
        <v>5.9735257559228918</v>
      </c>
      <c r="AR123" s="130"/>
      <c r="AS123" s="102">
        <f>AQ123+('Economic Model'!K$58/100)</f>
        <v>6.5714093571350132</v>
      </c>
      <c r="AT123" s="130"/>
      <c r="AU123" s="130"/>
      <c r="AV123" s="100">
        <f t="shared" si="192"/>
        <v>0.99698560771347022</v>
      </c>
      <c r="AW123" s="100"/>
      <c r="AX123" s="100">
        <f t="shared" si="193"/>
        <v>0.39910200650134886</v>
      </c>
      <c r="AY123" s="100"/>
      <c r="AZ123" s="100">
        <f t="shared" si="194"/>
        <v>1.2934113987878773</v>
      </c>
      <c r="BA123" s="100"/>
      <c r="BB123" s="100">
        <f t="shared" si="195"/>
        <v>-0.8943093922865275</v>
      </c>
      <c r="BC123" s="343"/>
      <c r="BD123" s="28"/>
    </row>
    <row r="124" spans="1:58" x14ac:dyDescent="0.2">
      <c r="A124" s="8">
        <v>41852</v>
      </c>
      <c r="C124" s="60"/>
      <c r="D124" s="127">
        <f>'Returns per Gal.'!D124</f>
        <v>2.0964285714285715</v>
      </c>
      <c r="E124" s="128"/>
      <c r="F124" s="129">
        <f>'Returns per Gal.'!F124</f>
        <v>107.91666666666667</v>
      </c>
      <c r="G124" s="128"/>
      <c r="H124" s="127">
        <f>'Returns per Gal.'!H124</f>
        <v>3.5396428571428582</v>
      </c>
      <c r="I124" s="128"/>
      <c r="J124" s="127">
        <f>'Returns per Gal.'!J124</f>
        <v>7.94</v>
      </c>
      <c r="K124" s="130"/>
      <c r="L124" s="14"/>
      <c r="M124" s="102">
        <f>D124*'Economic Model'!C$30</f>
        <v>5.87</v>
      </c>
      <c r="N124" s="102"/>
      <c r="O124" s="102">
        <f>F124/2000*'Economic Model'!C$32</f>
        <v>0.91729166666666673</v>
      </c>
      <c r="P124" s="102"/>
      <c r="Q124" s="102">
        <f t="shared" si="188"/>
        <v>6.7872916666666665</v>
      </c>
      <c r="R124" s="102"/>
      <c r="S124" s="102">
        <f t="shared" si="189"/>
        <v>4.9088280654545446</v>
      </c>
      <c r="T124" s="102"/>
      <c r="U124" s="148"/>
      <c r="V124" s="102">
        <f>H124+(J124*'Economic Model'!C$30*'Economic Model'!C$33/1000)+('Economic Model'!K$61/100)</f>
        <v>4.8202228571428583</v>
      </c>
      <c r="W124" s="103"/>
      <c r="X124" s="102">
        <f>V124+('Economic Model'!K$58/100)</f>
        <v>5.4181064583549796</v>
      </c>
      <c r="Y124" s="337"/>
      <c r="Z124" s="148"/>
      <c r="AA124" s="102">
        <f t="shared" si="190"/>
        <v>1.9670688095238082</v>
      </c>
      <c r="AB124" s="103"/>
      <c r="AC124" s="102">
        <f t="shared" si="191"/>
        <v>1.3691852083116869</v>
      </c>
      <c r="AD124" s="102"/>
      <c r="AE124" s="160"/>
      <c r="AF124" s="161">
        <f>AC124/('Economic Model'!H$14*(1-'Economic Model'!C$25/100))</f>
        <v>0.42438014029358312</v>
      </c>
      <c r="AG124" s="59"/>
      <c r="AI124" s="60"/>
      <c r="AJ124" s="341">
        <v>1.6463414634146341</v>
      </c>
      <c r="AK124" s="17"/>
      <c r="AL124" s="102">
        <f t="shared" si="92"/>
        <v>3.0575591034679874</v>
      </c>
      <c r="AM124" s="17"/>
      <c r="AN124" s="17">
        <v>4.7039005668826217</v>
      </c>
      <c r="AO124" s="28"/>
      <c r="AP124" s="28"/>
      <c r="AQ124" s="102">
        <f>AN124+(J124*'Economic Model'!C$30*'Economic Model'!C$33/1000)+('Economic Model'!K$61/100)</f>
        <v>5.9844805668826213</v>
      </c>
      <c r="AR124" s="130"/>
      <c r="AS124" s="102">
        <f>AQ124+('Economic Model'!K$58/100)</f>
        <v>6.5823641680947427</v>
      </c>
      <c r="AT124" s="130"/>
      <c r="AU124" s="130"/>
      <c r="AV124" s="100">
        <f t="shared" si="192"/>
        <v>0.80281109978404519</v>
      </c>
      <c r="AW124" s="100"/>
      <c r="AX124" s="100">
        <f t="shared" si="193"/>
        <v>0.20492749857192383</v>
      </c>
      <c r="AY124" s="100"/>
      <c r="AZ124" s="100">
        <f t="shared" si="194"/>
        <v>1.3691852083116864</v>
      </c>
      <c r="BA124" s="100"/>
      <c r="BB124" s="100">
        <f t="shared" si="195"/>
        <v>-1.1642577097397635</v>
      </c>
      <c r="BC124" s="343"/>
      <c r="BD124" s="28"/>
    </row>
    <row r="125" spans="1:58" x14ac:dyDescent="0.2">
      <c r="A125" s="8">
        <v>41883</v>
      </c>
      <c r="C125" s="60"/>
      <c r="D125" s="127">
        <f>'Returns per Gal.'!D125</f>
        <v>1.8397727272727267</v>
      </c>
      <c r="E125" s="128"/>
      <c r="F125" s="129">
        <f>'Returns per Gal.'!F125</f>
        <v>121.72619047619048</v>
      </c>
      <c r="G125" s="128"/>
      <c r="H125" s="127">
        <f>'Returns per Gal.'!H125</f>
        <v>3.3420357142857129</v>
      </c>
      <c r="I125" s="128"/>
      <c r="J125" s="127">
        <f>'Returns per Gal.'!J125</f>
        <v>8.15</v>
      </c>
      <c r="K125" s="130"/>
      <c r="L125" s="14"/>
      <c r="M125" s="102">
        <f>D125*'Economic Model'!C$30</f>
        <v>5.1513636363636346</v>
      </c>
      <c r="N125" s="102"/>
      <c r="O125" s="102">
        <f>F125/2000*'Economic Model'!C$32</f>
        <v>1.0346726190476192</v>
      </c>
      <c r="P125" s="102"/>
      <c r="Q125" s="102">
        <f t="shared" ref="Q125" si="196">M125+O125</f>
        <v>6.1860362554112536</v>
      </c>
      <c r="R125" s="102"/>
      <c r="S125" s="102">
        <f t="shared" ref="S125" si="197">Q125-X125+H125</f>
        <v>4.2899326541991325</v>
      </c>
      <c r="T125" s="102"/>
      <c r="U125" s="148"/>
      <c r="V125" s="102">
        <f>H125+(J125*'Economic Model'!C$30*'Economic Model'!C$33/1000)+('Economic Model'!K$61/100)</f>
        <v>4.640255714285713</v>
      </c>
      <c r="W125" s="103"/>
      <c r="X125" s="102">
        <f>V125+('Economic Model'!K$58/100)</f>
        <v>5.2381393154978344</v>
      </c>
      <c r="Y125" s="337"/>
      <c r="Z125" s="148"/>
      <c r="AA125" s="102">
        <f t="shared" ref="AA125" si="198">Q125-V125</f>
        <v>1.5457805411255405</v>
      </c>
      <c r="AB125" s="103"/>
      <c r="AC125" s="102">
        <f t="shared" ref="AC125" si="199">Q125-X125</f>
        <v>0.94789693991341917</v>
      </c>
      <c r="AD125" s="102"/>
      <c r="AE125" s="160"/>
      <c r="AF125" s="161">
        <f>AC125/('Economic Model'!H$14*(1-'Economic Model'!C$25/100))</f>
        <v>0.29380147689467362</v>
      </c>
      <c r="AG125" s="59"/>
      <c r="AI125" s="60"/>
      <c r="AJ125" s="17">
        <v>1.4606741573033708</v>
      </c>
      <c r="AK125" s="17"/>
      <c r="AL125" s="17">
        <f t="shared" si="92"/>
        <v>2.7366507355307825</v>
      </c>
      <c r="AM125" s="17"/>
      <c r="AN125" s="17">
        <v>4.1973248928341533</v>
      </c>
      <c r="AO125" s="28"/>
      <c r="AP125" s="28"/>
      <c r="AQ125" s="102">
        <f>AN125+(J125*'Economic Model'!C$30*'Economic Model'!C$33/1000)+('Economic Model'!K$61/100)</f>
        <v>5.495544892834153</v>
      </c>
      <c r="AR125" s="130"/>
      <c r="AS125" s="102">
        <f>AQ125+('Economic Model'!K$58/100)</f>
        <v>6.0934284940462744</v>
      </c>
      <c r="AT125" s="130"/>
      <c r="AU125" s="130"/>
      <c r="AV125" s="100">
        <f t="shared" ref="AV125" si="200">Q125-AQ125</f>
        <v>0.69049136257710053</v>
      </c>
      <c r="AW125" s="100"/>
      <c r="AX125" s="100">
        <f t="shared" ref="AX125" si="201">Q125-AS125</f>
        <v>9.2607761364979169E-2</v>
      </c>
      <c r="AY125" s="100"/>
      <c r="AZ125" s="100">
        <f t="shared" ref="AZ125" si="202">S125-H125</f>
        <v>0.94789693991341961</v>
      </c>
      <c r="BA125" s="100"/>
      <c r="BB125" s="100">
        <f t="shared" ref="BB125" si="203">H125-AN125</f>
        <v>-0.85528917854844044</v>
      </c>
      <c r="BC125" s="343"/>
      <c r="BD125" s="28"/>
    </row>
    <row r="126" spans="1:58" x14ac:dyDescent="0.2">
      <c r="A126" s="8">
        <v>41913</v>
      </c>
      <c r="C126" s="60"/>
      <c r="D126" s="127">
        <f>'Returns per Gal.'!D126</f>
        <v>1.5606521739130437</v>
      </c>
      <c r="E126" s="128"/>
      <c r="F126" s="129">
        <f>'Returns per Gal.'!F126</f>
        <v>102.86363636363636</v>
      </c>
      <c r="G126" s="128"/>
      <c r="H126" s="127">
        <f>'Returns per Gal.'!H126</f>
        <v>3.2640909090909087</v>
      </c>
      <c r="I126" s="128"/>
      <c r="J126" s="127">
        <f>'Returns per Gal.'!J126</f>
        <v>6.97</v>
      </c>
      <c r="K126" s="130"/>
      <c r="L126" s="14"/>
      <c r="M126" s="102">
        <f>D126*'Economic Model'!C$30</f>
        <v>4.3698260869565217</v>
      </c>
      <c r="N126" s="102"/>
      <c r="O126" s="102">
        <f>F126/2000*'Economic Model'!C$32</f>
        <v>0.87434090909090911</v>
      </c>
      <c r="P126" s="102"/>
      <c r="Q126" s="102">
        <f>M126+O126</f>
        <v>5.2441669960474311</v>
      </c>
      <c r="R126" s="102"/>
      <c r="S126" s="102">
        <f>Q126-X126+H126</f>
        <v>3.4471833948353101</v>
      </c>
      <c r="T126" s="102"/>
      <c r="U126" s="148"/>
      <c r="V126" s="102">
        <f>H126+(J126*'Economic Model'!C$30*'Economic Model'!C$33/1000)+('Economic Model'!K$61/100)</f>
        <v>4.4631909090909083</v>
      </c>
      <c r="W126" s="103"/>
      <c r="X126" s="102">
        <f>V126+('Economic Model'!K$58/100)</f>
        <v>5.0610745103030297</v>
      </c>
      <c r="Y126" s="337"/>
      <c r="Z126" s="148"/>
      <c r="AA126" s="102">
        <f t="shared" ref="AA126" si="204">Q126-V126</f>
        <v>0.78097608695652276</v>
      </c>
      <c r="AB126" s="103"/>
      <c r="AC126" s="102">
        <f t="shared" ref="AC126" si="205">Q126-X126</f>
        <v>0.1830924857444014</v>
      </c>
      <c r="AD126" s="102"/>
      <c r="AE126" s="160"/>
      <c r="AF126" s="161">
        <f>AC126/('Economic Model'!H$14*(1-'Economic Model'!C$25/100))</f>
        <v>5.6749674416013564E-2</v>
      </c>
      <c r="AG126" s="59"/>
      <c r="AI126" s="60"/>
      <c r="AJ126" s="17">
        <v>1.4606741573033708</v>
      </c>
      <c r="AK126" s="17"/>
      <c r="AL126" s="17">
        <f t="shared" si="92"/>
        <v>2.746682791286283</v>
      </c>
      <c r="AM126" s="17"/>
      <c r="AN126" s="17">
        <v>4.2073569485896538</v>
      </c>
      <c r="AO126" s="28"/>
      <c r="AP126" s="28"/>
      <c r="AQ126" s="102">
        <f>AN126+(J126*'Economic Model'!C$30*'Economic Model'!C$33/1000)+('Economic Model'!K$61/100)</f>
        <v>5.4064569485896534</v>
      </c>
      <c r="AR126" s="130"/>
      <c r="AS126" s="102">
        <f>AQ126+('Economic Model'!K$58/100)</f>
        <v>6.0043405498017748</v>
      </c>
      <c r="AT126" s="130"/>
      <c r="AU126" s="130"/>
      <c r="AV126" s="100">
        <f t="shared" ref="AV126" si="206">Q126-AQ126</f>
        <v>-0.16228995254222234</v>
      </c>
      <c r="AW126" s="100"/>
      <c r="AX126" s="100">
        <f t="shared" ref="AX126" si="207">Q126-AS126</f>
        <v>-0.7601735537543437</v>
      </c>
      <c r="AY126" s="100"/>
      <c r="AZ126" s="100">
        <f t="shared" ref="AZ126" si="208">S126-H126</f>
        <v>0.1830924857444014</v>
      </c>
      <c r="BA126" s="100"/>
      <c r="BB126" s="100">
        <f t="shared" ref="BB126" si="209">H126-AN126</f>
        <v>-0.9432660394987451</v>
      </c>
      <c r="BC126" s="343"/>
      <c r="BD126" s="28"/>
    </row>
    <row r="127" spans="1:58" x14ac:dyDescent="0.2">
      <c r="A127" s="8">
        <v>41944</v>
      </c>
      <c r="C127" s="60"/>
      <c r="D127" s="127">
        <f>'Returns per Gal.'!D127</f>
        <v>2.0038888888888886</v>
      </c>
      <c r="E127" s="128"/>
      <c r="F127" s="129">
        <f>'Returns per Gal.'!F127</f>
        <v>108.33823529411765</v>
      </c>
      <c r="G127" s="128"/>
      <c r="H127" s="127">
        <f>'Returns per Gal.'!H127</f>
        <v>3.5112500000000004</v>
      </c>
      <c r="I127" s="128"/>
      <c r="J127" s="127">
        <f>'Returns per Gal.'!J127</f>
        <v>6.56</v>
      </c>
      <c r="K127" s="130"/>
      <c r="L127" s="14"/>
      <c r="M127" s="102">
        <f>D127*'Economic Model'!C$30</f>
        <v>5.6108888888888879</v>
      </c>
      <c r="N127" s="102"/>
      <c r="O127" s="102">
        <f>F127/2000*'Economic Model'!C$32</f>
        <v>0.920875</v>
      </c>
      <c r="P127" s="102"/>
      <c r="Q127" s="102">
        <f t="shared" ref="Q127" si="210">M127+O127</f>
        <v>6.5317638888888876</v>
      </c>
      <c r="R127" s="102"/>
      <c r="S127" s="102">
        <f t="shared" ref="S127" si="211">Q127-X127+H127</f>
        <v>4.7692202876767658</v>
      </c>
      <c r="T127" s="102"/>
      <c r="U127" s="148"/>
      <c r="V127" s="102">
        <f>H127+(J127*'Economic Model'!C$30*'Economic Model'!C$33/1000)+('Economic Model'!K$61/100)</f>
        <v>4.6759100000000009</v>
      </c>
      <c r="W127" s="103"/>
      <c r="X127" s="102">
        <f>V127+('Economic Model'!K$58/100)</f>
        <v>5.2737936012121223</v>
      </c>
      <c r="Y127" s="337"/>
      <c r="Z127" s="148"/>
      <c r="AA127" s="102">
        <f t="shared" ref="AA127" si="212">Q127-V127</f>
        <v>1.8558538888888867</v>
      </c>
      <c r="AB127" s="103"/>
      <c r="AC127" s="102">
        <f t="shared" ref="AC127" si="213">Q127-X127</f>
        <v>1.2579702876767653</v>
      </c>
      <c r="AD127" s="102"/>
      <c r="AE127" s="160"/>
      <c r="AF127" s="161">
        <f>AC127/('Economic Model'!H$14*(1-'Economic Model'!C$25/100))</f>
        <v>0.38990897939053348</v>
      </c>
      <c r="AG127" s="59"/>
      <c r="AI127" s="60"/>
      <c r="AJ127" s="17">
        <v>1.4606741573033708</v>
      </c>
      <c r="AK127" s="17"/>
      <c r="AL127" s="17">
        <f t="shared" si="92"/>
        <v>2.7567148470417844</v>
      </c>
      <c r="AM127" s="17"/>
      <c r="AN127" s="17">
        <v>4.2173890043451552</v>
      </c>
      <c r="AO127" s="28"/>
      <c r="AP127" s="28"/>
      <c r="AQ127" s="102">
        <f>AN127+(J127*'Economic Model'!C$30*'Economic Model'!C$33/1000)+('Economic Model'!K$61/100)</f>
        <v>5.3820490043451548</v>
      </c>
      <c r="AR127" s="130"/>
      <c r="AS127" s="102">
        <f>AQ127+('Economic Model'!K$58/100)</f>
        <v>5.9799326055572761</v>
      </c>
      <c r="AT127" s="130"/>
      <c r="AU127" s="130"/>
      <c r="AV127" s="100">
        <f t="shared" ref="AV127" si="214">Q127-AQ127</f>
        <v>1.1497148845437328</v>
      </c>
      <c r="AW127" s="100"/>
      <c r="AX127" s="100">
        <f t="shared" ref="AX127" si="215">Q127-AS127</f>
        <v>0.55183128333161147</v>
      </c>
      <c r="AY127" s="100"/>
      <c r="AZ127" s="100">
        <f t="shared" ref="AZ127" si="216">S127-H127</f>
        <v>1.2579702876767653</v>
      </c>
      <c r="BA127" s="100"/>
      <c r="BB127" s="100">
        <f t="shared" ref="BB127" si="217">H127-AN127</f>
        <v>-0.70613900434515475</v>
      </c>
      <c r="BC127" s="343"/>
      <c r="BD127" s="28"/>
    </row>
    <row r="128" spans="1:58" x14ac:dyDescent="0.2">
      <c r="A128" s="77">
        <v>41974</v>
      </c>
      <c r="B128" s="30"/>
      <c r="C128" s="65"/>
      <c r="D128" s="138">
        <f>'Returns per Gal.'!D128</f>
        <v>2.0152380952380944</v>
      </c>
      <c r="E128" s="139"/>
      <c r="F128" s="140">
        <f>'Returns per Gal.'!F128</f>
        <v>138.26190476190476</v>
      </c>
      <c r="G128" s="139"/>
      <c r="H128" s="138">
        <f>'Returns per Gal.'!H128</f>
        <v>3.774791666666665</v>
      </c>
      <c r="I128" s="139"/>
      <c r="J128" s="138">
        <f>'Returns per Gal.'!J128</f>
        <v>7.21</v>
      </c>
      <c r="K128" s="141"/>
      <c r="L128" s="66"/>
      <c r="M128" s="106">
        <f>D128*'Economic Model'!C$30</f>
        <v>5.6426666666666643</v>
      </c>
      <c r="N128" s="106"/>
      <c r="O128" s="106">
        <f>F128/2000*'Economic Model'!C$32</f>
        <v>1.1752261904761905</v>
      </c>
      <c r="P128" s="106"/>
      <c r="Q128" s="106">
        <f t="shared" ref="Q128" si="218">M128+O128</f>
        <v>6.817892857142855</v>
      </c>
      <c r="R128" s="106"/>
      <c r="S128" s="106">
        <f t="shared" ref="S128" si="219">Q128-X128+H128</f>
        <v>5.0007492559307334</v>
      </c>
      <c r="T128" s="106"/>
      <c r="U128" s="152"/>
      <c r="V128" s="106">
        <f>H128+(J128*'Economic Model'!C$30*'Economic Model'!C$33/1000)+('Economic Model'!K$61/100)</f>
        <v>4.9940516666666648</v>
      </c>
      <c r="W128" s="107"/>
      <c r="X128" s="106">
        <f>V128+('Economic Model'!K$58/100)</f>
        <v>5.5919352678787861</v>
      </c>
      <c r="Y128" s="365"/>
      <c r="Z128" s="152"/>
      <c r="AA128" s="106">
        <f t="shared" ref="AA128" si="220">Q128-V128</f>
        <v>1.8238411904761902</v>
      </c>
      <c r="AB128" s="107"/>
      <c r="AC128" s="106">
        <f t="shared" ref="AC128" si="221">Q128-X128</f>
        <v>1.2259575892640688</v>
      </c>
      <c r="AD128" s="106"/>
      <c r="AE128" s="366"/>
      <c r="AF128" s="162">
        <f>AC128/('Economic Model'!H$14*(1-'Economic Model'!C$25/100))</f>
        <v>0.37998661581175341</v>
      </c>
      <c r="AG128" s="73"/>
      <c r="AH128" s="30"/>
      <c r="AI128" s="65"/>
      <c r="AJ128" s="74">
        <v>1.4606741573033708</v>
      </c>
      <c r="AK128" s="74"/>
      <c r="AL128" s="74">
        <f t="shared" si="92"/>
        <v>2.7667469027972849</v>
      </c>
      <c r="AM128" s="74"/>
      <c r="AN128" s="74">
        <v>4.2274210601006557</v>
      </c>
      <c r="AO128" s="30"/>
      <c r="AP128" s="30"/>
      <c r="AQ128" s="106">
        <f>AN128+(J128*'Economic Model'!C$30*'Economic Model'!C$33/1000)+('Economic Model'!K$61/100)</f>
        <v>5.4466810601006559</v>
      </c>
      <c r="AR128" s="141"/>
      <c r="AS128" s="106">
        <f>AQ128+('Economic Model'!K$58/100)</f>
        <v>6.0445646613127773</v>
      </c>
      <c r="AT128" s="141"/>
      <c r="AU128" s="141"/>
      <c r="AV128" s="101">
        <f t="shared" ref="AV128" si="222">Q128-AQ128</f>
        <v>1.3712117970421991</v>
      </c>
      <c r="AW128" s="101"/>
      <c r="AX128" s="101">
        <f t="shared" ref="AX128" si="223">Q128-AS128</f>
        <v>0.77332819583007772</v>
      </c>
      <c r="AY128" s="101"/>
      <c r="AZ128" s="101">
        <f t="shared" ref="AZ128" si="224">S128-H128</f>
        <v>1.2259575892640684</v>
      </c>
      <c r="BA128" s="101"/>
      <c r="BB128" s="101">
        <f t="shared" ref="BB128" si="225">H128-AN128</f>
        <v>-0.45262939343399067</v>
      </c>
      <c r="BC128" s="353"/>
      <c r="BD128" s="28"/>
    </row>
    <row r="129" spans="1:55" x14ac:dyDescent="0.2">
      <c r="A129" s="22">
        <v>42005</v>
      </c>
      <c r="C129" s="60"/>
      <c r="D129" s="127">
        <f>'Returns per Gal.'!D129</f>
        <v>1.3817500000000009</v>
      </c>
      <c r="E129" s="128"/>
      <c r="F129" s="129">
        <f>'Returns per Gal.'!F129</f>
        <v>172.5625</v>
      </c>
      <c r="G129" s="128"/>
      <c r="H129" s="127">
        <f>'Returns per Gal.'!H129</f>
        <v>3.7328750000000013</v>
      </c>
      <c r="I129" s="128"/>
      <c r="J129" s="127">
        <f>'Returns per Gal.'!J129</f>
        <v>6.82</v>
      </c>
      <c r="K129" s="130"/>
      <c r="L129" s="14"/>
      <c r="M129" s="102">
        <f>D129*'Economic Model'!C$30</f>
        <v>3.8689000000000022</v>
      </c>
      <c r="N129" s="102"/>
      <c r="O129" s="102">
        <f>F129/2000*'Economic Model'!C$32</f>
        <v>1.4667812500000001</v>
      </c>
      <c r="P129" s="102"/>
      <c r="Q129" s="102">
        <f t="shared" ref="Q129" si="226">M129+O129</f>
        <v>5.3356812500000022</v>
      </c>
      <c r="R129" s="102"/>
      <c r="S129" s="102">
        <f t="shared" ref="S129" si="227">Q129-X129+H129</f>
        <v>3.5512976487878807</v>
      </c>
      <c r="T129" s="102"/>
      <c r="U129" s="148"/>
      <c r="V129" s="102">
        <f>H129+(J129*'Economic Model'!C$30*'Economic Model'!C$33/1000)+('Economic Model'!K$61/100)</f>
        <v>4.9193750000000014</v>
      </c>
      <c r="W129" s="103"/>
      <c r="X129" s="102">
        <f>V129+('Economic Model'!K$58/100)</f>
        <v>5.5172586012121227</v>
      </c>
      <c r="Y129" s="337"/>
      <c r="Z129" s="148"/>
      <c r="AA129" s="102">
        <f t="shared" ref="AA129" si="228">Q129-V129</f>
        <v>0.41630625000000077</v>
      </c>
      <c r="AB129" s="103"/>
      <c r="AC129" s="102">
        <f t="shared" ref="AC129" si="229">Q129-X129</f>
        <v>-0.1815773512121206</v>
      </c>
      <c r="AD129" s="102"/>
      <c r="AE129" s="160"/>
      <c r="AF129" s="161">
        <f>AC129/('Economic Model'!H$14*(1-'Economic Model'!C$25/100))</f>
        <v>-5.6280057156442201E-2</v>
      </c>
      <c r="AG129" s="59"/>
      <c r="AI129" s="60"/>
      <c r="AJ129" s="17">
        <v>1.4606741573033708</v>
      </c>
      <c r="AK129" s="17"/>
      <c r="AL129" s="17">
        <f t="shared" si="92"/>
        <v>2.7767789585527862</v>
      </c>
      <c r="AM129" s="17"/>
      <c r="AN129" s="17">
        <v>4.237453115856157</v>
      </c>
      <c r="AO129" s="28"/>
      <c r="AP129" s="28"/>
      <c r="AQ129" s="102">
        <f>AN129+(J129*'Economic Model'!C$30*'Economic Model'!C$33/1000)+('Economic Model'!K$61/100)</f>
        <v>5.4239531158561567</v>
      </c>
      <c r="AR129" s="130"/>
      <c r="AS129" s="102">
        <f>AQ129+('Economic Model'!K$58/100)</f>
        <v>6.0218367170682781</v>
      </c>
      <c r="AT129" s="130"/>
      <c r="AU129" s="130"/>
      <c r="AV129" s="100">
        <f t="shared" ref="AV129" si="230">Q129-AQ129</f>
        <v>-8.8271865856154541E-2</v>
      </c>
      <c r="AW129" s="100"/>
      <c r="AX129" s="100">
        <f t="shared" ref="AX129" si="231">Q129-AS129</f>
        <v>-0.6861554670682759</v>
      </c>
      <c r="AY129" s="100"/>
      <c r="AZ129" s="100">
        <f t="shared" ref="AZ129" si="232">S129-H129</f>
        <v>-0.1815773512121206</v>
      </c>
      <c r="BA129" s="100"/>
      <c r="BB129" s="100">
        <f t="shared" ref="BB129" si="233">H129-AN129</f>
        <v>-0.50457811585615575</v>
      </c>
      <c r="BC129" s="343"/>
    </row>
    <row r="130" spans="1:55" x14ac:dyDescent="0.2">
      <c r="A130" s="8">
        <v>42036</v>
      </c>
      <c r="C130" s="60"/>
      <c r="D130" s="127">
        <f>'Returns per Gal.'!D130</f>
        <v>1.3131578947368425</v>
      </c>
      <c r="E130" s="128"/>
      <c r="F130" s="129">
        <f>'Returns per Gal.'!F130</f>
        <v>170.98684210526315</v>
      </c>
      <c r="G130" s="128"/>
      <c r="H130" s="127">
        <f>'Returns per Gal.'!H130</f>
        <v>3.7432894736842113</v>
      </c>
      <c r="I130" s="128"/>
      <c r="J130" s="127">
        <f>'Returns per Gal.'!J130</f>
        <v>6</v>
      </c>
      <c r="K130" s="28"/>
      <c r="L130" s="14"/>
      <c r="M130" s="102">
        <f>D130*'Economic Model'!C$30</f>
        <v>3.6768421052631588</v>
      </c>
      <c r="N130" s="102"/>
      <c r="O130" s="102">
        <f>F130/2000*'Economic Model'!C$32</f>
        <v>1.4533881578947367</v>
      </c>
      <c r="P130" s="102"/>
      <c r="Q130" s="102">
        <f t="shared" ref="Q130" si="234">M130+O130</f>
        <v>5.1302302631578955</v>
      </c>
      <c r="R130" s="102"/>
      <c r="S130" s="102">
        <f t="shared" ref="S130" si="235">Q130-X130+H130</f>
        <v>3.4147266619457741</v>
      </c>
      <c r="T130" s="102"/>
      <c r="U130" s="148"/>
      <c r="V130" s="102">
        <f>H130+(J130*'Economic Model'!C$30*'Economic Model'!C$33/1000)+('Economic Model'!K$61/100)</f>
        <v>4.8609094736842113</v>
      </c>
      <c r="W130" s="103"/>
      <c r="X130" s="102">
        <f>V130+('Economic Model'!K$58/100)</f>
        <v>5.4587930748963327</v>
      </c>
      <c r="Y130" s="337"/>
      <c r="Z130" s="148"/>
      <c r="AA130" s="102">
        <f t="shared" ref="AA130" si="236">Q130-V130</f>
        <v>0.26932078947368421</v>
      </c>
      <c r="AB130" s="103"/>
      <c r="AC130" s="102">
        <f t="shared" ref="AC130" si="237">Q130-X130</f>
        <v>-0.32856281173843715</v>
      </c>
      <c r="AD130" s="102"/>
      <c r="AE130" s="160"/>
      <c r="AF130" s="161">
        <f>AC130/('Economic Model'!H$14*(1-'Economic Model'!C$25/100))</f>
        <v>-0.10183832785686248</v>
      </c>
      <c r="AG130" s="59"/>
      <c r="AI130" s="60"/>
      <c r="AJ130" s="17">
        <v>1.4606741573033708</v>
      </c>
      <c r="AK130" s="17"/>
      <c r="AL130" s="17">
        <f t="shared" si="92"/>
        <v>2.7868110143082867</v>
      </c>
      <c r="AM130" s="17"/>
      <c r="AN130" s="17">
        <v>4.2474851716116575</v>
      </c>
      <c r="AO130" s="28"/>
      <c r="AP130" s="28"/>
      <c r="AQ130" s="102">
        <f>AN130+(J130*'Economic Model'!C$30*'Economic Model'!C$33/1000)+('Economic Model'!K$61/100)</f>
        <v>5.3651051716116571</v>
      </c>
      <c r="AR130" s="130"/>
      <c r="AS130" s="102">
        <f>AQ130+('Economic Model'!K$58/100)</f>
        <v>5.9629887728237785</v>
      </c>
      <c r="AT130" s="130"/>
      <c r="AU130" s="130"/>
      <c r="AV130" s="100">
        <f t="shared" ref="AV130" si="238">Q130-AQ130</f>
        <v>-0.23487490845376158</v>
      </c>
      <c r="AW130" s="100"/>
      <c r="AX130" s="100">
        <f t="shared" ref="AX130" si="239">Q130-AS130</f>
        <v>-0.83275850966588294</v>
      </c>
      <c r="AY130" s="100"/>
      <c r="AZ130" s="100">
        <f t="shared" ref="AZ130" si="240">S130-H130</f>
        <v>-0.32856281173843715</v>
      </c>
      <c r="BA130" s="100"/>
      <c r="BB130" s="100">
        <f t="shared" ref="BB130" si="241">H130-AN130</f>
        <v>-0.50419569792744623</v>
      </c>
      <c r="BC130" s="343">
        <v>5.44</v>
      </c>
    </row>
    <row r="131" spans="1:55" x14ac:dyDescent="0.2">
      <c r="A131" s="8">
        <v>42064</v>
      </c>
      <c r="C131" s="60"/>
      <c r="D131" s="127">
        <f>'Returns per Gal.'!D131</f>
        <v>1.3863636363636365</v>
      </c>
      <c r="E131" s="128"/>
      <c r="F131" s="129">
        <f>'Returns per Gal.'!F131</f>
        <v>174.5</v>
      </c>
      <c r="G131" s="128"/>
      <c r="H131" s="127">
        <f>'Returns per Gal.'!H131</f>
        <v>3.7748011363636351</v>
      </c>
      <c r="I131" s="128"/>
      <c r="J131" s="127">
        <f>'Returns per Gal.'!J131</f>
        <v>6</v>
      </c>
      <c r="K131" s="28"/>
      <c r="L131" s="14"/>
      <c r="M131" s="102">
        <f>D131*'Economic Model'!C$30</f>
        <v>3.8818181818181818</v>
      </c>
      <c r="N131" s="102"/>
      <c r="O131" s="102">
        <f>F131/2000*'Economic Model'!C$32</f>
        <v>1.48325</v>
      </c>
      <c r="P131" s="102"/>
      <c r="Q131" s="102">
        <f t="shared" ref="Q131" si="242">M131+O131</f>
        <v>5.3650681818181818</v>
      </c>
      <c r="R131" s="102"/>
      <c r="S131" s="102">
        <f t="shared" ref="S131" si="243">Q131-X131+H131</f>
        <v>3.6495645806060608</v>
      </c>
      <c r="T131" s="102"/>
      <c r="U131" s="148"/>
      <c r="V131" s="102">
        <f>H131+(J131*'Economic Model'!C$30*'Economic Model'!C$33/1000)+('Economic Model'!K$61/100)</f>
        <v>4.8924211363636347</v>
      </c>
      <c r="W131" s="103"/>
      <c r="X131" s="102">
        <f>V131+('Economic Model'!K$58/100)</f>
        <v>5.4903047375757561</v>
      </c>
      <c r="Y131" s="337"/>
      <c r="Z131" s="148"/>
      <c r="AA131" s="102">
        <f t="shared" ref="AA131" si="244">Q131-V131</f>
        <v>0.47264704545454705</v>
      </c>
      <c r="AB131" s="103"/>
      <c r="AC131" s="102">
        <f t="shared" ref="AC131" si="245">Q131-X131</f>
        <v>-0.12523655575757431</v>
      </c>
      <c r="AD131" s="102"/>
      <c r="AE131" s="160"/>
      <c r="AF131" s="161">
        <f>AC131/('Economic Model'!H$14*(1-'Economic Model'!C$25/100))</f>
        <v>-3.8817178844504231E-2</v>
      </c>
      <c r="AG131" s="59"/>
      <c r="AI131" s="60"/>
      <c r="AJ131" s="17">
        <v>1.4606741573033708</v>
      </c>
      <c r="AK131" s="28"/>
      <c r="AL131" s="17">
        <f t="shared" si="92"/>
        <v>2.7968430700637881</v>
      </c>
      <c r="AM131" s="28"/>
      <c r="AN131" s="17">
        <v>4.2575172273671589</v>
      </c>
      <c r="AO131" s="28"/>
      <c r="AP131" s="28"/>
      <c r="AQ131" s="102">
        <f>AN131+(J131*'Economic Model'!C$30*'Economic Model'!C$33/1000)+('Economic Model'!K$61/100)</f>
        <v>5.3751372273671585</v>
      </c>
      <c r="AR131" s="130"/>
      <c r="AS131" s="102">
        <f>AQ131+('Economic Model'!K$58/100)</f>
        <v>5.9730208285792799</v>
      </c>
      <c r="AT131" s="130"/>
      <c r="AU131" s="130"/>
      <c r="AV131" s="100">
        <f t="shared" ref="AV131" si="246">Q131-AQ131</f>
        <v>-1.0069045548976696E-2</v>
      </c>
      <c r="AW131" s="100"/>
      <c r="AX131" s="100">
        <f t="shared" ref="AX131" si="247">Q131-AS131</f>
        <v>-0.60795264676109806</v>
      </c>
      <c r="AY131" s="100"/>
      <c r="AZ131" s="100">
        <f t="shared" ref="AZ131" si="248">S131-H131</f>
        <v>-0.12523655575757431</v>
      </c>
      <c r="BA131" s="100"/>
      <c r="BB131" s="100">
        <f t="shared" ref="BB131" si="249">H131-AN131</f>
        <v>-0.48271609100352375</v>
      </c>
      <c r="BC131" s="343">
        <v>5.46</v>
      </c>
    </row>
    <row r="132" spans="1:55" ht="13.5" thickBot="1" x14ac:dyDescent="0.25">
      <c r="A132" s="8">
        <v>42095</v>
      </c>
      <c r="C132" s="60"/>
      <c r="D132" s="127">
        <f>'Returns per Gal.'!D132</f>
        <v>1.4792857142857136</v>
      </c>
      <c r="E132" s="128"/>
      <c r="F132" s="129">
        <f>'Returns per Gal.'!F132</f>
        <v>180.5</v>
      </c>
      <c r="G132" s="128"/>
      <c r="H132" s="127">
        <f>'Returns per Gal.'!H132</f>
        <v>3.68485119047619</v>
      </c>
      <c r="I132" s="128"/>
      <c r="J132" s="127">
        <f>'Returns per Gal.'!J132</f>
        <v>6</v>
      </c>
      <c r="K132" s="28"/>
      <c r="L132" s="14"/>
      <c r="M132" s="102">
        <f>D132*'Economic Model'!C$30</f>
        <v>4.1419999999999977</v>
      </c>
      <c r="N132" s="102"/>
      <c r="O132" s="102">
        <f>F132/2000*'Economic Model'!C$32</f>
        <v>1.5342499999999999</v>
      </c>
      <c r="P132" s="102"/>
      <c r="Q132" s="102">
        <f t="shared" ref="Q132" si="250">M132+O132</f>
        <v>5.6762499999999978</v>
      </c>
      <c r="R132" s="102"/>
      <c r="S132" s="102">
        <f t="shared" ref="S132" si="251">Q132-X132+H132</f>
        <v>3.9607463987878764</v>
      </c>
      <c r="T132" s="102"/>
      <c r="U132" s="148"/>
      <c r="V132" s="102">
        <f>H132+(J132*'Economic Model'!C$30*'Economic Model'!C$33/1000)+('Economic Model'!K$61/100)</f>
        <v>4.8024711904761901</v>
      </c>
      <c r="W132" s="103"/>
      <c r="X132" s="102">
        <f>V132+('Economic Model'!K$58/100)</f>
        <v>5.4003547916883115</v>
      </c>
      <c r="Y132" s="337"/>
      <c r="Z132" s="148"/>
      <c r="AA132" s="102">
        <f t="shared" ref="AA132" si="252">Q132-V132</f>
        <v>0.87377880952380771</v>
      </c>
      <c r="AB132" s="103"/>
      <c r="AC132" s="102">
        <f t="shared" ref="AC132" si="253">Q132-X132</f>
        <v>0.27589520831168635</v>
      </c>
      <c r="AD132" s="102"/>
      <c r="AE132" s="160"/>
      <c r="AF132" s="161">
        <f>AC132/('Economic Model'!H$14*(1-'Economic Model'!C$25/100))</f>
        <v>8.5513958592946776E-2</v>
      </c>
      <c r="AG132" s="59"/>
      <c r="AI132" s="60"/>
      <c r="AJ132" s="17">
        <v>1.4606741573033708</v>
      </c>
      <c r="AK132" s="28"/>
      <c r="AL132" s="17">
        <f t="shared" si="92"/>
        <v>2.8068751258192886</v>
      </c>
      <c r="AM132" s="28"/>
      <c r="AN132" s="17">
        <v>4.2675492831226594</v>
      </c>
      <c r="AO132" s="28"/>
      <c r="AP132" s="28"/>
      <c r="AQ132" s="102">
        <f>AN132+(J132*'Economic Model'!C$30*'Economic Model'!C$33/1000)+('Economic Model'!K$61/100)</f>
        <v>5.385169283122659</v>
      </c>
      <c r="AR132" s="130"/>
      <c r="AS132" s="102">
        <f>AQ132+('Economic Model'!K$58/100)</f>
        <v>5.9830528843347803</v>
      </c>
      <c r="AT132" s="130"/>
      <c r="AU132" s="130"/>
      <c r="AV132" s="100">
        <f t="shared" ref="AV132" si="254">Q132-AQ132</f>
        <v>0.29108071687733883</v>
      </c>
      <c r="AW132" s="100"/>
      <c r="AX132" s="100">
        <f t="shared" ref="AX132" si="255">Q132-AS132</f>
        <v>-0.30680288433478253</v>
      </c>
      <c r="AY132" s="100"/>
      <c r="AZ132" s="100">
        <f t="shared" ref="AZ132" si="256">S132-H132</f>
        <v>0.27589520831168635</v>
      </c>
      <c r="BA132" s="100"/>
      <c r="BB132" s="100">
        <f t="shared" ref="BB132" si="257">H132-AN132</f>
        <v>-0.58269809264646932</v>
      </c>
      <c r="BC132" s="343">
        <v>5.49</v>
      </c>
    </row>
    <row r="133" spans="1:55" hidden="1" x14ac:dyDescent="0.2">
      <c r="A133" s="8">
        <v>42125</v>
      </c>
      <c r="C133" s="60"/>
      <c r="D133" s="165"/>
      <c r="E133" s="165"/>
      <c r="F133" s="165"/>
      <c r="G133" s="165"/>
      <c r="H133" s="165"/>
      <c r="I133" s="165"/>
      <c r="J133" s="165"/>
      <c r="K133" s="28"/>
      <c r="L133" s="14"/>
      <c r="M133" s="28"/>
      <c r="N133" s="28"/>
      <c r="O133" s="28"/>
      <c r="P133" s="28"/>
      <c r="Q133" s="28"/>
      <c r="R133" s="28"/>
      <c r="S133" s="28"/>
      <c r="T133" s="28"/>
      <c r="U133" s="14"/>
      <c r="V133" s="28"/>
      <c r="W133" s="28"/>
      <c r="X133" s="28"/>
      <c r="Y133" s="28"/>
      <c r="Z133" s="14"/>
      <c r="AA133" s="28"/>
      <c r="AB133" s="28"/>
      <c r="AC133" s="28"/>
      <c r="AD133" s="28"/>
      <c r="AE133" s="14"/>
      <c r="AF133" s="28"/>
      <c r="AG133" s="59"/>
      <c r="AI133" s="60"/>
      <c r="AJ133" s="17">
        <v>1.4606741573033708</v>
      </c>
      <c r="AK133" s="28"/>
      <c r="AL133" s="17">
        <f t="shared" si="92"/>
        <v>2.8169071815747899</v>
      </c>
      <c r="AM133" s="28"/>
      <c r="AN133" s="17">
        <v>4.2775813388781607</v>
      </c>
      <c r="AO133" s="28"/>
      <c r="AP133" s="28"/>
      <c r="AQ133" s="28"/>
      <c r="AR133" s="28"/>
      <c r="AS133" s="28"/>
      <c r="AT133" s="28"/>
      <c r="AU133" s="28"/>
      <c r="AV133" s="28"/>
      <c r="AW133" s="28"/>
      <c r="AX133" s="28"/>
      <c r="AY133" s="28"/>
      <c r="AZ133" s="28"/>
      <c r="BA133" s="28"/>
      <c r="BB133" s="28"/>
      <c r="BC133" s="343">
        <v>5.52</v>
      </c>
    </row>
    <row r="134" spans="1:55" hidden="1" x14ac:dyDescent="0.2">
      <c r="A134" s="8">
        <v>42156</v>
      </c>
      <c r="C134" s="60"/>
      <c r="D134" s="165"/>
      <c r="E134" s="165"/>
      <c r="F134" s="165"/>
      <c r="G134" s="165"/>
      <c r="H134" s="165"/>
      <c r="I134" s="165"/>
      <c r="J134" s="165"/>
      <c r="K134" s="28"/>
      <c r="L134" s="14"/>
      <c r="M134" s="28"/>
      <c r="N134" s="28"/>
      <c r="O134" s="28"/>
      <c r="P134" s="28"/>
      <c r="Q134" s="28"/>
      <c r="R134" s="28"/>
      <c r="S134" s="28"/>
      <c r="T134" s="28"/>
      <c r="U134" s="14"/>
      <c r="V134" s="28"/>
      <c r="W134" s="28"/>
      <c r="X134" s="28"/>
      <c r="Y134" s="28"/>
      <c r="Z134" s="14"/>
      <c r="AA134" s="28"/>
      <c r="AB134" s="28"/>
      <c r="AC134" s="28"/>
      <c r="AD134" s="28"/>
      <c r="AE134" s="14"/>
      <c r="AF134" s="28"/>
      <c r="AG134" s="59"/>
      <c r="AI134" s="60"/>
      <c r="AJ134" s="17">
        <v>1.4606741573033708</v>
      </c>
      <c r="AK134" s="28"/>
      <c r="AL134" s="17">
        <f t="shared" si="92"/>
        <v>2.8269392373302904</v>
      </c>
      <c r="AM134" s="28"/>
      <c r="AN134" s="17">
        <v>4.2876133946336612</v>
      </c>
      <c r="AO134" s="28"/>
      <c r="AP134" s="28"/>
      <c r="AQ134" s="28"/>
      <c r="AR134" s="28"/>
      <c r="AS134" s="28"/>
      <c r="AT134" s="28"/>
      <c r="AU134" s="28"/>
      <c r="AV134" s="28"/>
      <c r="AW134" s="28"/>
      <c r="AX134" s="28"/>
      <c r="AY134" s="28"/>
      <c r="AZ134" s="28"/>
      <c r="BA134" s="28"/>
      <c r="BB134" s="28"/>
      <c r="BC134" s="343">
        <v>5.55</v>
      </c>
    </row>
    <row r="135" spans="1:55" hidden="1" x14ac:dyDescent="0.2">
      <c r="A135" s="8">
        <v>42186</v>
      </c>
      <c r="C135" s="60"/>
      <c r="D135" s="165"/>
      <c r="E135" s="165"/>
      <c r="F135" s="165"/>
      <c r="G135" s="165"/>
      <c r="H135" s="165"/>
      <c r="I135" s="165"/>
      <c r="J135" s="165"/>
      <c r="K135" s="28"/>
      <c r="L135" s="14"/>
      <c r="M135" s="28"/>
      <c r="N135" s="28"/>
      <c r="O135" s="28"/>
      <c r="P135" s="28"/>
      <c r="Q135" s="28"/>
      <c r="R135" s="28"/>
      <c r="S135" s="28"/>
      <c r="T135" s="28"/>
      <c r="U135" s="14"/>
      <c r="V135" s="28"/>
      <c r="W135" s="28"/>
      <c r="X135" s="28"/>
      <c r="Y135" s="28"/>
      <c r="Z135" s="14"/>
      <c r="AA135" s="28"/>
      <c r="AB135" s="28"/>
      <c r="AC135" s="28"/>
      <c r="AD135" s="28"/>
      <c r="AE135" s="14"/>
      <c r="AF135" s="28"/>
      <c r="AG135" s="59"/>
      <c r="AI135" s="60"/>
      <c r="AJ135" s="17">
        <v>1.4606741573033708</v>
      </c>
      <c r="AK135" s="28"/>
      <c r="AL135" s="17">
        <f t="shared" si="92"/>
        <v>2.8369712930857918</v>
      </c>
      <c r="AM135" s="28"/>
      <c r="AN135" s="17">
        <v>4.2976454503891626</v>
      </c>
      <c r="AO135" s="28"/>
      <c r="AP135" s="28"/>
      <c r="AQ135" s="28"/>
      <c r="AR135" s="28"/>
      <c r="AS135" s="28"/>
      <c r="AT135" s="28"/>
      <c r="AU135" s="28"/>
      <c r="AV135" s="28"/>
      <c r="AW135" s="28"/>
      <c r="AX135" s="28"/>
      <c r="AY135" s="28"/>
      <c r="AZ135" s="28"/>
      <c r="BA135" s="28"/>
      <c r="BB135" s="28"/>
      <c r="BC135" s="344"/>
    </row>
    <row r="136" spans="1:55" ht="13.5" hidden="1" thickBot="1" x14ac:dyDescent="0.25">
      <c r="A136" s="8">
        <v>42217</v>
      </c>
      <c r="C136" s="345"/>
      <c r="D136" s="165"/>
      <c r="E136" s="165"/>
      <c r="F136" s="165"/>
      <c r="G136" s="165"/>
      <c r="H136" s="165"/>
      <c r="I136" s="165"/>
      <c r="J136" s="165"/>
      <c r="K136" s="28"/>
      <c r="L136" s="14"/>
      <c r="M136" s="28"/>
      <c r="N136" s="28"/>
      <c r="O136" s="28"/>
      <c r="P136" s="28"/>
      <c r="Q136" s="28"/>
      <c r="R136" s="28"/>
      <c r="S136" s="28"/>
      <c r="T136" s="28"/>
      <c r="U136" s="14"/>
      <c r="V136" s="28"/>
      <c r="W136" s="28"/>
      <c r="X136" s="28"/>
      <c r="Y136" s="28"/>
      <c r="Z136" s="14"/>
      <c r="AA136" s="28"/>
      <c r="AB136" s="28"/>
      <c r="AC136" s="28"/>
      <c r="AD136" s="28"/>
      <c r="AE136" s="14"/>
      <c r="AF136" s="28"/>
      <c r="AG136" s="59"/>
      <c r="AI136" s="60"/>
      <c r="AJ136" s="17">
        <v>1.4606741573033708</v>
      </c>
      <c r="AK136" s="28"/>
      <c r="AL136" s="17">
        <f t="shared" si="92"/>
        <v>2.8470033488412922</v>
      </c>
      <c r="AM136" s="28"/>
      <c r="AN136" s="17">
        <v>4.307677506144663</v>
      </c>
      <c r="AO136" s="28"/>
      <c r="AP136" s="28"/>
      <c r="AQ136" s="28"/>
      <c r="AR136" s="28"/>
      <c r="AS136" s="28"/>
      <c r="AT136" s="28"/>
      <c r="AU136" s="28"/>
      <c r="AV136" s="28"/>
      <c r="AW136" s="28"/>
      <c r="AX136" s="28"/>
      <c r="AY136" s="28"/>
      <c r="AZ136" s="28"/>
      <c r="BA136" s="28"/>
      <c r="BB136" s="28"/>
      <c r="BC136" s="344"/>
    </row>
    <row r="137" spans="1:55" x14ac:dyDescent="0.2">
      <c r="A137" s="338" t="s">
        <v>0</v>
      </c>
      <c r="C137" s="355"/>
      <c r="D137" s="364"/>
      <c r="E137" s="364"/>
      <c r="F137" s="364"/>
      <c r="G137" s="364"/>
      <c r="H137" s="364"/>
      <c r="I137" s="364"/>
      <c r="J137" s="364"/>
      <c r="K137" s="355"/>
      <c r="L137" s="355"/>
      <c r="M137" s="355"/>
      <c r="N137" s="355"/>
      <c r="O137" s="355"/>
      <c r="P137" s="355"/>
      <c r="Q137" s="355"/>
      <c r="R137" s="355"/>
      <c r="S137" s="355"/>
      <c r="T137" s="355"/>
      <c r="U137" s="355"/>
      <c r="V137" s="355"/>
      <c r="W137" s="355"/>
      <c r="X137" s="355"/>
      <c r="Y137" s="355"/>
      <c r="Z137" s="355"/>
      <c r="AA137" s="355"/>
      <c r="AB137" s="355"/>
      <c r="AC137" s="355"/>
      <c r="AD137" s="355"/>
      <c r="AE137" s="355"/>
      <c r="AF137" s="355"/>
      <c r="AG137" s="355"/>
      <c r="AH137" s="355"/>
      <c r="AI137" s="355"/>
      <c r="AJ137" s="355"/>
      <c r="AK137" s="355"/>
      <c r="AL137" s="355"/>
      <c r="AM137" s="355"/>
      <c r="AN137" s="355"/>
      <c r="AO137" s="355"/>
      <c r="AP137" s="355"/>
      <c r="AQ137" s="355"/>
      <c r="AR137" s="355"/>
      <c r="AS137" s="355"/>
      <c r="AT137" s="355"/>
      <c r="AU137" s="355"/>
      <c r="AV137" s="355"/>
      <c r="AW137" s="355"/>
      <c r="AX137" s="355"/>
      <c r="AY137" s="355"/>
      <c r="AZ137" s="355"/>
      <c r="BA137" s="355"/>
      <c r="BB137" s="355"/>
      <c r="BC137" s="355"/>
    </row>
    <row r="138" spans="1:55" x14ac:dyDescent="0.2">
      <c r="A138" s="338" t="s">
        <v>0</v>
      </c>
    </row>
    <row r="139" spans="1:55" x14ac:dyDescent="0.2">
      <c r="A139" s="338" t="s">
        <v>0</v>
      </c>
    </row>
    <row r="140" spans="1:55" x14ac:dyDescent="0.2">
      <c r="A140" s="338" t="s">
        <v>0</v>
      </c>
    </row>
    <row r="141" spans="1:55" x14ac:dyDescent="0.2">
      <c r="A141" s="338" t="s">
        <v>0</v>
      </c>
    </row>
    <row r="142" spans="1:55" x14ac:dyDescent="0.2">
      <c r="A142" s="338" t="s">
        <v>0</v>
      </c>
    </row>
    <row r="143" spans="1:55" x14ac:dyDescent="0.2">
      <c r="A143" s="338" t="s">
        <v>0</v>
      </c>
    </row>
    <row r="144" spans="1:55" x14ac:dyDescent="0.2">
      <c r="A144" s="338" t="s">
        <v>0</v>
      </c>
    </row>
    <row r="145" spans="1:1" x14ac:dyDescent="0.2">
      <c r="A145" s="338" t="s">
        <v>0</v>
      </c>
    </row>
    <row r="146" spans="1:1" x14ac:dyDescent="0.2">
      <c r="A146" s="340" t="s">
        <v>0</v>
      </c>
    </row>
    <row r="147" spans="1:1" x14ac:dyDescent="0.2">
      <c r="A147" s="339" t="s">
        <v>0</v>
      </c>
    </row>
    <row r="148" spans="1:1" x14ac:dyDescent="0.2">
      <c r="A148" s="339" t="s">
        <v>0</v>
      </c>
    </row>
    <row r="149" spans="1:1" x14ac:dyDescent="0.2">
      <c r="A149" s="339" t="s">
        <v>0</v>
      </c>
    </row>
  </sheetData>
  <sheetProtection sheet="1" objects="1" scenarios="1"/>
  <mergeCells count="10">
    <mergeCell ref="AV5:BB5"/>
    <mergeCell ref="AI4:BC4"/>
    <mergeCell ref="D2:BB2"/>
    <mergeCell ref="AJ5:AN5"/>
    <mergeCell ref="AQ5:AS5"/>
    <mergeCell ref="C4:AG4"/>
    <mergeCell ref="D5:J5"/>
    <mergeCell ref="M5:S5"/>
    <mergeCell ref="V5:X5"/>
    <mergeCell ref="AA5:AC5"/>
  </mergeCells>
  <phoneticPr fontId="7" type="noConversion"/>
  <pageMargins left="0.5" right="0.5" top="0.5" bottom="0.5" header="0.3" footer="0.3"/>
  <pageSetup scale="70"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6" tint="0.39997558519241921"/>
  </sheetPr>
  <dimension ref="A1:W49"/>
  <sheetViews>
    <sheetView showGridLines="0" zoomScaleNormal="100" zoomScaleSheetLayoutView="100" workbookViewId="0">
      <selection activeCell="C38" sqref="C38"/>
    </sheetView>
  </sheetViews>
  <sheetFormatPr defaultRowHeight="12.75" x14ac:dyDescent="0.2"/>
  <cols>
    <col min="1" max="1" width="122.140625" customWidth="1"/>
    <col min="2" max="2" width="61.140625" customWidth="1"/>
    <col min="3" max="3" width="122.28515625" customWidth="1"/>
    <col min="17" max="17" width="8.85546875" style="28"/>
    <col min="18" max="18" width="3.7109375" style="251" customWidth="1"/>
    <col min="19" max="19" width="1.28515625" style="251" customWidth="1"/>
    <col min="20" max="20" width="8.85546875" style="251"/>
    <col min="21" max="23" width="8.85546875" style="28"/>
  </cols>
  <sheetData>
    <row r="1" spans="1:6" ht="14.45" customHeight="1" x14ac:dyDescent="0.2">
      <c r="A1" s="245" t="s">
        <v>191</v>
      </c>
      <c r="E1" s="246"/>
      <c r="F1" s="28"/>
    </row>
    <row r="2" spans="1:6" ht="14.45" customHeight="1" x14ac:dyDescent="0.2">
      <c r="A2" s="252" t="s">
        <v>240</v>
      </c>
      <c r="D2" s="247"/>
      <c r="F2" s="28"/>
    </row>
    <row r="3" spans="1:6" ht="14.45" customHeight="1" x14ac:dyDescent="0.2">
      <c r="A3" s="252" t="s">
        <v>241</v>
      </c>
      <c r="D3" s="247"/>
      <c r="F3" s="28"/>
    </row>
    <row r="4" spans="1:6" ht="14.45" customHeight="1" x14ac:dyDescent="0.2">
      <c r="A4" s="252" t="s">
        <v>242</v>
      </c>
      <c r="D4" s="247"/>
      <c r="F4" s="28"/>
    </row>
    <row r="5" spans="1:6" ht="14.45" customHeight="1" x14ac:dyDescent="0.2">
      <c r="A5" s="253" t="s">
        <v>237</v>
      </c>
      <c r="D5" s="247"/>
      <c r="F5" s="28"/>
    </row>
    <row r="6" spans="1:6" ht="14.45" customHeight="1" x14ac:dyDescent="0.2">
      <c r="A6" s="247"/>
      <c r="D6" s="247"/>
      <c r="E6" s="248"/>
      <c r="F6" s="28"/>
    </row>
    <row r="7" spans="1:6" ht="14.45" customHeight="1" x14ac:dyDescent="0.2">
      <c r="A7" s="249" t="s">
        <v>192</v>
      </c>
      <c r="E7" s="246"/>
      <c r="F7" s="28"/>
    </row>
    <row r="8" spans="1:6" ht="14.45" customHeight="1" x14ac:dyDescent="0.2">
      <c r="A8" s="252" t="s">
        <v>243</v>
      </c>
      <c r="D8" s="247"/>
      <c r="F8" s="28"/>
    </row>
    <row r="9" spans="1:6" ht="14.45" customHeight="1" x14ac:dyDescent="0.2">
      <c r="A9" s="252" t="s">
        <v>244</v>
      </c>
      <c r="D9" s="247"/>
      <c r="F9" s="28"/>
    </row>
    <row r="10" spans="1:6" ht="14.45" customHeight="1" x14ac:dyDescent="0.2">
      <c r="A10" s="252" t="s">
        <v>245</v>
      </c>
      <c r="D10" s="247"/>
      <c r="F10" s="28"/>
    </row>
    <row r="11" spans="1:6" ht="14.45" customHeight="1" x14ac:dyDescent="0.2">
      <c r="A11" s="252" t="s">
        <v>246</v>
      </c>
      <c r="D11" s="247"/>
      <c r="F11" s="28"/>
    </row>
    <row r="12" spans="1:6" ht="14.45" customHeight="1" x14ac:dyDescent="0.2">
      <c r="A12" s="252" t="s">
        <v>247</v>
      </c>
      <c r="D12" s="247"/>
      <c r="F12" s="28"/>
    </row>
    <row r="13" spans="1:6" ht="14.45" customHeight="1" x14ac:dyDescent="0.2">
      <c r="A13" s="247"/>
      <c r="D13" s="247"/>
      <c r="E13" s="250"/>
      <c r="F13" s="28"/>
    </row>
    <row r="14" spans="1:6" ht="14.45" customHeight="1" x14ac:dyDescent="0.2">
      <c r="A14" s="249" t="s">
        <v>193</v>
      </c>
      <c r="E14" s="246"/>
      <c r="F14" s="28"/>
    </row>
    <row r="15" spans="1:6" ht="14.45" customHeight="1" x14ac:dyDescent="0.2">
      <c r="A15" s="252" t="s">
        <v>248</v>
      </c>
      <c r="D15" s="247"/>
      <c r="F15" s="28"/>
    </row>
    <row r="16" spans="1:6" ht="14.45" customHeight="1" x14ac:dyDescent="0.2">
      <c r="A16" s="252" t="s">
        <v>249</v>
      </c>
      <c r="D16" s="247"/>
      <c r="F16" s="28"/>
    </row>
    <row r="17" spans="1:6" ht="14.45" customHeight="1" x14ac:dyDescent="0.2">
      <c r="A17" s="252" t="s">
        <v>247</v>
      </c>
      <c r="D17" s="247"/>
      <c r="F17" s="28"/>
    </row>
    <row r="18" spans="1:6" ht="15" customHeight="1" x14ac:dyDescent="0.2"/>
    <row r="19" spans="1:6" ht="15" customHeight="1" x14ac:dyDescent="0.2"/>
    <row r="20" spans="1:6" ht="15" customHeight="1" x14ac:dyDescent="0.2"/>
    <row r="21" spans="1:6" ht="15" customHeight="1" x14ac:dyDescent="0.2"/>
    <row r="22" spans="1:6" ht="15" customHeight="1" x14ac:dyDescent="0.2"/>
    <row r="23" spans="1:6" ht="15" customHeight="1" x14ac:dyDescent="0.2"/>
    <row r="24" spans="1:6" ht="15" customHeight="1" x14ac:dyDescent="0.2"/>
    <row r="25" spans="1:6" ht="15" customHeight="1" x14ac:dyDescent="0.2"/>
    <row r="26" spans="1:6" ht="15" customHeight="1" x14ac:dyDescent="0.2"/>
    <row r="27" spans="1:6" ht="15" customHeight="1" x14ac:dyDescent="0.2"/>
    <row r="28" spans="1:6" ht="15" customHeight="1" x14ac:dyDescent="0.2"/>
    <row r="29" spans="1:6" ht="15" customHeight="1" x14ac:dyDescent="0.2"/>
    <row r="30" spans="1:6" ht="15" customHeight="1" x14ac:dyDescent="0.2"/>
    <row r="31" spans="1:6" ht="15" customHeight="1" x14ac:dyDescent="0.2"/>
    <row r="32" spans="1:6" ht="15" customHeight="1" x14ac:dyDescent="0.2"/>
    <row r="33" ht="15" customHeight="1" x14ac:dyDescent="0.2"/>
    <row r="34" ht="249" customHeight="1" x14ac:dyDescent="0.2"/>
    <row r="35" ht="249" customHeight="1" x14ac:dyDescent="0.2"/>
    <row r="36" ht="249" customHeight="1" x14ac:dyDescent="0.2"/>
    <row r="37" ht="249" customHeight="1" x14ac:dyDescent="0.2"/>
    <row r="38" ht="249" customHeight="1" x14ac:dyDescent="0.2"/>
    <row r="39" ht="249" customHeight="1" x14ac:dyDescent="0.2"/>
    <row r="40" ht="249" customHeight="1" x14ac:dyDescent="0.2"/>
    <row r="41" ht="249" customHeight="1" x14ac:dyDescent="0.2"/>
    <row r="42" ht="249" customHeight="1" x14ac:dyDescent="0.2"/>
    <row r="43" ht="249" customHeight="1" x14ac:dyDescent="0.2"/>
    <row r="44" ht="249" customHeight="1" x14ac:dyDescent="0.2"/>
    <row r="45" ht="249" customHeight="1" x14ac:dyDescent="0.2"/>
    <row r="46" ht="249" customHeight="1" x14ac:dyDescent="0.2"/>
    <row r="47" ht="249" customHeight="1" x14ac:dyDescent="0.2"/>
    <row r="48" ht="249" customHeight="1" x14ac:dyDescent="0.2"/>
    <row r="49" ht="249" customHeight="1" x14ac:dyDescent="0.2"/>
  </sheetData>
  <hyperlinks>
    <hyperlink ref="A2" location="Charts!C1" display="Ethanol Input and Output Prices – Monthly corn, natural gas, ethanol and DDGS prices – 2005 to present."/>
    <hyperlink ref="A3" location="Charts!A35" display="Ethanol Revenue – Monthly ethanol and DDGS revenue – 2005 to present"/>
    <hyperlink ref="A4:A5" location="Charts!A109" display="Breakeven Purchase Cost for Corn and Sale Price for Ethanol – Monthly prices ethanol facility can pay for corn and receive for "/>
    <hyperlink ref="A8" location="Charts!A41" display="Ethanol Costs – Monthly cost to produce ethanol per gallon (total and divided by category) – 2005 to present."/>
    <hyperlink ref="A9" location="Charts!A44" display="Ethanol Revenue, Costs and Profits – Monthly costs and returns per gallon – 2005 to present."/>
    <hyperlink ref="A10" location="Charts!A47" display="Grind Margin and Return Over Variable and Total Cost – Monthly return over grind margin, variable, total costs – 2005 to present."/>
    <hyperlink ref="A11" location="Charts!C35" display="Return on Equity – Monthly percent return on equity – 2005 to present."/>
    <hyperlink ref="A12" location="Charts!C38" display="Allocation of Ethanol Profits (losses) – Monthly distribution between the ethanol producer and the corn farmer – 2005 to present."/>
    <hyperlink ref="A15" location="Charts!C41" display="Ethanol Costs – Monthly cost to produce ethanol per gallon with corn costs projected into the future – 2005 to present."/>
    <hyperlink ref="A16" location="Charts!C44" display="Ethanol Revenue, Costs and Profit – Monthly costs and returns per gallon – 2005 to present."/>
    <hyperlink ref="A17" location="Charts!C47" display="Allocation of Ethanol Profits (losses) – Monthly distribution between the ethanol producer and the corn farmer – 2005 to present."/>
    <hyperlink ref="A4" location="Charts!A38" display="Breakeven Purchase Cost for Corn and Sale Price for Ethanol – Monthly prices ethanol facility can pay for corn and receive for "/>
    <hyperlink ref="A5" location="Charts!A38" display="ethanol just cover costs – 2005 to present."/>
  </hyperlinks>
  <pageMargins left="0.7" right="0.7" top="0.75" bottom="0.75" header="0.3" footer="0.3"/>
  <pageSetup scale="65" fitToWidth="2" fitToHeight="7" orientation="landscape" r:id="rId1"/>
  <rowBreaks count="6" manualBreakCount="6">
    <brk id="34" max="3" man="1"/>
    <brk id="37" max="3" man="1"/>
    <brk id="40" max="3" man="1"/>
    <brk id="43" max="3" man="1"/>
    <brk id="46" max="3" man="1"/>
    <brk id="49" max="15" man="1"/>
  </rowBreaks>
  <colBreaks count="1" manualBreakCount="1">
    <brk id="2" max="48"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11</vt:i4>
      </vt:variant>
      <vt:variant>
        <vt:lpstr>Named Ranges</vt:lpstr>
      </vt:variant>
      <vt:variant>
        <vt:i4>6</vt:i4>
      </vt:variant>
    </vt:vector>
  </HeadingPairs>
  <TitlesOfParts>
    <vt:vector size="24" baseType="lpstr">
      <vt:lpstr>Data</vt:lpstr>
      <vt:lpstr>Introduction</vt:lpstr>
      <vt:lpstr>Overview &amp; Assumptions</vt:lpstr>
      <vt:lpstr>Economic Model</vt:lpstr>
      <vt:lpstr>Returns per Gal.</vt:lpstr>
      <vt:lpstr>Returns per Bu.</vt:lpstr>
      <vt:lpstr>Charts</vt:lpstr>
      <vt:lpstr>Prices</vt:lpstr>
      <vt:lpstr>Revenue</vt:lpstr>
      <vt:lpstr>Breakeven</vt:lpstr>
      <vt:lpstr>Cost (corn at mkt)</vt:lpstr>
      <vt:lpstr>Returns  (corn at mkt)</vt:lpstr>
      <vt:lpstr>Grind Margin</vt:lpstr>
      <vt:lpstr>Return on Equity</vt:lpstr>
      <vt:lpstr>Prft Alloc (mkt)</vt:lpstr>
      <vt:lpstr>Costs (corn at cost)</vt:lpstr>
      <vt:lpstr>Returns(corn at cost)</vt:lpstr>
      <vt:lpstr>Prft Alloc (corn at cost)</vt:lpstr>
      <vt:lpstr>Charts!Print_Area</vt:lpstr>
      <vt:lpstr>Data!Print_Area</vt:lpstr>
      <vt:lpstr>'Economic Model'!Print_Area</vt:lpstr>
      <vt:lpstr>Introduction!Print_Area</vt:lpstr>
      <vt:lpstr>'Returns per Bu.'!Print_Area</vt:lpstr>
      <vt:lpstr>'Returns per Gal.'!Print_Area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Iowa State University</dc:creator>
  <cp:lastModifiedBy>Beth Zotter</cp:lastModifiedBy>
  <cp:lastPrinted>2014-08-29T14:42:31Z</cp:lastPrinted>
  <dcterms:created xsi:type="dcterms:W3CDTF">2007-05-09T19:19:47Z</dcterms:created>
  <dcterms:modified xsi:type="dcterms:W3CDTF">2015-05-27T17:18:39Z</dcterms:modified>
</cp:coreProperties>
</file>