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7" i="2" l="1"/>
  <c r="F8" i="2"/>
  <c r="F9" i="2"/>
  <c r="F6" i="2"/>
  <c r="F7" i="1" l="1"/>
  <c r="F8" i="1"/>
  <c r="F14" i="1"/>
  <c r="F13" i="1"/>
  <c r="E13" i="1"/>
  <c r="E14" i="1"/>
  <c r="E8" i="1"/>
  <c r="E7" i="1"/>
  <c r="D14" i="1"/>
  <c r="D8" i="1"/>
  <c r="D13" i="1"/>
  <c r="D7" i="1"/>
</calcChain>
</file>

<file path=xl/sharedStrings.xml><?xml version="1.0" encoding="utf-8"?>
<sst xmlns="http://schemas.openxmlformats.org/spreadsheetml/2006/main" count="17" uniqueCount="13">
  <si>
    <t>BOPs</t>
  </si>
  <si>
    <t xml:space="preserve">Irwin </t>
  </si>
  <si>
    <t># Parcels</t>
  </si>
  <si>
    <t>Total</t>
  </si>
  <si>
    <t>Total Area (Ac)</t>
  </si>
  <si>
    <t>% of IC as Buildings</t>
  </si>
  <si>
    <t>Total IC (Ac)</t>
  </si>
  <si>
    <t>Excluding Single Family Detached</t>
  </si>
  <si>
    <t>ULSugar</t>
  </si>
  <si>
    <t>Ac IC</t>
  </si>
  <si>
    <t>% Building</t>
  </si>
  <si>
    <t>Bonus Only</t>
  </si>
  <si>
    <t>Bi-Directional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</si>
</sst>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u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 indent="1"/>
    </xf>
    <xf numFmtId="165" fontId="2" fillId="0" borderId="0" xfId="1" applyNumberFormat="1" applyFont="1"/>
    <xf numFmtId="164" fontId="2" fillId="0" borderId="0" xfId="1" applyNumberFormat="1" applyFont="1"/>
    <xf numFmtId="164" fontId="2" fillId="0" borderId="0" xfId="1" applyNumberFormat="1" applyFont="1" applyAlignment="1">
      <alignment horizontal="right"/>
    </xf>
    <xf numFmtId="0" fontId="4" fillId="0" borderId="1" xfId="0" applyFont="1" applyBorder="1" applyAlignment="1">
      <alignment horizontal="left" indent="1"/>
    </xf>
    <xf numFmtId="164" fontId="2" fillId="0" borderId="1" xfId="1" applyNumberFormat="1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 indent="1"/>
    </xf>
    <xf numFmtId="0" fontId="5" fillId="0" borderId="0" xfId="0" applyFont="1"/>
    <xf numFmtId="9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DB442B"/>
      <color rgb="FF2E0CF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6898075349738"/>
          <c:y val="0.12209663909514346"/>
          <c:w val="0.73044089403108925"/>
          <c:h val="0.6788996736839171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Sheet2!$F$4</c:f>
              <c:strCache>
                <c:ptCount val="1"/>
                <c:pt idx="0">
                  <c:v>Bi-Directional</c:v>
                </c:pt>
              </c:strCache>
            </c:strRef>
          </c:tx>
          <c:spPr>
            <a:ln>
              <a:solidFill>
                <a:srgbClr val="DB442B"/>
              </a:solidFill>
            </a:ln>
          </c:spPr>
          <c:marker>
            <c:symbol val="none"/>
          </c:marker>
          <c:xVal>
            <c:numRef>
              <c:f>Sheet2!$D$5:$D$15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Sheet2!$F$5:$F$15</c:f>
              <c:numCache>
                <c:formatCode>General</c:formatCode>
                <c:ptCount val="11"/>
                <c:pt idx="0">
                  <c:v>0.75</c:v>
                </c:pt>
                <c:pt idx="1">
                  <c:v>0.8125</c:v>
                </c:pt>
                <c:pt idx="2">
                  <c:v>0.875</c:v>
                </c:pt>
                <c:pt idx="3">
                  <c:v>0.9375</c:v>
                </c:pt>
                <c:pt idx="4">
                  <c:v>1</c:v>
                </c:pt>
                <c:pt idx="5">
                  <c:v>1.0416700000000001</c:v>
                </c:pt>
                <c:pt idx="6">
                  <c:v>1.08334</c:v>
                </c:pt>
                <c:pt idx="7">
                  <c:v>1.1250100000000001</c:v>
                </c:pt>
                <c:pt idx="8">
                  <c:v>1.1666799999999999</c:v>
                </c:pt>
                <c:pt idx="9">
                  <c:v>1.20835</c:v>
                </c:pt>
                <c:pt idx="10">
                  <c:v>1.2500199999999999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Sheet2!$G$4</c:f>
              <c:strCache>
                <c:ptCount val="1"/>
                <c:pt idx="0">
                  <c:v>Bonus Only</c:v>
                </c:pt>
              </c:strCache>
            </c:strRef>
          </c:tx>
          <c:spPr>
            <a:ln>
              <a:solidFill>
                <a:srgbClr val="2E0CFA"/>
              </a:solidFill>
              <a:prstDash val="sysDash"/>
            </a:ln>
          </c:spPr>
          <c:marker>
            <c:symbol val="none"/>
          </c:marker>
          <c:xVal>
            <c:numRef>
              <c:f>Sheet2!$D$5:$D$15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1.0416700000000001</c:v>
                </c:pt>
                <c:pt idx="6">
                  <c:v>1.08334</c:v>
                </c:pt>
                <c:pt idx="7">
                  <c:v>1.1250100000000001</c:v>
                </c:pt>
                <c:pt idx="8">
                  <c:v>1.1666799999999999</c:v>
                </c:pt>
                <c:pt idx="9">
                  <c:v>1.20835</c:v>
                </c:pt>
                <c:pt idx="10">
                  <c:v>1.2500199999999999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36800"/>
        <c:axId val="48235264"/>
      </c:scatterChart>
      <c:valAx>
        <c:axId val="482368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Mitigation</a:t>
                </a:r>
                <a:r>
                  <a:rPr lang="en-US" sz="1600" baseline="0"/>
                  <a:t> Impervious </a:t>
                </a:r>
              </a:p>
              <a:p>
                <a:pPr>
                  <a:defRPr sz="1600"/>
                </a:pPr>
                <a:r>
                  <a:rPr lang="en-US" sz="1600" baseline="0"/>
                  <a:t>Acres as Ground Level IC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35264"/>
        <c:crosses val="autoZero"/>
        <c:crossBetween val="midCat"/>
        <c:majorUnit val="0.2"/>
      </c:valAx>
      <c:valAx>
        <c:axId val="48235264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Equivalent</a:t>
                </a:r>
                <a:r>
                  <a:rPr lang="en-US" sz="1600" baseline="0"/>
                  <a:t> Acres Multiplier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236800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9171173540676936"/>
          <c:y val="0.13277788160954573"/>
          <c:w val="0.25801061923626978"/>
          <c:h val="0.1049425393980631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86898075349738"/>
          <c:y val="0.12209663909514346"/>
          <c:w val="0.73044089403108925"/>
          <c:h val="0.6730962648438174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Sheet2!$F$4</c:f>
              <c:strCache>
                <c:ptCount val="1"/>
                <c:pt idx="0">
                  <c:v>Bi-Directional</c:v>
                </c:pt>
              </c:strCache>
            </c:strRef>
          </c:tx>
          <c:marker>
            <c:symbol val="none"/>
          </c:marker>
          <c:xVal>
            <c:numRef>
              <c:f>Sheet2!$D$5:$D$15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Sheet2!$G$5:$G$15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1.0416700000000001</c:v>
                </c:pt>
                <c:pt idx="6">
                  <c:v>1.08334</c:v>
                </c:pt>
                <c:pt idx="7">
                  <c:v>1.1250100000000001</c:v>
                </c:pt>
                <c:pt idx="8">
                  <c:v>1.1666799999999999</c:v>
                </c:pt>
                <c:pt idx="9">
                  <c:v>1.20835</c:v>
                </c:pt>
                <c:pt idx="10">
                  <c:v>1.2500199999999999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08800"/>
        <c:axId val="52910720"/>
      </c:scatterChart>
      <c:valAx>
        <c:axId val="5290880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Fraction of Mitigation</a:t>
                </a:r>
                <a:r>
                  <a:rPr lang="en-US" sz="1600" baseline="0"/>
                  <a:t> Impervious </a:t>
                </a:r>
              </a:p>
              <a:p>
                <a:pPr>
                  <a:defRPr sz="1600"/>
                </a:pPr>
                <a:r>
                  <a:rPr lang="en-US" sz="1600" baseline="0"/>
                  <a:t>Acres as Rooftop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10720"/>
        <c:crosses val="autoZero"/>
        <c:crossBetween val="midCat"/>
        <c:majorUnit val="0.2"/>
      </c:valAx>
      <c:valAx>
        <c:axId val="52910720"/>
        <c:scaling>
          <c:orientation val="minMax"/>
          <c:max val="1.5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Equivalent</a:t>
                </a:r>
                <a:r>
                  <a:rPr lang="en-US" sz="1600" baseline="0"/>
                  <a:t> Acres Multiplier</a:t>
                </a:r>
                <a:endParaRPr lang="en-US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908800"/>
        <c:crosses val="autoZero"/>
        <c:crossBetween val="midCat"/>
        <c:majorUnit val="0.25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544521902914997"/>
          <c:y val="0.14148299486969521"/>
          <c:w val="0.18528757153763425"/>
          <c:h val="5.24712696990315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380999</xdr:colOff>
      <xdr:row>5</xdr:row>
      <xdr:rowOff>109537</xdr:rowOff>
    </xdr:from>
    <xdr:to>
      <xdr:col>16</xdr:col>
      <xdr:colOff>66674</xdr:colOff>
      <xdr:row>28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266700</xdr:colOff>
      <xdr:row>5</xdr:row>
      <xdr:rowOff>123825</xdr:rowOff>
    </xdr:from>
    <xdr:to>
      <xdr:col>24</xdr:col>
      <xdr:colOff>485775</xdr:colOff>
      <xdr:row>28</xdr:row>
      <xdr:rowOff>119063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7"/>
  <sheetViews>
    <sheetView showGridLines="0" workbookViewId="0">
      <selection activeCell="J10" sqref="J10"/>
    </sheetView>
  </sheetViews>
  <sheetFormatPr defaultRowHeight="15" x14ac:dyDescent="0.25"/>
  <cols>
    <col min="3" max="3" width="30.5703125" customWidth="1"/>
    <col min="4" max="4" width="8.5703125" customWidth="1"/>
    <col min="5" max="6" width="11.5703125" customWidth="1"/>
  </cols>
  <sheetData>
    <row r="3" spans="2:7" x14ac:dyDescent="0.25">
      <c r="B3" s="1"/>
      <c r="C3" s="1"/>
      <c r="D3" s="1"/>
      <c r="E3" s="1"/>
      <c r="F3" s="1"/>
      <c r="G3" s="1"/>
    </row>
    <row r="4" spans="2:7" x14ac:dyDescent="0.25">
      <c r="B4" s="1"/>
      <c r="C4" s="8"/>
      <c r="D4" s="9" t="s">
        <v>0</v>
      </c>
      <c r="E4" s="9" t="s">
        <v>1</v>
      </c>
      <c r="F4" s="9" t="s">
        <v>8</v>
      </c>
      <c r="G4" s="1"/>
    </row>
    <row r="5" spans="2:7" x14ac:dyDescent="0.25">
      <c r="B5" s="1"/>
      <c r="C5" s="10" t="s">
        <v>3</v>
      </c>
      <c r="D5" s="1"/>
      <c r="E5" s="1"/>
      <c r="F5" s="1"/>
      <c r="G5" s="1"/>
    </row>
    <row r="6" spans="2:7" x14ac:dyDescent="0.25">
      <c r="B6" s="1"/>
      <c r="C6" s="2" t="s">
        <v>2</v>
      </c>
      <c r="D6" s="3">
        <v>80</v>
      </c>
      <c r="E6" s="3">
        <v>26465</v>
      </c>
      <c r="F6" s="3">
        <v>20374</v>
      </c>
      <c r="G6" s="1"/>
    </row>
    <row r="7" spans="2:7" x14ac:dyDescent="0.25">
      <c r="B7" s="1"/>
      <c r="C7" s="2" t="s">
        <v>4</v>
      </c>
      <c r="D7" s="4">
        <f>(11671070/43560)</f>
        <v>267.93089990817265</v>
      </c>
      <c r="E7" s="4">
        <f>(723196512/43560)</f>
        <v>16602.307438016527</v>
      </c>
      <c r="F7" s="5">
        <f>(492689919/43560)</f>
        <v>11310.604201101929</v>
      </c>
      <c r="G7" s="1"/>
    </row>
    <row r="8" spans="2:7" x14ac:dyDescent="0.25">
      <c r="B8" s="1"/>
      <c r="C8" s="2" t="s">
        <v>6</v>
      </c>
      <c r="D8" s="4">
        <f>(7839761/43560)</f>
        <v>179.97614784205695</v>
      </c>
      <c r="E8" s="4">
        <f>(176149541/43560)</f>
        <v>4043.8370293847565</v>
      </c>
      <c r="F8" s="5">
        <f>(157733839/43560)</f>
        <v>3621.0706841138658</v>
      </c>
      <c r="G8" s="1"/>
    </row>
    <row r="9" spans="2:7" x14ac:dyDescent="0.25">
      <c r="B9" s="1"/>
      <c r="C9" s="2" t="s">
        <v>5</v>
      </c>
      <c r="D9" s="4">
        <v>40.299999999999997</v>
      </c>
      <c r="E9" s="4">
        <v>46.55</v>
      </c>
      <c r="F9" s="4">
        <v>46.27</v>
      </c>
      <c r="G9" s="1"/>
    </row>
    <row r="10" spans="2:7" ht="7.5" customHeight="1" x14ac:dyDescent="0.25">
      <c r="B10" s="1"/>
      <c r="C10" s="2"/>
      <c r="D10" s="4"/>
      <c r="E10" s="4"/>
      <c r="F10" s="4"/>
      <c r="G10" s="1"/>
    </row>
    <row r="11" spans="2:7" x14ac:dyDescent="0.25">
      <c r="B11" s="1"/>
      <c r="C11" s="10" t="s">
        <v>7</v>
      </c>
      <c r="D11" s="4"/>
      <c r="E11" s="4"/>
      <c r="F11" s="4"/>
      <c r="G11" s="1"/>
    </row>
    <row r="12" spans="2:7" x14ac:dyDescent="0.25">
      <c r="B12" s="1"/>
      <c r="C12" s="2" t="s">
        <v>2</v>
      </c>
      <c r="D12" s="3">
        <v>79</v>
      </c>
      <c r="E12" s="3">
        <v>8870</v>
      </c>
      <c r="F12" s="3">
        <v>6709</v>
      </c>
      <c r="G12" s="1"/>
    </row>
    <row r="13" spans="2:7" x14ac:dyDescent="0.25">
      <c r="B13" s="1"/>
      <c r="C13" s="2" t="s">
        <v>4</v>
      </c>
      <c r="D13" s="4">
        <f>(11598917/43560)</f>
        <v>266.27449494949497</v>
      </c>
      <c r="E13" s="4">
        <f>(522837963/43560)</f>
        <v>12002.70805785124</v>
      </c>
      <c r="F13" s="4">
        <f>(322520154/43560)</f>
        <v>7404.0439393939396</v>
      </c>
      <c r="G13" s="1"/>
    </row>
    <row r="14" spans="2:7" x14ac:dyDescent="0.25">
      <c r="B14" s="1"/>
      <c r="C14" s="2" t="s">
        <v>6</v>
      </c>
      <c r="D14" s="4">
        <f>(7816525/43560)</f>
        <v>179.44272268135904</v>
      </c>
      <c r="E14" s="4">
        <f>(137917463/43560)</f>
        <v>3166.1492883379246</v>
      </c>
      <c r="F14" s="4">
        <f>(117488306/43560)</f>
        <v>2697.1603764921947</v>
      </c>
      <c r="G14" s="1"/>
    </row>
    <row r="15" spans="2:7" x14ac:dyDescent="0.25">
      <c r="B15" s="1"/>
      <c r="C15" s="6" t="s">
        <v>5</v>
      </c>
      <c r="D15" s="7">
        <v>40.299999999999997</v>
      </c>
      <c r="E15" s="7">
        <v>39.99</v>
      </c>
      <c r="F15" s="7">
        <v>39.51</v>
      </c>
      <c r="G15" s="1"/>
    </row>
    <row r="16" spans="2:7" x14ac:dyDescent="0.25">
      <c r="B16" s="1"/>
      <c r="C16" s="1"/>
      <c r="D16" s="1"/>
      <c r="E16" s="1"/>
      <c r="F16" s="1"/>
      <c r="G16" s="1"/>
    </row>
    <row r="17" spans="2:7" x14ac:dyDescent="0.25">
      <c r="B17" s="1"/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5"/>
  <sheetViews>
    <sheetView tabSelected="1" workbookViewId="0">
      <selection activeCell="Q4" sqref="Q4"/>
    </sheetView>
  </sheetViews>
  <sheetFormatPr defaultRowHeight="15" x14ac:dyDescent="0.25"/>
  <sheetData>
    <row r="3" spans="3:7" x14ac:dyDescent="0.25">
      <c r="D3" s="11"/>
    </row>
    <row r="4" spans="3:7" x14ac:dyDescent="0.25">
      <c r="C4" t="s">
        <v>9</v>
      </c>
      <c r="D4" t="s">
        <v>10</v>
      </c>
      <c r="F4" t="s">
        <v>12</v>
      </c>
      <c r="G4" t="s">
        <v>11</v>
      </c>
    </row>
    <row r="5" spans="3:7" x14ac:dyDescent="0.25">
      <c r="C5">
        <v>1</v>
      </c>
      <c r="D5">
        <v>0</v>
      </c>
      <c r="F5">
        <v>0.75</v>
      </c>
      <c r="G5">
        <v>1</v>
      </c>
    </row>
    <row r="6" spans="3:7" x14ac:dyDescent="0.25">
      <c r="C6">
        <v>1</v>
      </c>
      <c r="D6">
        <v>0.1</v>
      </c>
      <c r="F6">
        <f>F5+((1-$F$5)/4)</f>
        <v>0.8125</v>
      </c>
      <c r="G6">
        <v>1</v>
      </c>
    </row>
    <row r="7" spans="3:7" x14ac:dyDescent="0.25">
      <c r="C7">
        <v>1</v>
      </c>
      <c r="D7">
        <v>0.2</v>
      </c>
      <c r="F7">
        <f t="shared" ref="F7:G10" si="0">F6+((1-$F$5)/4)</f>
        <v>0.875</v>
      </c>
      <c r="G7">
        <v>1</v>
      </c>
    </row>
    <row r="8" spans="3:7" x14ac:dyDescent="0.25">
      <c r="C8">
        <v>1</v>
      </c>
      <c r="D8">
        <v>0.3</v>
      </c>
      <c r="F8">
        <f t="shared" si="0"/>
        <v>0.9375</v>
      </c>
      <c r="G8">
        <v>1</v>
      </c>
    </row>
    <row r="9" spans="3:7" x14ac:dyDescent="0.25">
      <c r="C9">
        <v>1</v>
      </c>
      <c r="D9">
        <v>0.4</v>
      </c>
      <c r="F9">
        <f t="shared" si="0"/>
        <v>1</v>
      </c>
      <c r="G9">
        <v>1</v>
      </c>
    </row>
    <row r="10" spans="3:7" x14ac:dyDescent="0.25">
      <c r="C10">
        <v>1</v>
      </c>
      <c r="D10">
        <v>0.5</v>
      </c>
      <c r="F10">
        <v>1.0416700000000001</v>
      </c>
      <c r="G10">
        <v>1.0416700000000001</v>
      </c>
    </row>
    <row r="11" spans="3:7" x14ac:dyDescent="0.25">
      <c r="C11">
        <v>1</v>
      </c>
      <c r="D11">
        <v>0.6</v>
      </c>
      <c r="F11">
        <v>1.08334</v>
      </c>
      <c r="G11">
        <v>1.08334</v>
      </c>
    </row>
    <row r="12" spans="3:7" x14ac:dyDescent="0.25">
      <c r="C12">
        <v>1</v>
      </c>
      <c r="D12">
        <v>0.7</v>
      </c>
      <c r="F12">
        <v>1.1250100000000001</v>
      </c>
      <c r="G12">
        <v>1.1250100000000001</v>
      </c>
    </row>
    <row r="13" spans="3:7" x14ac:dyDescent="0.25">
      <c r="C13">
        <v>1</v>
      </c>
      <c r="D13">
        <v>0.8</v>
      </c>
      <c r="F13">
        <v>1.1666799999999999</v>
      </c>
      <c r="G13">
        <v>1.1666799999999999</v>
      </c>
    </row>
    <row r="14" spans="3:7" x14ac:dyDescent="0.25">
      <c r="C14">
        <v>1</v>
      </c>
      <c r="D14">
        <v>0.9</v>
      </c>
      <c r="F14">
        <v>1.20835</v>
      </c>
      <c r="G14">
        <v>1.20835</v>
      </c>
    </row>
    <row r="15" spans="3:7" x14ac:dyDescent="0.25">
      <c r="C15">
        <v>1</v>
      </c>
      <c r="D15">
        <v>1</v>
      </c>
      <c r="F15">
        <v>1.2500199999999999</v>
      </c>
      <c r="G15">
        <v>1.2500199999999999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2017-05-01T19:25:29Z</dcterms:modified>
</cp:coreProperties>
</file>