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aillet\Documents\COURS\HEIG-VD\HEIG-S5\GET\GET_Projet_Bonbons\"/>
    </mc:Choice>
  </mc:AlternateContent>
  <xr:revisionPtr revIDLastSave="0" documentId="13_ncr:1_{3BB9BFDB-B551-4287-8B38-7A0D5CAE5957}" xr6:coauthVersionLast="36" xr6:coauthVersionMax="36" xr10:uidLastSave="{00000000-0000-0000-0000-000000000000}"/>
  <bookViews>
    <workbookView xWindow="0" yWindow="0" windowWidth="16380" windowHeight="8190" tabRatio="762" activeTab="5" xr2:uid="{00000000-000D-0000-FFFF-FFFF00000000}"/>
  </bookViews>
  <sheets>
    <sheet name="Plan comptable" sheetId="1" r:id="rId1"/>
    <sheet name="Hypotheses" sheetId="2" r:id="rId2"/>
    <sheet name="Dettes" sheetId="3" r:id="rId3"/>
    <sheet name="Salaires" sheetId="4" r:id="rId4"/>
    <sheet name="Informatique" sheetId="5" r:id="rId5"/>
    <sheet name="Resultats previsionnels" sheetId="6" r:id="rId6"/>
    <sheet name="Resultats 5ans" sheetId="7" r:id="rId7"/>
    <sheet name="Bilans 5ans" sheetId="8" r:id="rId8"/>
    <sheet name="Graph Point mort 5ans" sheetId="9" r:id="rId9"/>
  </sheets>
  <definedNames>
    <definedName name="ChoixCashFlowCalculRatios">#REF!</definedName>
    <definedName name="Tableau2" localSheetId="5">'Resultats previsionnels'!#REF!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32" i="6" l="1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O132" i="6"/>
  <c r="I24" i="4"/>
  <c r="G24" i="4"/>
  <c r="E24" i="4"/>
  <c r="E43" i="4" s="1"/>
  <c r="C24" i="4"/>
  <c r="I43" i="4"/>
  <c r="G43" i="4"/>
  <c r="C43" i="4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C68" i="6"/>
  <c r="J63" i="6" l="1"/>
  <c r="K63" i="6"/>
  <c r="L63" i="6"/>
  <c r="M63" i="6"/>
  <c r="N63" i="6"/>
  <c r="I63" i="6"/>
  <c r="D74" i="6"/>
  <c r="E74" i="6"/>
  <c r="F74" i="6"/>
  <c r="G74" i="6"/>
  <c r="H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C74" i="6"/>
  <c r="C19" i="6"/>
  <c r="G66" i="6" l="1"/>
  <c r="G65" i="6" s="1"/>
  <c r="G70" i="6" s="1"/>
  <c r="G145" i="6" s="1"/>
  <c r="F66" i="6"/>
  <c r="F65" i="6" s="1"/>
  <c r="F70" i="6" s="1"/>
  <c r="F145" i="6" s="1"/>
  <c r="AP63" i="6"/>
  <c r="AN63" i="6"/>
  <c r="AT63" i="6" s="1"/>
  <c r="AH63" i="6"/>
  <c r="AI63" i="6"/>
  <c r="AO63" i="6" s="1"/>
  <c r="AJ63" i="6"/>
  <c r="AK63" i="6"/>
  <c r="AL63" i="6"/>
  <c r="AG63" i="6"/>
  <c r="O63" i="6"/>
  <c r="E49" i="4"/>
  <c r="I65" i="4"/>
  <c r="I84" i="4" s="1"/>
  <c r="I27" i="4"/>
  <c r="G27" i="4"/>
  <c r="G46" i="4" s="1"/>
  <c r="G65" i="4" s="1"/>
  <c r="G84" i="4" s="1"/>
  <c r="E27" i="4"/>
  <c r="E46" i="4" s="1"/>
  <c r="E65" i="4" s="1"/>
  <c r="E84" i="4" s="1"/>
  <c r="C27" i="4"/>
  <c r="C46" i="4" s="1"/>
  <c r="C65" i="4" s="1"/>
  <c r="C84" i="4" s="1"/>
  <c r="G73" i="6"/>
  <c r="Q146" i="6"/>
  <c r="S73" i="6"/>
  <c r="U146" i="6"/>
  <c r="W146" i="6"/>
  <c r="X146" i="6"/>
  <c r="Y73" i="6"/>
  <c r="P66" i="6"/>
  <c r="P65" i="6" s="1"/>
  <c r="P70" i="6" s="1"/>
  <c r="P145" i="6" s="1"/>
  <c r="R66" i="6"/>
  <c r="R65" i="6" s="1"/>
  <c r="R70" i="6" s="1"/>
  <c r="R145" i="6" s="1"/>
  <c r="T66" i="6"/>
  <c r="T65" i="6" s="1"/>
  <c r="T70" i="6" s="1"/>
  <c r="T145" i="6" s="1"/>
  <c r="U66" i="6"/>
  <c r="U65" i="6" s="1"/>
  <c r="U70" i="6" s="1"/>
  <c r="U145" i="6" s="1"/>
  <c r="V66" i="6"/>
  <c r="V65" i="6" s="1"/>
  <c r="V70" i="6" s="1"/>
  <c r="V145" i="6" s="1"/>
  <c r="X66" i="6"/>
  <c r="X65" i="6" s="1"/>
  <c r="X70" i="6" s="1"/>
  <c r="X145" i="6" s="1"/>
  <c r="Y66" i="6"/>
  <c r="Y65" i="6" s="1"/>
  <c r="Y70" i="6" s="1"/>
  <c r="Y145" i="6" s="1"/>
  <c r="H66" i="6"/>
  <c r="H65" i="6" s="1"/>
  <c r="H70" i="6" s="1"/>
  <c r="H145" i="6" s="1"/>
  <c r="W66" i="6"/>
  <c r="W65" i="6" s="1"/>
  <c r="W70" i="6" s="1"/>
  <c r="W145" i="6" s="1"/>
  <c r="A43" i="8"/>
  <c r="A42" i="8"/>
  <c r="S31" i="8"/>
  <c r="O31" i="8"/>
  <c r="K31" i="8"/>
  <c r="G31" i="8"/>
  <c r="C31" i="8"/>
  <c r="U28" i="8"/>
  <c r="Q28" i="8"/>
  <c r="M28" i="8"/>
  <c r="I28" i="8"/>
  <c r="E28" i="8"/>
  <c r="S22" i="8"/>
  <c r="O22" i="8"/>
  <c r="K22" i="8"/>
  <c r="G22" i="8"/>
  <c r="C22" i="8"/>
  <c r="S11" i="8"/>
  <c r="O11" i="8"/>
  <c r="K11" i="8"/>
  <c r="C3" i="8"/>
  <c r="G3" i="8" s="1"/>
  <c r="K3" i="8" s="1"/>
  <c r="O3" i="8" s="1"/>
  <c r="S3" i="8" s="1"/>
  <c r="T27" i="7"/>
  <c r="P27" i="7"/>
  <c r="L27" i="7"/>
  <c r="H27" i="7"/>
  <c r="D27" i="7"/>
  <c r="T25" i="7"/>
  <c r="P25" i="7"/>
  <c r="L25" i="7"/>
  <c r="H25" i="7"/>
  <c r="T24" i="7"/>
  <c r="P24" i="7"/>
  <c r="L24" i="7"/>
  <c r="H24" i="7"/>
  <c r="T23" i="7"/>
  <c r="P23" i="7"/>
  <c r="L23" i="7"/>
  <c r="H23" i="7"/>
  <c r="T22" i="7"/>
  <c r="P22" i="7"/>
  <c r="L22" i="7"/>
  <c r="H22" i="7"/>
  <c r="T21" i="7"/>
  <c r="P21" i="7"/>
  <c r="L21" i="7"/>
  <c r="H21" i="7"/>
  <c r="T19" i="7"/>
  <c r="P19" i="7"/>
  <c r="L19" i="7"/>
  <c r="H19" i="7"/>
  <c r="T6" i="7"/>
  <c r="P6" i="7"/>
  <c r="L6" i="7"/>
  <c r="H6" i="7"/>
  <c r="F3" i="7"/>
  <c r="J3" i="7" s="1"/>
  <c r="N3" i="7" s="1"/>
  <c r="R3" i="7" s="1"/>
  <c r="B3" i="7"/>
  <c r="AA183" i="6"/>
  <c r="D180" i="6"/>
  <c r="D179" i="6"/>
  <c r="AY178" i="6"/>
  <c r="AY181" i="6" s="1"/>
  <c r="AM178" i="6"/>
  <c r="AA178" i="6"/>
  <c r="AA184" i="6" s="1"/>
  <c r="O178" i="6"/>
  <c r="O181" i="6" s="1"/>
  <c r="AU173" i="6"/>
  <c r="AT173" i="6" s="1"/>
  <c r="BE172" i="6"/>
  <c r="BB172" i="6"/>
  <c r="AZ172" i="6"/>
  <c r="AS172" i="6"/>
  <c r="AP172" i="6"/>
  <c r="AN172" i="6"/>
  <c r="AG172" i="6"/>
  <c r="AD172" i="6"/>
  <c r="AB172" i="6"/>
  <c r="U172" i="6"/>
  <c r="R172" i="6"/>
  <c r="P172" i="6"/>
  <c r="BG170" i="6"/>
  <c r="BE170" i="6"/>
  <c r="BB170" i="6"/>
  <c r="AU170" i="6"/>
  <c r="AS170" i="6"/>
  <c r="AP170" i="6"/>
  <c r="AI170" i="6"/>
  <c r="AG173" i="6" s="1"/>
  <c r="AG170" i="6"/>
  <c r="AD170" i="6"/>
  <c r="W170" i="6"/>
  <c r="U170" i="6"/>
  <c r="R170" i="6"/>
  <c r="BB163" i="6"/>
  <c r="AP163" i="6"/>
  <c r="AD163" i="6"/>
  <c r="R163" i="6"/>
  <c r="F163" i="6"/>
  <c r="I161" i="6"/>
  <c r="Y146" i="6"/>
  <c r="T146" i="6"/>
  <c r="P146" i="6"/>
  <c r="H146" i="6"/>
  <c r="F146" i="6"/>
  <c r="E146" i="6"/>
  <c r="D146" i="6"/>
  <c r="C146" i="6"/>
  <c r="BO139" i="6"/>
  <c r="BN139" i="6"/>
  <c r="BM139" i="6"/>
  <c r="BL139" i="6"/>
  <c r="BK139" i="6"/>
  <c r="BO138" i="6"/>
  <c r="BN138" i="6"/>
  <c r="BM138" i="6"/>
  <c r="BL138" i="6"/>
  <c r="BK138" i="6"/>
  <c r="BO136" i="6"/>
  <c r="R16" i="7" s="1"/>
  <c r="BN136" i="6"/>
  <c r="N16" i="7" s="1"/>
  <c r="BM136" i="6"/>
  <c r="J16" i="7" s="1"/>
  <c r="BL136" i="6"/>
  <c r="F16" i="7" s="1"/>
  <c r="L16" i="7" s="1"/>
  <c r="BK136" i="6"/>
  <c r="B16" i="7" s="1"/>
  <c r="BO133" i="6"/>
  <c r="BN133" i="6"/>
  <c r="BM133" i="6"/>
  <c r="BO132" i="6"/>
  <c r="BN132" i="6"/>
  <c r="BM132" i="6"/>
  <c r="BL132" i="6"/>
  <c r="BK132" i="6"/>
  <c r="BO131" i="6"/>
  <c r="BN131" i="6"/>
  <c r="BM131" i="6"/>
  <c r="BL131" i="6"/>
  <c r="BK131" i="6"/>
  <c r="BO130" i="6"/>
  <c r="BN130" i="6"/>
  <c r="BM130" i="6"/>
  <c r="BL130" i="6"/>
  <c r="BK130" i="6"/>
  <c r="BO129" i="6"/>
  <c r="BN129" i="6"/>
  <c r="BM129" i="6"/>
  <c r="BL129" i="6"/>
  <c r="BK129" i="6"/>
  <c r="BO128" i="6"/>
  <c r="BN128" i="6"/>
  <c r="BM128" i="6"/>
  <c r="BL128" i="6"/>
  <c r="BK128" i="6"/>
  <c r="BO127" i="6"/>
  <c r="BN127" i="6"/>
  <c r="BM127" i="6"/>
  <c r="BL127" i="6"/>
  <c r="BK127" i="6"/>
  <c r="BO126" i="6"/>
  <c r="BN126" i="6"/>
  <c r="BM126" i="6"/>
  <c r="BL126" i="6"/>
  <c r="BK126" i="6"/>
  <c r="BO125" i="6"/>
  <c r="BN125" i="6"/>
  <c r="BM125" i="6"/>
  <c r="BL125" i="6"/>
  <c r="BK125" i="6"/>
  <c r="BO124" i="6"/>
  <c r="BN124" i="6"/>
  <c r="BM124" i="6"/>
  <c r="BL124" i="6"/>
  <c r="BK124" i="6"/>
  <c r="BO123" i="6"/>
  <c r="BN123" i="6"/>
  <c r="BM123" i="6"/>
  <c r="BL123" i="6"/>
  <c r="BK123" i="6"/>
  <c r="BO122" i="6"/>
  <c r="BN122" i="6"/>
  <c r="BM122" i="6"/>
  <c r="BL122" i="6"/>
  <c r="BK122" i="6"/>
  <c r="BO121" i="6"/>
  <c r="BN121" i="6"/>
  <c r="BM121" i="6"/>
  <c r="BL121" i="6"/>
  <c r="BK121" i="6"/>
  <c r="BO120" i="6"/>
  <c r="BN120" i="6"/>
  <c r="BM120" i="6"/>
  <c r="BL120" i="6"/>
  <c r="BK120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H119" i="6"/>
  <c r="G119" i="6"/>
  <c r="F119" i="6"/>
  <c r="E119" i="6"/>
  <c r="D119" i="6"/>
  <c r="C119" i="6"/>
  <c r="BO118" i="6"/>
  <c r="BN118" i="6"/>
  <c r="BM118" i="6"/>
  <c r="BL118" i="6"/>
  <c r="BK118" i="6"/>
  <c r="BO117" i="6"/>
  <c r="BN117" i="6"/>
  <c r="BM117" i="6"/>
  <c r="BL117" i="6"/>
  <c r="BK117" i="6"/>
  <c r="BO116" i="6"/>
  <c r="BN116" i="6"/>
  <c r="BM116" i="6"/>
  <c r="BL116" i="6"/>
  <c r="BL114" i="6" s="1"/>
  <c r="F13" i="7" s="1"/>
  <c r="BK116" i="6"/>
  <c r="BO115" i="6"/>
  <c r="BO114" i="6" s="1"/>
  <c r="R13" i="7" s="1"/>
  <c r="BN115" i="6"/>
  <c r="BM115" i="6"/>
  <c r="BL115" i="6"/>
  <c r="BK115" i="6"/>
  <c r="BK114" i="6" s="1"/>
  <c r="B13" i="7" s="1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O109" i="6"/>
  <c r="BN109" i="6"/>
  <c r="BM109" i="6"/>
  <c r="BL109" i="6"/>
  <c r="BK109" i="6"/>
  <c r="BO108" i="6"/>
  <c r="BN108" i="6"/>
  <c r="BM108" i="6"/>
  <c r="BL108" i="6"/>
  <c r="BK108" i="6"/>
  <c r="BO107" i="6"/>
  <c r="BN107" i="6"/>
  <c r="BM107" i="6"/>
  <c r="BL107" i="6"/>
  <c r="BK107" i="6"/>
  <c r="BO106" i="6"/>
  <c r="BN106" i="6"/>
  <c r="BM106" i="6"/>
  <c r="BL106" i="6"/>
  <c r="BK106" i="6"/>
  <c r="BO105" i="6"/>
  <c r="BO103" i="6" s="1"/>
  <c r="BN105" i="6"/>
  <c r="BM105" i="6"/>
  <c r="BL105" i="6"/>
  <c r="BK105" i="6"/>
  <c r="BO104" i="6"/>
  <c r="BN104" i="6"/>
  <c r="BM104" i="6"/>
  <c r="BL104" i="6"/>
  <c r="BK104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O102" i="6"/>
  <c r="BN102" i="6"/>
  <c r="BM102" i="6"/>
  <c r="BL102" i="6"/>
  <c r="BK102" i="6"/>
  <c r="BO101" i="6"/>
  <c r="BN101" i="6"/>
  <c r="BM101" i="6"/>
  <c r="BL101" i="6"/>
  <c r="BK101" i="6"/>
  <c r="BO100" i="6"/>
  <c r="BN100" i="6"/>
  <c r="BM100" i="6"/>
  <c r="BM98" i="6" s="1"/>
  <c r="BL100" i="6"/>
  <c r="BL98" i="6" s="1"/>
  <c r="BK100" i="6"/>
  <c r="BO99" i="6"/>
  <c r="BN99" i="6"/>
  <c r="BM99" i="6"/>
  <c r="BL99" i="6"/>
  <c r="BK99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O97" i="6"/>
  <c r="BN97" i="6"/>
  <c r="BM97" i="6"/>
  <c r="BL97" i="6"/>
  <c r="BK97" i="6"/>
  <c r="BK95" i="6" s="1"/>
  <c r="BO96" i="6"/>
  <c r="BO95" i="6" s="1"/>
  <c r="BN96" i="6"/>
  <c r="BM96" i="6"/>
  <c r="BL96" i="6"/>
  <c r="BK96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O94" i="6"/>
  <c r="BN94" i="6"/>
  <c r="BM94" i="6"/>
  <c r="BL94" i="6"/>
  <c r="BK94" i="6"/>
  <c r="BO93" i="6"/>
  <c r="BN93" i="6"/>
  <c r="BM93" i="6"/>
  <c r="BL93" i="6"/>
  <c r="BK93" i="6"/>
  <c r="BO92" i="6"/>
  <c r="BN92" i="6"/>
  <c r="BM92" i="6"/>
  <c r="BM91" i="6" s="1"/>
  <c r="BL92" i="6"/>
  <c r="BK92" i="6"/>
  <c r="BN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O89" i="6"/>
  <c r="BN89" i="6"/>
  <c r="BM89" i="6"/>
  <c r="BL89" i="6"/>
  <c r="BK89" i="6"/>
  <c r="BO88" i="6"/>
  <c r="BN88" i="6"/>
  <c r="BM88" i="6"/>
  <c r="BL88" i="6"/>
  <c r="BK88" i="6"/>
  <c r="BO87" i="6"/>
  <c r="BN87" i="6"/>
  <c r="BM87" i="6"/>
  <c r="BL87" i="6"/>
  <c r="BK87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O85" i="6"/>
  <c r="BN85" i="6"/>
  <c r="BM85" i="6"/>
  <c r="BL85" i="6"/>
  <c r="BK85" i="6"/>
  <c r="BO84" i="6"/>
  <c r="BN84" i="6"/>
  <c r="BM84" i="6"/>
  <c r="BL84" i="6"/>
  <c r="BK84" i="6"/>
  <c r="BO83" i="6"/>
  <c r="BN83" i="6"/>
  <c r="BM83" i="6"/>
  <c r="BL83" i="6"/>
  <c r="BK83" i="6"/>
  <c r="BO82" i="6"/>
  <c r="BN82" i="6"/>
  <c r="BM82" i="6"/>
  <c r="BL82" i="6"/>
  <c r="BK82" i="6"/>
  <c r="BO81" i="6"/>
  <c r="BN81" i="6"/>
  <c r="BM81" i="6"/>
  <c r="BL81" i="6"/>
  <c r="BK81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O75" i="6"/>
  <c r="BN75" i="6"/>
  <c r="BM75" i="6"/>
  <c r="BL75" i="6"/>
  <c r="BK75" i="6"/>
  <c r="S146" i="6"/>
  <c r="X73" i="6"/>
  <c r="T73" i="6"/>
  <c r="Q73" i="6"/>
  <c r="P73" i="6"/>
  <c r="H73" i="6"/>
  <c r="F73" i="6"/>
  <c r="E73" i="6"/>
  <c r="D73" i="6"/>
  <c r="C73" i="6"/>
  <c r="S66" i="6"/>
  <c r="S65" i="6" s="1"/>
  <c r="S70" i="6" s="1"/>
  <c r="S145" i="6" s="1"/>
  <c r="BO67" i="6"/>
  <c r="BN67" i="6"/>
  <c r="BM67" i="6"/>
  <c r="BL67" i="6"/>
  <c r="BK67" i="6"/>
  <c r="Q66" i="6"/>
  <c r="Q65" i="6" s="1"/>
  <c r="Q70" i="6" s="1"/>
  <c r="Q145" i="6" s="1"/>
  <c r="E66" i="6"/>
  <c r="E65" i="6" s="1"/>
  <c r="E70" i="6" s="1"/>
  <c r="E145" i="6" s="1"/>
  <c r="C66" i="6"/>
  <c r="C65" i="6" s="1"/>
  <c r="C70" i="6" s="1"/>
  <c r="C145" i="6" s="1"/>
  <c r="BC59" i="6"/>
  <c r="AU59" i="6"/>
  <c r="AM59" i="6"/>
  <c r="W59" i="6"/>
  <c r="O59" i="6"/>
  <c r="G59" i="6"/>
  <c r="BO56" i="6"/>
  <c r="BN56" i="6"/>
  <c r="BM56" i="6"/>
  <c r="BK55" i="6"/>
  <c r="BO54" i="6"/>
  <c r="BN54" i="6"/>
  <c r="BM54" i="6"/>
  <c r="BL54" i="6"/>
  <c r="BK54" i="6"/>
  <c r="BO53" i="6"/>
  <c r="BN53" i="6"/>
  <c r="BM53" i="6"/>
  <c r="BL53" i="6"/>
  <c r="BK53" i="6"/>
  <c r="BO52" i="6"/>
  <c r="BN52" i="6"/>
  <c r="BM52" i="6"/>
  <c r="BL52" i="6"/>
  <c r="BK52" i="6"/>
  <c r="BO50" i="6"/>
  <c r="BO48" i="6" s="1"/>
  <c r="BN50" i="6"/>
  <c r="BN48" i="6" s="1"/>
  <c r="BM50" i="6"/>
  <c r="BM48" i="6" s="1"/>
  <c r="BL50" i="6"/>
  <c r="BL48" i="6" s="1"/>
  <c r="BK50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E59" i="6" s="1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O46" i="6"/>
  <c r="BN46" i="6"/>
  <c r="BM46" i="6"/>
  <c r="BL46" i="6"/>
  <c r="BK46" i="6"/>
  <c r="BO45" i="6"/>
  <c r="BO43" i="6" s="1"/>
  <c r="BN45" i="6"/>
  <c r="BM45" i="6"/>
  <c r="BL45" i="6"/>
  <c r="BL43" i="6" s="1"/>
  <c r="BK45" i="6"/>
  <c r="BK43" i="6" s="1"/>
  <c r="F170" i="6" s="1"/>
  <c r="BJ43" i="6"/>
  <c r="BJ59" i="6" s="1"/>
  <c r="BI43" i="6"/>
  <c r="BH43" i="6"/>
  <c r="BG43" i="6"/>
  <c r="BG59" i="6" s="1"/>
  <c r="BF43" i="6"/>
  <c r="BF59" i="6" s="1"/>
  <c r="BE43" i="6"/>
  <c r="BD43" i="6"/>
  <c r="BC43" i="6"/>
  <c r="BB43" i="6"/>
  <c r="BB59" i="6" s="1"/>
  <c r="BA43" i="6"/>
  <c r="AZ43" i="6"/>
  <c r="AY43" i="6"/>
  <c r="AY59" i="6" s="1"/>
  <c r="AX43" i="6"/>
  <c r="AX59" i="6" s="1"/>
  <c r="AW43" i="6"/>
  <c r="AV43" i="6"/>
  <c r="AU43" i="6"/>
  <c r="AT43" i="6"/>
  <c r="AT59" i="6" s="1"/>
  <c r="AS43" i="6"/>
  <c r="AR43" i="6"/>
  <c r="AQ43" i="6"/>
  <c r="AQ59" i="6" s="1"/>
  <c r="AP43" i="6"/>
  <c r="AP59" i="6" s="1"/>
  <c r="AO43" i="6"/>
  <c r="AN43" i="6"/>
  <c r="AM43" i="6"/>
  <c r="AL43" i="6"/>
  <c r="AL59" i="6" s="1"/>
  <c r="AK43" i="6"/>
  <c r="AJ43" i="6"/>
  <c r="AI43" i="6"/>
  <c r="AI59" i="6" s="1"/>
  <c r="AH43" i="6"/>
  <c r="AH59" i="6" s="1"/>
  <c r="AG43" i="6"/>
  <c r="AF43" i="6"/>
  <c r="AE43" i="6"/>
  <c r="AD43" i="6"/>
  <c r="AD59" i="6" s="1"/>
  <c r="AC43" i="6"/>
  <c r="AB43" i="6"/>
  <c r="AA43" i="6"/>
  <c r="AA59" i="6" s="1"/>
  <c r="Z43" i="6"/>
  <c r="Z59" i="6" s="1"/>
  <c r="Y43" i="6"/>
  <c r="X43" i="6"/>
  <c r="W43" i="6"/>
  <c r="V43" i="6"/>
  <c r="V59" i="6" s="1"/>
  <c r="U43" i="6"/>
  <c r="T43" i="6"/>
  <c r="S43" i="6"/>
  <c r="S59" i="6" s="1"/>
  <c r="R43" i="6"/>
  <c r="R59" i="6" s="1"/>
  <c r="Q43" i="6"/>
  <c r="P43" i="6"/>
  <c r="O43" i="6"/>
  <c r="N43" i="6"/>
  <c r="N59" i="6" s="1"/>
  <c r="M43" i="6"/>
  <c r="L43" i="6"/>
  <c r="K43" i="6"/>
  <c r="K59" i="6" s="1"/>
  <c r="J43" i="6"/>
  <c r="J59" i="6" s="1"/>
  <c r="I43" i="6"/>
  <c r="H43" i="6"/>
  <c r="G43" i="6"/>
  <c r="F43" i="6"/>
  <c r="F59" i="6" s="1"/>
  <c r="E43" i="6"/>
  <c r="D43" i="6"/>
  <c r="C43" i="6"/>
  <c r="C59" i="6" s="1"/>
  <c r="BO39" i="6"/>
  <c r="BN39" i="6"/>
  <c r="BM39" i="6"/>
  <c r="BL39" i="6"/>
  <c r="BK39" i="6"/>
  <c r="BO38" i="6"/>
  <c r="BN38" i="6"/>
  <c r="BM38" i="6"/>
  <c r="BL38" i="6"/>
  <c r="BK38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BO37" i="6" s="1"/>
  <c r="AX37" i="6"/>
  <c r="AW37" i="6"/>
  <c r="AV37" i="6"/>
  <c r="AU37" i="6"/>
  <c r="AT37" i="6"/>
  <c r="AS37" i="6"/>
  <c r="AR37" i="6"/>
  <c r="AQ37" i="6"/>
  <c r="AP37" i="6"/>
  <c r="AO37" i="6"/>
  <c r="AN37" i="6"/>
  <c r="AM37" i="6"/>
  <c r="BN37" i="6" s="1"/>
  <c r="AL37" i="6"/>
  <c r="AK37" i="6"/>
  <c r="AJ37" i="6"/>
  <c r="AI37" i="6"/>
  <c r="AH37" i="6"/>
  <c r="AG37" i="6"/>
  <c r="AF37" i="6"/>
  <c r="AE37" i="6"/>
  <c r="AD37" i="6"/>
  <c r="AC37" i="6"/>
  <c r="AB37" i="6"/>
  <c r="AA37" i="6"/>
  <c r="BM37" i="6" s="1"/>
  <c r="Z37" i="6"/>
  <c r="Y37" i="6"/>
  <c r="X37" i="6"/>
  <c r="W37" i="6"/>
  <c r="V37" i="6"/>
  <c r="U37" i="6"/>
  <c r="T37" i="6"/>
  <c r="S37" i="6"/>
  <c r="R37" i="6"/>
  <c r="Q37" i="6"/>
  <c r="P37" i="6"/>
  <c r="O37" i="6"/>
  <c r="BL37" i="6" s="1"/>
  <c r="G16" i="8" s="1"/>
  <c r="N37" i="6"/>
  <c r="M37" i="6"/>
  <c r="L37" i="6"/>
  <c r="K37" i="6"/>
  <c r="J37" i="6"/>
  <c r="I37" i="6"/>
  <c r="H37" i="6"/>
  <c r="G37" i="6"/>
  <c r="F37" i="6"/>
  <c r="E37" i="6"/>
  <c r="D37" i="6"/>
  <c r="C37" i="6"/>
  <c r="BK37" i="6" s="1"/>
  <c r="C16" i="8" s="1"/>
  <c r="BO36" i="6"/>
  <c r="BN36" i="6"/>
  <c r="BM36" i="6"/>
  <c r="BL36" i="6"/>
  <c r="BK36" i="6"/>
  <c r="BO35" i="6"/>
  <c r="BN35" i="6"/>
  <c r="BM35" i="6"/>
  <c r="BL35" i="6"/>
  <c r="BK35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S19" i="6" s="1"/>
  <c r="AS153" i="6" s="1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O33" i="6"/>
  <c r="BN33" i="6"/>
  <c r="BM33" i="6"/>
  <c r="BL33" i="6"/>
  <c r="BK33" i="6"/>
  <c r="BO32" i="6"/>
  <c r="BN32" i="6"/>
  <c r="BM32" i="6"/>
  <c r="BL32" i="6"/>
  <c r="BK32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C19" i="6" s="1"/>
  <c r="AC153" i="6" s="1"/>
  <c r="AB31" i="6"/>
  <c r="AA31" i="6"/>
  <c r="BM31" i="6" s="1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O29" i="6"/>
  <c r="BN29" i="6"/>
  <c r="BM29" i="6"/>
  <c r="BL29" i="6"/>
  <c r="BK29" i="6"/>
  <c r="BO28" i="6"/>
  <c r="BN28" i="6"/>
  <c r="BM28" i="6"/>
  <c r="BL28" i="6"/>
  <c r="BK28" i="6"/>
  <c r="BO27" i="6"/>
  <c r="BN27" i="6"/>
  <c r="BM27" i="6"/>
  <c r="BL27" i="6"/>
  <c r="BK27" i="6"/>
  <c r="BO26" i="6"/>
  <c r="BN26" i="6"/>
  <c r="BM26" i="6"/>
  <c r="BL26" i="6"/>
  <c r="BK26" i="6"/>
  <c r="BO25" i="6"/>
  <c r="BN25" i="6"/>
  <c r="BM25" i="6"/>
  <c r="BL25" i="6"/>
  <c r="BK25" i="6"/>
  <c r="BO24" i="6"/>
  <c r="BN24" i="6"/>
  <c r="BM24" i="6"/>
  <c r="BL24" i="6"/>
  <c r="BK24" i="6"/>
  <c r="BJ23" i="6"/>
  <c r="BI23" i="6"/>
  <c r="BH23" i="6"/>
  <c r="BG23" i="6"/>
  <c r="BF23" i="6"/>
  <c r="BE23" i="6"/>
  <c r="BE19" i="6" s="1"/>
  <c r="BE153" i="6" s="1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O19" i="6" s="1"/>
  <c r="AO153" i="6" s="1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Y19" i="6" s="1"/>
  <c r="Y153" i="6" s="1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I19" i="6" s="1"/>
  <c r="I153" i="6" s="1"/>
  <c r="H23" i="6"/>
  <c r="G23" i="6"/>
  <c r="F23" i="6"/>
  <c r="E23" i="6"/>
  <c r="D23" i="6"/>
  <c r="C23" i="6"/>
  <c r="BO22" i="6"/>
  <c r="BN22" i="6"/>
  <c r="BM22" i="6"/>
  <c r="BL22" i="6"/>
  <c r="BK22" i="6"/>
  <c r="BO21" i="6"/>
  <c r="BN21" i="6"/>
  <c r="BM21" i="6"/>
  <c r="BL21" i="6"/>
  <c r="BK21" i="6"/>
  <c r="BJ20" i="6"/>
  <c r="BJ19" i="6" s="1"/>
  <c r="BI20" i="6"/>
  <c r="BH20" i="6"/>
  <c r="BG20" i="6"/>
  <c r="BF20" i="6"/>
  <c r="BF19" i="6" s="1"/>
  <c r="BE20" i="6"/>
  <c r="BD20" i="6"/>
  <c r="BC20" i="6"/>
  <c r="BB20" i="6"/>
  <c r="BB19" i="6" s="1"/>
  <c r="BA20" i="6"/>
  <c r="AZ20" i="6"/>
  <c r="AY20" i="6"/>
  <c r="AX20" i="6"/>
  <c r="AX19" i="6" s="1"/>
  <c r="AW20" i="6"/>
  <c r="AV20" i="6"/>
  <c r="AU20" i="6"/>
  <c r="AT20" i="6"/>
  <c r="AT19" i="6" s="1"/>
  <c r="AS20" i="6"/>
  <c r="AR20" i="6"/>
  <c r="AQ20" i="6"/>
  <c r="AP20" i="6"/>
  <c r="AP19" i="6" s="1"/>
  <c r="AO20" i="6"/>
  <c r="AN20" i="6"/>
  <c r="AM20" i="6"/>
  <c r="AL20" i="6"/>
  <c r="AL19" i="6" s="1"/>
  <c r="AK20" i="6"/>
  <c r="AJ20" i="6"/>
  <c r="AI20" i="6"/>
  <c r="AH20" i="6"/>
  <c r="AH19" i="6" s="1"/>
  <c r="AG20" i="6"/>
  <c r="AF20" i="6"/>
  <c r="AE20" i="6"/>
  <c r="AD20" i="6"/>
  <c r="AD19" i="6" s="1"/>
  <c r="AC20" i="6"/>
  <c r="AB20" i="6"/>
  <c r="AA20" i="6"/>
  <c r="Z20" i="6"/>
  <c r="Z19" i="6" s="1"/>
  <c r="Y20" i="6"/>
  <c r="X20" i="6"/>
  <c r="W20" i="6"/>
  <c r="V20" i="6"/>
  <c r="V19" i="6" s="1"/>
  <c r="U20" i="6"/>
  <c r="T20" i="6"/>
  <c r="S20" i="6"/>
  <c r="R20" i="6"/>
  <c r="R19" i="6" s="1"/>
  <c r="Q20" i="6"/>
  <c r="P20" i="6"/>
  <c r="O20" i="6"/>
  <c r="N20" i="6"/>
  <c r="N19" i="6" s="1"/>
  <c r="M20" i="6"/>
  <c r="L20" i="6"/>
  <c r="K20" i="6"/>
  <c r="J20" i="6"/>
  <c r="J19" i="6" s="1"/>
  <c r="I20" i="6"/>
  <c r="H20" i="6"/>
  <c r="G20" i="6"/>
  <c r="F20" i="6"/>
  <c r="F19" i="6" s="1"/>
  <c r="E20" i="6"/>
  <c r="D20" i="6"/>
  <c r="C20" i="6"/>
  <c r="BI19" i="6"/>
  <c r="BI153" i="6" s="1"/>
  <c r="M19" i="6"/>
  <c r="M153" i="6" s="1"/>
  <c r="BO17" i="6"/>
  <c r="BN17" i="6"/>
  <c r="BM17" i="6"/>
  <c r="BL17" i="6"/>
  <c r="BK17" i="6"/>
  <c r="BJ16" i="6"/>
  <c r="BJ14" i="6" s="1"/>
  <c r="BI16" i="6"/>
  <c r="BH16" i="6"/>
  <c r="BG16" i="6"/>
  <c r="BG14" i="6" s="1"/>
  <c r="BF16" i="6"/>
  <c r="BF14" i="6" s="1"/>
  <c r="BE16" i="6"/>
  <c r="BE14" i="6" s="1"/>
  <c r="BD16" i="6"/>
  <c r="BD14" i="6" s="1"/>
  <c r="BD6" i="6" s="1"/>
  <c r="BC16" i="6"/>
  <c r="BC14" i="6" s="1"/>
  <c r="BB16" i="6"/>
  <c r="BB14" i="6" s="1"/>
  <c r="BA16" i="6"/>
  <c r="AZ16" i="6"/>
  <c r="BO16" i="6" s="1"/>
  <c r="AY16" i="6"/>
  <c r="AY14" i="6" s="1"/>
  <c r="AX16" i="6"/>
  <c r="AX14" i="6" s="1"/>
  <c r="AW16" i="6"/>
  <c r="AW14" i="6" s="1"/>
  <c r="AV16" i="6"/>
  <c r="AV14" i="6" s="1"/>
  <c r="AV6" i="6" s="1"/>
  <c r="AU16" i="6"/>
  <c r="AU14" i="6" s="1"/>
  <c r="AT16" i="6"/>
  <c r="AT14" i="6" s="1"/>
  <c r="AS16" i="6"/>
  <c r="AR16" i="6"/>
  <c r="AQ16" i="6"/>
  <c r="AQ14" i="6" s="1"/>
  <c r="AP16" i="6"/>
  <c r="AP14" i="6" s="1"/>
  <c r="AO16" i="6"/>
  <c r="AO14" i="6" s="1"/>
  <c r="AN16" i="6"/>
  <c r="AN14" i="6" s="1"/>
  <c r="AN6" i="6" s="1"/>
  <c r="AM16" i="6"/>
  <c r="AM14" i="6" s="1"/>
  <c r="AL16" i="6"/>
  <c r="AL14" i="6" s="1"/>
  <c r="AK16" i="6"/>
  <c r="AJ16" i="6"/>
  <c r="AJ14" i="6" s="1"/>
  <c r="K31" i="3" s="1"/>
  <c r="AI16" i="6"/>
  <c r="AI14" i="6" s="1"/>
  <c r="AH16" i="6"/>
  <c r="AH14" i="6" s="1"/>
  <c r="AG16" i="6"/>
  <c r="AG14" i="6" s="1"/>
  <c r="H31" i="3" s="1"/>
  <c r="AF16" i="6"/>
  <c r="AF14" i="6" s="1"/>
  <c r="AF6" i="6" s="1"/>
  <c r="AE16" i="6"/>
  <c r="AE14" i="6" s="1"/>
  <c r="AD16" i="6"/>
  <c r="AD14" i="6" s="1"/>
  <c r="AC16" i="6"/>
  <c r="AB16" i="6"/>
  <c r="AA16" i="6"/>
  <c r="Z16" i="6"/>
  <c r="Z14" i="6" s="1"/>
  <c r="Y16" i="6"/>
  <c r="Y14" i="6" s="1"/>
  <c r="X16" i="6"/>
  <c r="X14" i="6" s="1"/>
  <c r="X6" i="6" s="1"/>
  <c r="W16" i="6"/>
  <c r="W14" i="6" s="1"/>
  <c r="V16" i="6"/>
  <c r="V14" i="6" s="1"/>
  <c r="U16" i="6"/>
  <c r="T16" i="6"/>
  <c r="T14" i="6" s="1"/>
  <c r="S16" i="6"/>
  <c r="S14" i="6" s="1"/>
  <c r="R16" i="6"/>
  <c r="R14" i="6" s="1"/>
  <c r="Q16" i="6"/>
  <c r="Q14" i="6" s="1"/>
  <c r="P16" i="6"/>
  <c r="P14" i="6" s="1"/>
  <c r="P6" i="6" s="1"/>
  <c r="O16" i="6"/>
  <c r="N16" i="6"/>
  <c r="N14" i="6" s="1"/>
  <c r="M16" i="6"/>
  <c r="L16" i="6"/>
  <c r="K16" i="6"/>
  <c r="K14" i="6" s="1"/>
  <c r="J16" i="6"/>
  <c r="J14" i="6" s="1"/>
  <c r="I16" i="6"/>
  <c r="I14" i="6" s="1"/>
  <c r="H16" i="6"/>
  <c r="H14" i="6" s="1"/>
  <c r="H6" i="6" s="1"/>
  <c r="G16" i="6"/>
  <c r="G14" i="6" s="1"/>
  <c r="F16" i="6"/>
  <c r="F14" i="6" s="1"/>
  <c r="E16" i="6"/>
  <c r="D16" i="6"/>
  <c r="D14" i="6" s="1"/>
  <c r="C16" i="6"/>
  <c r="C14" i="6" s="1"/>
  <c r="BO15" i="6"/>
  <c r="BN15" i="6"/>
  <c r="BM15" i="6"/>
  <c r="BL15" i="6"/>
  <c r="BK15" i="6"/>
  <c r="BI14" i="6"/>
  <c r="BH14" i="6"/>
  <c r="BA14" i="6"/>
  <c r="AS14" i="6"/>
  <c r="AR14" i="6"/>
  <c r="AR6" i="6" s="1"/>
  <c r="AK14" i="6"/>
  <c r="AC14" i="6"/>
  <c r="AB14" i="6"/>
  <c r="C31" i="3" s="1"/>
  <c r="U14" i="6"/>
  <c r="M14" i="6"/>
  <c r="L14" i="6"/>
  <c r="E14" i="6"/>
  <c r="BO13" i="6"/>
  <c r="BN13" i="6"/>
  <c r="BM13" i="6"/>
  <c r="BL13" i="6"/>
  <c r="BK13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BO12" i="6" s="1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O10" i="6"/>
  <c r="BN10" i="6"/>
  <c r="BM10" i="6"/>
  <c r="BL10" i="6"/>
  <c r="BK10" i="6"/>
  <c r="BO9" i="6"/>
  <c r="BN9" i="6"/>
  <c r="BM9" i="6"/>
  <c r="BL9" i="6"/>
  <c r="BK9" i="6"/>
  <c r="BO8" i="6"/>
  <c r="BN8" i="6"/>
  <c r="BM8" i="6"/>
  <c r="BL8" i="6"/>
  <c r="BK8" i="6"/>
  <c r="BJ7" i="6"/>
  <c r="BI7" i="6"/>
  <c r="BH7" i="6"/>
  <c r="BG7" i="6"/>
  <c r="BG6" i="6" s="1"/>
  <c r="BF7" i="6"/>
  <c r="BE7" i="6"/>
  <c r="BD7" i="6"/>
  <c r="BC7" i="6"/>
  <c r="BC6" i="6" s="1"/>
  <c r="BB7" i="6"/>
  <c r="BA7" i="6"/>
  <c r="AZ7" i="6"/>
  <c r="AY7" i="6"/>
  <c r="AY6" i="6" s="1"/>
  <c r="AX7" i="6"/>
  <c r="AW7" i="6"/>
  <c r="AV7" i="6"/>
  <c r="AU7" i="6"/>
  <c r="AU6" i="6" s="1"/>
  <c r="AT7" i="6"/>
  <c r="AS7" i="6"/>
  <c r="AR7" i="6"/>
  <c r="AQ7" i="6"/>
  <c r="AQ6" i="6" s="1"/>
  <c r="AP7" i="6"/>
  <c r="AO7" i="6"/>
  <c r="AN7" i="6"/>
  <c r="AM7" i="6"/>
  <c r="AM6" i="6" s="1"/>
  <c r="AL7" i="6"/>
  <c r="AK7" i="6"/>
  <c r="AJ7" i="6"/>
  <c r="AI7" i="6"/>
  <c r="AI6" i="6" s="1"/>
  <c r="AH7" i="6"/>
  <c r="AG7" i="6"/>
  <c r="AF7" i="6"/>
  <c r="AE7" i="6"/>
  <c r="AE6" i="6" s="1"/>
  <c r="AD7" i="6"/>
  <c r="AC7" i="6"/>
  <c r="AB7" i="6"/>
  <c r="AA7" i="6"/>
  <c r="Z7" i="6"/>
  <c r="Y7" i="6"/>
  <c r="X7" i="6"/>
  <c r="W7" i="6"/>
  <c r="W6" i="6" s="1"/>
  <c r="V7" i="6"/>
  <c r="U7" i="6"/>
  <c r="T7" i="6"/>
  <c r="S7" i="6"/>
  <c r="S6" i="6" s="1"/>
  <c r="R7" i="6"/>
  <c r="Q7" i="6"/>
  <c r="P7" i="6"/>
  <c r="O7" i="6"/>
  <c r="N7" i="6"/>
  <c r="M7" i="6"/>
  <c r="L7" i="6"/>
  <c r="K7" i="6"/>
  <c r="K6" i="6" s="1"/>
  <c r="J7" i="6"/>
  <c r="I7" i="6"/>
  <c r="H7" i="6"/>
  <c r="G7" i="6"/>
  <c r="G6" i="6" s="1"/>
  <c r="F7" i="6"/>
  <c r="E7" i="6"/>
  <c r="D7" i="6"/>
  <c r="C7" i="6"/>
  <c r="C6" i="6" s="1"/>
  <c r="L6" i="6"/>
  <c r="BK5" i="6"/>
  <c r="BL5" i="6" s="1"/>
  <c r="BM5" i="6" s="1"/>
  <c r="BN5" i="6" s="1"/>
  <c r="BO5" i="6" s="1"/>
  <c r="C4" i="6"/>
  <c r="O4" i="6" s="1"/>
  <c r="AA4" i="6" s="1"/>
  <c r="E19" i="5"/>
  <c r="E18" i="5"/>
  <c r="E17" i="5"/>
  <c r="E16" i="5"/>
  <c r="E15" i="5"/>
  <c r="E13" i="5"/>
  <c r="E12" i="5"/>
  <c r="E10" i="5"/>
  <c r="E9" i="5"/>
  <c r="E8" i="5"/>
  <c r="E7" i="5"/>
  <c r="D106" i="4"/>
  <c r="C83" i="4"/>
  <c r="E83" i="4" s="1"/>
  <c r="C64" i="4"/>
  <c r="G64" i="4" s="1"/>
  <c r="I47" i="4"/>
  <c r="G49" i="4"/>
  <c r="E42" i="4"/>
  <c r="E61" i="4" s="1"/>
  <c r="E80" i="4" s="1"/>
  <c r="I30" i="4"/>
  <c r="I35" i="4" s="1"/>
  <c r="J35" i="4" s="1"/>
  <c r="I85" i="4"/>
  <c r="G28" i="4"/>
  <c r="E66" i="4"/>
  <c r="C85" i="4"/>
  <c r="G30" i="4"/>
  <c r="I23" i="4"/>
  <c r="I42" i="4" s="1"/>
  <c r="I61" i="4" s="1"/>
  <c r="I80" i="4" s="1"/>
  <c r="G23" i="4"/>
  <c r="G42" i="4" s="1"/>
  <c r="G61" i="4" s="1"/>
  <c r="G80" i="4" s="1"/>
  <c r="E23" i="4"/>
  <c r="C23" i="4"/>
  <c r="C42" i="4" s="1"/>
  <c r="C61" i="4" s="1"/>
  <c r="C80" i="4" s="1"/>
  <c r="C22" i="4"/>
  <c r="C41" i="4" s="1"/>
  <c r="C60" i="4" s="1"/>
  <c r="C79" i="4" s="1"/>
  <c r="I11" i="4"/>
  <c r="G11" i="4"/>
  <c r="H11" i="4" s="1"/>
  <c r="E11" i="4"/>
  <c r="E16" i="4" s="1"/>
  <c r="F16" i="4" s="1"/>
  <c r="C11" i="4"/>
  <c r="C13" i="4" s="1"/>
  <c r="I9" i="4"/>
  <c r="G9" i="4"/>
  <c r="E9" i="4"/>
  <c r="C9" i="4"/>
  <c r="L5" i="4"/>
  <c r="C3" i="4"/>
  <c r="M55" i="3"/>
  <c r="L55" i="3"/>
  <c r="K55" i="3"/>
  <c r="K54" i="3" s="1"/>
  <c r="J55" i="3"/>
  <c r="J54" i="3" s="1"/>
  <c r="I55" i="3"/>
  <c r="H55" i="3"/>
  <c r="H54" i="3" s="1"/>
  <c r="G55" i="3"/>
  <c r="G54" i="3" s="1"/>
  <c r="F55" i="3"/>
  <c r="F54" i="3" s="1"/>
  <c r="E55" i="3"/>
  <c r="D55" i="3"/>
  <c r="D54" i="3" s="1"/>
  <c r="C55" i="3"/>
  <c r="C54" i="3" s="1"/>
  <c r="B55" i="3"/>
  <c r="M54" i="3"/>
  <c r="L54" i="3"/>
  <c r="I54" i="3"/>
  <c r="E54" i="3"/>
  <c r="M53" i="3"/>
  <c r="M52" i="3" s="1"/>
  <c r="L53" i="3"/>
  <c r="L52" i="3" s="1"/>
  <c r="K53" i="3"/>
  <c r="J53" i="3"/>
  <c r="J52" i="3" s="1"/>
  <c r="I53" i="3"/>
  <c r="I52" i="3" s="1"/>
  <c r="H53" i="3"/>
  <c r="H52" i="3" s="1"/>
  <c r="G53" i="3"/>
  <c r="F53" i="3"/>
  <c r="E53" i="3"/>
  <c r="E52" i="3" s="1"/>
  <c r="D53" i="3"/>
  <c r="D52" i="3" s="1"/>
  <c r="C53" i="3"/>
  <c r="B53" i="3"/>
  <c r="K52" i="3"/>
  <c r="G52" i="3"/>
  <c r="F52" i="3"/>
  <c r="C52" i="3"/>
  <c r="M51" i="3"/>
  <c r="L51" i="3"/>
  <c r="K51" i="3"/>
  <c r="K50" i="3" s="1"/>
  <c r="J51" i="3"/>
  <c r="J50" i="3" s="1"/>
  <c r="I51" i="3"/>
  <c r="H51" i="3"/>
  <c r="H50" i="3" s="1"/>
  <c r="G51" i="3"/>
  <c r="G50" i="3" s="1"/>
  <c r="F51" i="3"/>
  <c r="F50" i="3" s="1"/>
  <c r="E51" i="3"/>
  <c r="D51" i="3"/>
  <c r="D50" i="3" s="1"/>
  <c r="C51" i="3"/>
  <c r="C50" i="3" s="1"/>
  <c r="B51" i="3"/>
  <c r="M50" i="3"/>
  <c r="L50" i="3"/>
  <c r="I50" i="3"/>
  <c r="E50" i="3"/>
  <c r="M49" i="3"/>
  <c r="M48" i="3" s="1"/>
  <c r="L49" i="3"/>
  <c r="L48" i="3" s="1"/>
  <c r="K49" i="3"/>
  <c r="J49" i="3"/>
  <c r="J48" i="3" s="1"/>
  <c r="I49" i="3"/>
  <c r="I48" i="3" s="1"/>
  <c r="H49" i="3"/>
  <c r="H48" i="3" s="1"/>
  <c r="G49" i="3"/>
  <c r="F49" i="3"/>
  <c r="F48" i="3" s="1"/>
  <c r="E49" i="3"/>
  <c r="E48" i="3" s="1"/>
  <c r="D49" i="3"/>
  <c r="D48" i="3" s="1"/>
  <c r="C49" i="3"/>
  <c r="B49" i="3"/>
  <c r="K48" i="3"/>
  <c r="G48" i="3"/>
  <c r="C48" i="3"/>
  <c r="M47" i="3"/>
  <c r="L47" i="3"/>
  <c r="K47" i="3"/>
  <c r="K46" i="3" s="1"/>
  <c r="J47" i="3"/>
  <c r="J46" i="3" s="1"/>
  <c r="I47" i="3"/>
  <c r="H47" i="3"/>
  <c r="G47" i="3"/>
  <c r="G46" i="3" s="1"/>
  <c r="F47" i="3"/>
  <c r="F46" i="3" s="1"/>
  <c r="E47" i="3"/>
  <c r="D47" i="3"/>
  <c r="C47" i="3"/>
  <c r="C46" i="3" s="1"/>
  <c r="B47" i="3"/>
  <c r="N47" i="3" s="1"/>
  <c r="M46" i="3"/>
  <c r="L46" i="3"/>
  <c r="I46" i="3"/>
  <c r="H46" i="3"/>
  <c r="E46" i="3"/>
  <c r="D46" i="3"/>
  <c r="M44" i="3"/>
  <c r="L44" i="3"/>
  <c r="K44" i="3"/>
  <c r="J44" i="3"/>
  <c r="I44" i="3"/>
  <c r="H44" i="3"/>
  <c r="G44" i="3"/>
  <c r="F44" i="3"/>
  <c r="E44" i="3"/>
  <c r="D44" i="3"/>
  <c r="C44" i="3"/>
  <c r="M40" i="3"/>
  <c r="M39" i="3" s="1"/>
  <c r="L40" i="3"/>
  <c r="K40" i="3"/>
  <c r="K39" i="3" s="1"/>
  <c r="J40" i="3"/>
  <c r="J39" i="3" s="1"/>
  <c r="I40" i="3"/>
  <c r="I39" i="3" s="1"/>
  <c r="H40" i="3"/>
  <c r="G40" i="3"/>
  <c r="F40" i="3"/>
  <c r="F39" i="3" s="1"/>
  <c r="E40" i="3"/>
  <c r="E39" i="3" s="1"/>
  <c r="D40" i="3"/>
  <c r="C40" i="3"/>
  <c r="C39" i="3" s="1"/>
  <c r="B40" i="3"/>
  <c r="B39" i="3" s="1"/>
  <c r="L39" i="3"/>
  <c r="H39" i="3"/>
  <c r="G39" i="3"/>
  <c r="D39" i="3"/>
  <c r="M38" i="3"/>
  <c r="L38" i="3"/>
  <c r="L37" i="3" s="1"/>
  <c r="K38" i="3"/>
  <c r="K37" i="3" s="1"/>
  <c r="J38" i="3"/>
  <c r="I38" i="3"/>
  <c r="I37" i="3" s="1"/>
  <c r="H38" i="3"/>
  <c r="H37" i="3" s="1"/>
  <c r="G38" i="3"/>
  <c r="G37" i="3" s="1"/>
  <c r="F38" i="3"/>
  <c r="E38" i="3"/>
  <c r="D38" i="3"/>
  <c r="D37" i="3" s="1"/>
  <c r="C38" i="3"/>
  <c r="C37" i="3" s="1"/>
  <c r="B38" i="3"/>
  <c r="M37" i="3"/>
  <c r="J37" i="3"/>
  <c r="F37" i="3"/>
  <c r="E37" i="3"/>
  <c r="B37" i="3"/>
  <c r="M36" i="3"/>
  <c r="M35" i="3" s="1"/>
  <c r="L36" i="3"/>
  <c r="K36" i="3"/>
  <c r="K35" i="3" s="1"/>
  <c r="J36" i="3"/>
  <c r="J35" i="3" s="1"/>
  <c r="I36" i="3"/>
  <c r="I35" i="3" s="1"/>
  <c r="H36" i="3"/>
  <c r="G36" i="3"/>
  <c r="F36" i="3"/>
  <c r="F35" i="3" s="1"/>
  <c r="E36" i="3"/>
  <c r="E35" i="3" s="1"/>
  <c r="D36" i="3"/>
  <c r="C36" i="3"/>
  <c r="C35" i="3" s="1"/>
  <c r="B36" i="3"/>
  <c r="B35" i="3" s="1"/>
  <c r="L35" i="3"/>
  <c r="H35" i="3"/>
  <c r="G35" i="3"/>
  <c r="D35" i="3"/>
  <c r="M34" i="3"/>
  <c r="L34" i="3"/>
  <c r="L33" i="3" s="1"/>
  <c r="L41" i="3" s="1"/>
  <c r="AW137" i="6" s="1"/>
  <c r="AW135" i="6" s="1"/>
  <c r="K34" i="3"/>
  <c r="K33" i="3" s="1"/>
  <c r="J34" i="3"/>
  <c r="I34" i="3"/>
  <c r="I33" i="3" s="1"/>
  <c r="I41" i="3" s="1"/>
  <c r="AT137" i="6" s="1"/>
  <c r="AT135" i="6" s="1"/>
  <c r="H34" i="3"/>
  <c r="H33" i="3" s="1"/>
  <c r="H41" i="3" s="1"/>
  <c r="AS137" i="6" s="1"/>
  <c r="AS135" i="6" s="1"/>
  <c r="G34" i="3"/>
  <c r="G33" i="3" s="1"/>
  <c r="F34" i="3"/>
  <c r="E34" i="3"/>
  <c r="D34" i="3"/>
  <c r="D33" i="3" s="1"/>
  <c r="D41" i="3" s="1"/>
  <c r="AO137" i="6" s="1"/>
  <c r="AO135" i="6" s="1"/>
  <c r="C34" i="3"/>
  <c r="C33" i="3" s="1"/>
  <c r="B34" i="3"/>
  <c r="M33" i="3"/>
  <c r="J33" i="3"/>
  <c r="J41" i="3" s="1"/>
  <c r="AU137" i="6" s="1"/>
  <c r="AU135" i="6" s="1"/>
  <c r="F33" i="3"/>
  <c r="E33" i="3"/>
  <c r="B33" i="3"/>
  <c r="B41" i="3" s="1"/>
  <c r="AM137" i="6" s="1"/>
  <c r="M31" i="3"/>
  <c r="L31" i="3"/>
  <c r="J31" i="3"/>
  <c r="I31" i="3"/>
  <c r="F31" i="3"/>
  <c r="E31" i="3"/>
  <c r="D31" i="3"/>
  <c r="M27" i="3"/>
  <c r="L27" i="3"/>
  <c r="K27" i="3"/>
  <c r="K26" i="3" s="1"/>
  <c r="J27" i="3"/>
  <c r="J26" i="3" s="1"/>
  <c r="I27" i="3"/>
  <c r="H27" i="3"/>
  <c r="H26" i="3" s="1"/>
  <c r="G27" i="3"/>
  <c r="G26" i="3" s="1"/>
  <c r="F27" i="3"/>
  <c r="F26" i="3" s="1"/>
  <c r="E27" i="3"/>
  <c r="D27" i="3"/>
  <c r="C27" i="3"/>
  <c r="C26" i="3" s="1"/>
  <c r="B27" i="3"/>
  <c r="M26" i="3"/>
  <c r="L26" i="3"/>
  <c r="I26" i="3"/>
  <c r="E26" i="3"/>
  <c r="D26" i="3"/>
  <c r="M25" i="3"/>
  <c r="M24" i="3" s="1"/>
  <c r="L25" i="3"/>
  <c r="L24" i="3" s="1"/>
  <c r="K25" i="3"/>
  <c r="J25" i="3"/>
  <c r="J24" i="3" s="1"/>
  <c r="I25" i="3"/>
  <c r="I24" i="3" s="1"/>
  <c r="H25" i="3"/>
  <c r="H24" i="3" s="1"/>
  <c r="G25" i="3"/>
  <c r="F25" i="3"/>
  <c r="E25" i="3"/>
  <c r="E24" i="3" s="1"/>
  <c r="D25" i="3"/>
  <c r="D24" i="3" s="1"/>
  <c r="C25" i="3"/>
  <c r="B25" i="3"/>
  <c r="K24" i="3"/>
  <c r="G24" i="3"/>
  <c r="F24" i="3"/>
  <c r="C24" i="3"/>
  <c r="M23" i="3"/>
  <c r="L23" i="3"/>
  <c r="K23" i="3"/>
  <c r="K22" i="3" s="1"/>
  <c r="K28" i="3" s="1"/>
  <c r="AJ137" i="6" s="1"/>
  <c r="AJ135" i="6" s="1"/>
  <c r="J23" i="3"/>
  <c r="J22" i="3" s="1"/>
  <c r="I23" i="3"/>
  <c r="H23" i="3"/>
  <c r="H22" i="3" s="1"/>
  <c r="H28" i="3" s="1"/>
  <c r="AG137" i="6" s="1"/>
  <c r="AG135" i="6" s="1"/>
  <c r="G23" i="3"/>
  <c r="G22" i="3" s="1"/>
  <c r="G28" i="3" s="1"/>
  <c r="AF137" i="6" s="1"/>
  <c r="AF135" i="6" s="1"/>
  <c r="F23" i="3"/>
  <c r="F22" i="3" s="1"/>
  <c r="E23" i="3"/>
  <c r="D23" i="3"/>
  <c r="C23" i="3"/>
  <c r="C22" i="3" s="1"/>
  <c r="C28" i="3" s="1"/>
  <c r="AB137" i="6" s="1"/>
  <c r="AB135" i="6" s="1"/>
  <c r="B23" i="3"/>
  <c r="M22" i="3"/>
  <c r="L22" i="3"/>
  <c r="I22" i="3"/>
  <c r="I28" i="3" s="1"/>
  <c r="AH137" i="6" s="1"/>
  <c r="AH135" i="6" s="1"/>
  <c r="E22" i="3"/>
  <c r="D22" i="3"/>
  <c r="M20" i="3"/>
  <c r="L20" i="3"/>
  <c r="K20" i="3"/>
  <c r="J20" i="3"/>
  <c r="I20" i="3"/>
  <c r="H20" i="3"/>
  <c r="G20" i="3"/>
  <c r="F20" i="3"/>
  <c r="E20" i="3"/>
  <c r="D20" i="3"/>
  <c r="C20" i="3"/>
  <c r="M16" i="3"/>
  <c r="M15" i="3" s="1"/>
  <c r="L16" i="3"/>
  <c r="L15" i="3" s="1"/>
  <c r="K16" i="3"/>
  <c r="J16" i="3"/>
  <c r="J15" i="3" s="1"/>
  <c r="I16" i="3"/>
  <c r="I15" i="3" s="1"/>
  <c r="H16" i="3"/>
  <c r="H15" i="3" s="1"/>
  <c r="G16" i="3"/>
  <c r="G15" i="3" s="1"/>
  <c r="F16" i="3"/>
  <c r="F15" i="3" s="1"/>
  <c r="E16" i="3"/>
  <c r="E15" i="3" s="1"/>
  <c r="D16" i="3"/>
  <c r="D15" i="3" s="1"/>
  <c r="C16" i="3"/>
  <c r="B16" i="3"/>
  <c r="B15" i="3" s="1"/>
  <c r="K15" i="3"/>
  <c r="C15" i="3"/>
  <c r="M14" i="3"/>
  <c r="L14" i="3"/>
  <c r="L13" i="3" s="1"/>
  <c r="K14" i="3"/>
  <c r="K13" i="3" s="1"/>
  <c r="J14" i="3"/>
  <c r="J13" i="3" s="1"/>
  <c r="J17" i="3" s="1"/>
  <c r="W137" i="6" s="1"/>
  <c r="W135" i="6" s="1"/>
  <c r="I14" i="3"/>
  <c r="H14" i="3"/>
  <c r="H13" i="3" s="1"/>
  <c r="G14" i="3"/>
  <c r="G13" i="3" s="1"/>
  <c r="F14" i="3"/>
  <c r="E14" i="3"/>
  <c r="D14" i="3"/>
  <c r="D13" i="3" s="1"/>
  <c r="C14" i="3"/>
  <c r="C13" i="3" s="1"/>
  <c r="B14" i="3"/>
  <c r="N14" i="3" s="1"/>
  <c r="M13" i="3"/>
  <c r="M17" i="3" s="1"/>
  <c r="Z137" i="6" s="1"/>
  <c r="Z135" i="6" s="1"/>
  <c r="I13" i="3"/>
  <c r="I17" i="3" s="1"/>
  <c r="V137" i="6" s="1"/>
  <c r="V135" i="6" s="1"/>
  <c r="F13" i="3"/>
  <c r="F17" i="3" s="1"/>
  <c r="S137" i="6" s="1"/>
  <c r="S135" i="6" s="1"/>
  <c r="E13" i="3"/>
  <c r="E17" i="3" s="1"/>
  <c r="R137" i="6" s="1"/>
  <c r="R135" i="6" s="1"/>
  <c r="M12" i="3"/>
  <c r="M21" i="3" s="1"/>
  <c r="M32" i="3" s="1"/>
  <c r="M45" i="3" s="1"/>
  <c r="E12" i="3"/>
  <c r="E21" i="3" s="1"/>
  <c r="E32" i="3" s="1"/>
  <c r="E45" i="3" s="1"/>
  <c r="M11" i="3"/>
  <c r="L11" i="3"/>
  <c r="K11" i="3"/>
  <c r="J11" i="3"/>
  <c r="I11" i="3"/>
  <c r="H11" i="3"/>
  <c r="G11" i="3"/>
  <c r="F11" i="3"/>
  <c r="E11" i="3"/>
  <c r="D11" i="3"/>
  <c r="C11" i="3"/>
  <c r="M7" i="3"/>
  <c r="L7" i="3"/>
  <c r="K7" i="3"/>
  <c r="K6" i="3" s="1"/>
  <c r="K8" i="3" s="1"/>
  <c r="L137" i="6" s="1"/>
  <c r="L135" i="6" s="1"/>
  <c r="J7" i="3"/>
  <c r="J6" i="3" s="1"/>
  <c r="J8" i="3" s="1"/>
  <c r="K137" i="6" s="1"/>
  <c r="K135" i="6" s="1"/>
  <c r="I7" i="3"/>
  <c r="I6" i="3" s="1"/>
  <c r="I8" i="3" s="1"/>
  <c r="J137" i="6" s="1"/>
  <c r="J135" i="6" s="1"/>
  <c r="H7" i="3"/>
  <c r="G7" i="3"/>
  <c r="G6" i="3" s="1"/>
  <c r="G8" i="3" s="1"/>
  <c r="H137" i="6" s="1"/>
  <c r="H135" i="6" s="1"/>
  <c r="F7" i="3"/>
  <c r="F6" i="3" s="1"/>
  <c r="F8" i="3" s="1"/>
  <c r="G137" i="6" s="1"/>
  <c r="G135" i="6" s="1"/>
  <c r="E7" i="3"/>
  <c r="D7" i="3"/>
  <c r="C7" i="3"/>
  <c r="C6" i="3" s="1"/>
  <c r="C8" i="3" s="1"/>
  <c r="D137" i="6" s="1"/>
  <c r="D135" i="6" s="1"/>
  <c r="B7" i="3"/>
  <c r="M6" i="3"/>
  <c r="M8" i="3" s="1"/>
  <c r="N137" i="6" s="1"/>
  <c r="N135" i="6" s="1"/>
  <c r="L6" i="3"/>
  <c r="L8" i="3" s="1"/>
  <c r="M137" i="6" s="1"/>
  <c r="M135" i="6" s="1"/>
  <c r="H6" i="3"/>
  <c r="H8" i="3" s="1"/>
  <c r="I137" i="6" s="1"/>
  <c r="I135" i="6" s="1"/>
  <c r="E6" i="3"/>
  <c r="E8" i="3" s="1"/>
  <c r="F137" i="6" s="1"/>
  <c r="F135" i="6" s="1"/>
  <c r="D6" i="3"/>
  <c r="D8" i="3" s="1"/>
  <c r="E137" i="6" s="1"/>
  <c r="E135" i="6" s="1"/>
  <c r="M5" i="3"/>
  <c r="L5" i="3"/>
  <c r="L12" i="3" s="1"/>
  <c r="L21" i="3" s="1"/>
  <c r="L32" i="3" s="1"/>
  <c r="L45" i="3" s="1"/>
  <c r="K5" i="3"/>
  <c r="K12" i="3" s="1"/>
  <c r="K21" i="3" s="1"/>
  <c r="K32" i="3" s="1"/>
  <c r="K45" i="3" s="1"/>
  <c r="J5" i="3"/>
  <c r="J12" i="3" s="1"/>
  <c r="J21" i="3" s="1"/>
  <c r="J32" i="3" s="1"/>
  <c r="J45" i="3" s="1"/>
  <c r="I5" i="3"/>
  <c r="I12" i="3" s="1"/>
  <c r="I21" i="3" s="1"/>
  <c r="I32" i="3" s="1"/>
  <c r="I45" i="3" s="1"/>
  <c r="H5" i="3"/>
  <c r="H12" i="3" s="1"/>
  <c r="H21" i="3" s="1"/>
  <c r="H32" i="3" s="1"/>
  <c r="H45" i="3" s="1"/>
  <c r="G5" i="3"/>
  <c r="G12" i="3" s="1"/>
  <c r="G21" i="3" s="1"/>
  <c r="G32" i="3" s="1"/>
  <c r="G45" i="3" s="1"/>
  <c r="F5" i="3"/>
  <c r="F12" i="3" s="1"/>
  <c r="F21" i="3" s="1"/>
  <c r="F32" i="3" s="1"/>
  <c r="F45" i="3" s="1"/>
  <c r="E5" i="3"/>
  <c r="D5" i="3"/>
  <c r="D12" i="3" s="1"/>
  <c r="D21" i="3" s="1"/>
  <c r="D32" i="3" s="1"/>
  <c r="D45" i="3" s="1"/>
  <c r="C5" i="3"/>
  <c r="C12" i="3" s="1"/>
  <c r="C21" i="3" s="1"/>
  <c r="C32" i="3" s="1"/>
  <c r="C45" i="3" s="1"/>
  <c r="B5" i="3"/>
  <c r="B12" i="3" s="1"/>
  <c r="B21" i="3" s="1"/>
  <c r="B32" i="3" s="1"/>
  <c r="B45" i="3" s="1"/>
  <c r="B4" i="3"/>
  <c r="F23" i="2"/>
  <c r="C23" i="2"/>
  <c r="B23" i="2"/>
  <c r="F22" i="2"/>
  <c r="E22" i="2"/>
  <c r="E23" i="2" s="1"/>
  <c r="D22" i="2"/>
  <c r="D23" i="2" s="1"/>
  <c r="C22" i="2"/>
  <c r="B22" i="2"/>
  <c r="F15" i="2"/>
  <c r="E14" i="2"/>
  <c r="F14" i="2" s="1"/>
  <c r="G14" i="2" s="1"/>
  <c r="H14" i="2" s="1"/>
  <c r="I14" i="2" s="1"/>
  <c r="J14" i="2" s="1"/>
  <c r="K14" i="2" s="1"/>
  <c r="D13" i="2"/>
  <c r="E13" i="2" s="1"/>
  <c r="F13" i="2" s="1"/>
  <c r="G13" i="2" s="1"/>
  <c r="H13" i="2" s="1"/>
  <c r="I13" i="2" s="1"/>
  <c r="J13" i="2" s="1"/>
  <c r="K13" i="2" s="1"/>
  <c r="C12" i="2"/>
  <c r="B11" i="2"/>
  <c r="B16" i="2" s="1"/>
  <c r="C28" i="8" s="1"/>
  <c r="F10" i="2"/>
  <c r="E10" i="2"/>
  <c r="D10" i="2"/>
  <c r="C10" i="2"/>
  <c r="B10" i="2"/>
  <c r="C11" i="2" s="1"/>
  <c r="C4" i="2"/>
  <c r="D4" i="2" s="1"/>
  <c r="E4" i="2" s="1"/>
  <c r="F4" i="2" s="1"/>
  <c r="M119" i="6" l="1"/>
  <c r="M66" i="6"/>
  <c r="M65" i="6" s="1"/>
  <c r="M70" i="6" s="1"/>
  <c r="M145" i="6" s="1"/>
  <c r="M74" i="6"/>
  <c r="L119" i="6"/>
  <c r="L66" i="6"/>
  <c r="L65" i="6" s="1"/>
  <c r="L70" i="6" s="1"/>
  <c r="L145" i="6" s="1"/>
  <c r="L74" i="6"/>
  <c r="I74" i="6"/>
  <c r="I66" i="6"/>
  <c r="I65" i="6" s="1"/>
  <c r="I70" i="6" s="1"/>
  <c r="I145" i="6" s="1"/>
  <c r="K119" i="6"/>
  <c r="K66" i="6"/>
  <c r="K65" i="6" s="1"/>
  <c r="K70" i="6" s="1"/>
  <c r="K145" i="6" s="1"/>
  <c r="K74" i="6"/>
  <c r="K73" i="6" s="1"/>
  <c r="O74" i="6"/>
  <c r="O73" i="6" s="1"/>
  <c r="N74" i="6"/>
  <c r="N119" i="6"/>
  <c r="N66" i="6"/>
  <c r="N65" i="6" s="1"/>
  <c r="N70" i="6" s="1"/>
  <c r="N145" i="6" s="1"/>
  <c r="J119" i="6"/>
  <c r="J66" i="6"/>
  <c r="J65" i="6" s="1"/>
  <c r="J70" i="6" s="1"/>
  <c r="J145" i="6" s="1"/>
  <c r="J74" i="6"/>
  <c r="G17" i="3"/>
  <c r="T137" i="6" s="1"/>
  <c r="T135" i="6" s="1"/>
  <c r="N25" i="3"/>
  <c r="H56" i="3"/>
  <c r="BE137" i="6" s="1"/>
  <c r="BE135" i="6" s="1"/>
  <c r="N49" i="3"/>
  <c r="B48" i="3"/>
  <c r="N48" i="3" s="1"/>
  <c r="G10" i="4"/>
  <c r="G15" i="2"/>
  <c r="H15" i="2" s="1"/>
  <c r="I15" i="2" s="1"/>
  <c r="J15" i="2" s="1"/>
  <c r="K15" i="2" s="1"/>
  <c r="N7" i="3"/>
  <c r="C17" i="3"/>
  <c r="P137" i="6" s="1"/>
  <c r="P135" i="6" s="1"/>
  <c r="K17" i="3"/>
  <c r="X137" i="6" s="1"/>
  <c r="X135" i="6" s="1"/>
  <c r="D12" i="2"/>
  <c r="E12" i="2" s="1"/>
  <c r="F12" i="2" s="1"/>
  <c r="G12" i="2" s="1"/>
  <c r="H12" i="2" s="1"/>
  <c r="I12" i="2" s="1"/>
  <c r="J12" i="2" s="1"/>
  <c r="K12" i="2" s="1"/>
  <c r="B13" i="3"/>
  <c r="D17" i="3"/>
  <c r="Q137" i="6" s="1"/>
  <c r="Q135" i="6" s="1"/>
  <c r="H17" i="3"/>
  <c r="U137" i="6" s="1"/>
  <c r="U135" i="6" s="1"/>
  <c r="L17" i="3"/>
  <c r="Y137" i="6" s="1"/>
  <c r="Y135" i="6" s="1"/>
  <c r="N34" i="3"/>
  <c r="N38" i="3"/>
  <c r="I56" i="3"/>
  <c r="BF137" i="6" s="1"/>
  <c r="BF135" i="6" s="1"/>
  <c r="C56" i="3"/>
  <c r="AZ137" i="6" s="1"/>
  <c r="AZ135" i="6" s="1"/>
  <c r="G56" i="3"/>
  <c r="BD137" i="6" s="1"/>
  <c r="BD135" i="6" s="1"/>
  <c r="BD149" i="6" s="1"/>
  <c r="K56" i="3"/>
  <c r="BH137" i="6" s="1"/>
  <c r="BH135" i="6" s="1"/>
  <c r="N53" i="3"/>
  <c r="B52" i="3"/>
  <c r="N52" i="3" s="1"/>
  <c r="AZ14" i="6"/>
  <c r="BN31" i="6"/>
  <c r="BL59" i="6"/>
  <c r="C49" i="4"/>
  <c r="C54" i="4" s="1"/>
  <c r="D54" i="4" s="1"/>
  <c r="C62" i="4"/>
  <c r="G15" i="4"/>
  <c r="H15" i="4" s="1"/>
  <c r="G16" i="4"/>
  <c r="H16" i="4" s="1"/>
  <c r="N23" i="3"/>
  <c r="F28" i="3"/>
  <c r="AE137" i="6" s="1"/>
  <c r="AE135" i="6" s="1"/>
  <c r="AE149" i="6" s="1"/>
  <c r="J28" i="3"/>
  <c r="AI137" i="6" s="1"/>
  <c r="AI135" i="6" s="1"/>
  <c r="B24" i="3"/>
  <c r="N24" i="3" s="1"/>
  <c r="N27" i="3"/>
  <c r="C41" i="3"/>
  <c r="AN137" i="6" s="1"/>
  <c r="AN135" i="6" s="1"/>
  <c r="AN149" i="6" s="1"/>
  <c r="G41" i="3"/>
  <c r="AR137" i="6" s="1"/>
  <c r="AR135" i="6" s="1"/>
  <c r="K41" i="3"/>
  <c r="AV137" i="6" s="1"/>
  <c r="AV135" i="6" s="1"/>
  <c r="D56" i="3"/>
  <c r="BA137" i="6" s="1"/>
  <c r="BA135" i="6" s="1"/>
  <c r="BA149" i="6" s="1"/>
  <c r="L56" i="3"/>
  <c r="BI137" i="6" s="1"/>
  <c r="BI135" i="6" s="1"/>
  <c r="BI149" i="6" s="1"/>
  <c r="D6" i="6"/>
  <c r="T6" i="6"/>
  <c r="AB6" i="6"/>
  <c r="AJ6" i="6"/>
  <c r="AJ40" i="6" s="1"/>
  <c r="BH6" i="6"/>
  <c r="E19" i="6"/>
  <c r="E153" i="6" s="1"/>
  <c r="U19" i="6"/>
  <c r="U153" i="6" s="1"/>
  <c r="AK19" i="6"/>
  <c r="BA19" i="6"/>
  <c r="BA153" i="6" s="1"/>
  <c r="BL23" i="6"/>
  <c r="G13" i="8" s="1"/>
  <c r="Q19" i="6"/>
  <c r="Q153" i="6" s="1"/>
  <c r="AG19" i="6"/>
  <c r="AG153" i="6" s="1"/>
  <c r="AW19" i="6"/>
  <c r="AW153" i="6" s="1"/>
  <c r="E59" i="6"/>
  <c r="I59" i="6"/>
  <c r="M59" i="6"/>
  <c r="Q59" i="6"/>
  <c r="U59" i="6"/>
  <c r="Y59" i="6"/>
  <c r="AC59" i="6"/>
  <c r="AG59" i="6"/>
  <c r="AK59" i="6"/>
  <c r="AO59" i="6"/>
  <c r="AS59" i="6"/>
  <c r="AW59" i="6"/>
  <c r="BA59" i="6"/>
  <c r="BE59" i="6"/>
  <c r="BI59" i="6"/>
  <c r="I62" i="4"/>
  <c r="I49" i="4"/>
  <c r="I54" i="4" s="1"/>
  <c r="J54" i="4" s="1"/>
  <c r="F56" i="3"/>
  <c r="BC137" i="6" s="1"/>
  <c r="BC135" i="6" s="1"/>
  <c r="BC149" i="6" s="1"/>
  <c r="J56" i="3"/>
  <c r="BG137" i="6" s="1"/>
  <c r="BG135" i="6" s="1"/>
  <c r="N51" i="3"/>
  <c r="N55" i="3"/>
  <c r="J30" i="4"/>
  <c r="E64" i="4"/>
  <c r="G83" i="4"/>
  <c r="E11" i="5"/>
  <c r="BD112" i="6" s="1"/>
  <c r="BD110" i="6" s="1"/>
  <c r="BK12" i="6"/>
  <c r="C8" i="8" s="1"/>
  <c r="BN12" i="6"/>
  <c r="D19" i="6"/>
  <c r="H19" i="6"/>
  <c r="L19" i="6"/>
  <c r="P19" i="6"/>
  <c r="T19" i="6"/>
  <c r="X19" i="6"/>
  <c r="AB19" i="6"/>
  <c r="AF19" i="6"/>
  <c r="AJ19" i="6"/>
  <c r="AN19" i="6"/>
  <c r="AR19" i="6"/>
  <c r="AV19" i="6"/>
  <c r="AZ19" i="6"/>
  <c r="BD19" i="6"/>
  <c r="BH19" i="6"/>
  <c r="BK31" i="6"/>
  <c r="C14" i="8" s="1"/>
  <c r="BO31" i="6"/>
  <c r="BK34" i="6"/>
  <c r="C15" i="8" s="1"/>
  <c r="BL34" i="6"/>
  <c r="G15" i="8" s="1"/>
  <c r="BM34" i="6"/>
  <c r="BN34" i="6"/>
  <c r="BO34" i="6"/>
  <c r="BK86" i="6"/>
  <c r="BL86" i="6"/>
  <c r="BK91" i="6"/>
  <c r="BN95" i="6"/>
  <c r="BN98" i="6"/>
  <c r="BN103" i="6"/>
  <c r="BE173" i="6"/>
  <c r="BG173" i="6"/>
  <c r="AA182" i="6"/>
  <c r="AV63" i="6"/>
  <c r="I32" i="4"/>
  <c r="E6" i="5"/>
  <c r="BL7" i="6"/>
  <c r="G6" i="8" s="1"/>
  <c r="BM7" i="6"/>
  <c r="BN16" i="6"/>
  <c r="BK23" i="6"/>
  <c r="C13" i="8" s="1"/>
  <c r="BN23" i="6"/>
  <c r="BO23" i="6"/>
  <c r="BL31" i="6"/>
  <c r="G14" i="8" s="1"/>
  <c r="BN43" i="6"/>
  <c r="D59" i="6"/>
  <c r="H59" i="6"/>
  <c r="L59" i="6"/>
  <c r="P59" i="6"/>
  <c r="T59" i="6"/>
  <c r="X59" i="6"/>
  <c r="AB59" i="6"/>
  <c r="AF59" i="6"/>
  <c r="AJ59" i="6"/>
  <c r="AN59" i="6"/>
  <c r="AR59" i="6"/>
  <c r="AV59" i="6"/>
  <c r="AZ59" i="6"/>
  <c r="BD59" i="6"/>
  <c r="BH59" i="6"/>
  <c r="BO59" i="6"/>
  <c r="BO98" i="6"/>
  <c r="AS173" i="6"/>
  <c r="AS174" i="6" s="1"/>
  <c r="AU174" i="6"/>
  <c r="AA181" i="6"/>
  <c r="O183" i="6"/>
  <c r="AR63" i="6"/>
  <c r="AG174" i="6"/>
  <c r="E56" i="3"/>
  <c r="BB137" i="6" s="1"/>
  <c r="BB135" i="6" s="1"/>
  <c r="M56" i="3"/>
  <c r="BJ137" i="6" s="1"/>
  <c r="BJ135" i="6" s="1"/>
  <c r="E14" i="5"/>
  <c r="AE113" i="6" s="1"/>
  <c r="E6" i="6"/>
  <c r="E40" i="6" s="1"/>
  <c r="M6" i="6"/>
  <c r="U6" i="6"/>
  <c r="AC6" i="6"/>
  <c r="AC40" i="6" s="1"/>
  <c r="AK6" i="6"/>
  <c r="AS6" i="6"/>
  <c r="BA6" i="6"/>
  <c r="BI6" i="6"/>
  <c r="BL95" i="6"/>
  <c r="BK98" i="6"/>
  <c r="BM114" i="6"/>
  <c r="J13" i="7" s="1"/>
  <c r="BE174" i="6"/>
  <c r="O182" i="6"/>
  <c r="O184" i="6"/>
  <c r="R184" i="6" s="1"/>
  <c r="R182" i="6" s="1"/>
  <c r="BN80" i="6"/>
  <c r="BM80" i="6"/>
  <c r="BN119" i="6"/>
  <c r="N14" i="7" s="1"/>
  <c r="BO119" i="6"/>
  <c r="R14" i="7" s="1"/>
  <c r="BM119" i="6"/>
  <c r="J14" i="7" s="1"/>
  <c r="BO91" i="6"/>
  <c r="BL91" i="6"/>
  <c r="AT66" i="6"/>
  <c r="AT65" i="6" s="1"/>
  <c r="AT70" i="6" s="1"/>
  <c r="AT145" i="6" s="1"/>
  <c r="AZ63" i="6"/>
  <c r="AU63" i="6"/>
  <c r="BA63" i="6" s="1"/>
  <c r="AO66" i="6"/>
  <c r="AO65" i="6" s="1"/>
  <c r="AO70" i="6" s="1"/>
  <c r="AO145" i="6" s="1"/>
  <c r="AQ63" i="6"/>
  <c r="BB63" i="6"/>
  <c r="BH63" i="6" s="1"/>
  <c r="AM63" i="6"/>
  <c r="BM23" i="6"/>
  <c r="BM19" i="6" s="1"/>
  <c r="BN86" i="6"/>
  <c r="AX63" i="6"/>
  <c r="BD63" i="6" s="1"/>
  <c r="BO86" i="6"/>
  <c r="BM86" i="6"/>
  <c r="M146" i="6"/>
  <c r="M73" i="6"/>
  <c r="I29" i="4"/>
  <c r="I34" i="4"/>
  <c r="J34" i="4" s="1"/>
  <c r="G14" i="4"/>
  <c r="G13" i="4"/>
  <c r="E10" i="4"/>
  <c r="U73" i="6"/>
  <c r="G47" i="4"/>
  <c r="G66" i="4"/>
  <c r="G85" i="4"/>
  <c r="E85" i="4"/>
  <c r="C66" i="4"/>
  <c r="D11" i="4"/>
  <c r="L11" i="4"/>
  <c r="C10" i="4"/>
  <c r="C14" i="4"/>
  <c r="D14" i="4" s="1"/>
  <c r="C16" i="4"/>
  <c r="D16" i="4" s="1"/>
  <c r="C15" i="4"/>
  <c r="D15" i="4" s="1"/>
  <c r="W73" i="6"/>
  <c r="G146" i="6"/>
  <c r="G147" i="6" s="1"/>
  <c r="AK66" i="6"/>
  <c r="AK65" i="6" s="1"/>
  <c r="AK70" i="6" s="1"/>
  <c r="AK145" i="6" s="1"/>
  <c r="Z66" i="6"/>
  <c r="Z65" i="6" s="1"/>
  <c r="Z70" i="6" s="1"/>
  <c r="Z145" i="6" s="1"/>
  <c r="AN66" i="6"/>
  <c r="AN65" i="6" s="1"/>
  <c r="AN70" i="6" s="1"/>
  <c r="AN145" i="6" s="1"/>
  <c r="AJ66" i="6"/>
  <c r="AJ65" i="6" s="1"/>
  <c r="AJ70" i="6" s="1"/>
  <c r="AJ145" i="6" s="1"/>
  <c r="AF66" i="6"/>
  <c r="AF65" i="6" s="1"/>
  <c r="AF70" i="6" s="1"/>
  <c r="AF145" i="6" s="1"/>
  <c r="AB66" i="6"/>
  <c r="AB65" i="6" s="1"/>
  <c r="AB70" i="6" s="1"/>
  <c r="AB145" i="6" s="1"/>
  <c r="AL66" i="6"/>
  <c r="AL65" i="6" s="1"/>
  <c r="AL70" i="6" s="1"/>
  <c r="AL145" i="6" s="1"/>
  <c r="AI66" i="6"/>
  <c r="AI65" i="6" s="1"/>
  <c r="AI70" i="6" s="1"/>
  <c r="AI145" i="6" s="1"/>
  <c r="AE66" i="6"/>
  <c r="AE65" i="6" s="1"/>
  <c r="AE70" i="6" s="1"/>
  <c r="AE145" i="6" s="1"/>
  <c r="D66" i="6"/>
  <c r="D65" i="6" s="1"/>
  <c r="D70" i="6" s="1"/>
  <c r="D145" i="6" s="1"/>
  <c r="E149" i="6"/>
  <c r="M149" i="6"/>
  <c r="R149" i="6"/>
  <c r="AG149" i="6"/>
  <c r="AI149" i="6"/>
  <c r="AV149" i="6"/>
  <c r="G54" i="4"/>
  <c r="H54" i="4" s="1"/>
  <c r="G53" i="4"/>
  <c r="H53" i="4" s="1"/>
  <c r="G52" i="4"/>
  <c r="H52" i="4" s="1"/>
  <c r="G51" i="4"/>
  <c r="H49" i="4"/>
  <c r="G48" i="4"/>
  <c r="AI113" i="6"/>
  <c r="W113" i="6"/>
  <c r="S113" i="6"/>
  <c r="G113" i="6"/>
  <c r="C113" i="6"/>
  <c r="AD113" i="6"/>
  <c r="Z113" i="6"/>
  <c r="N113" i="6"/>
  <c r="J113" i="6"/>
  <c r="X113" i="6"/>
  <c r="P113" i="6"/>
  <c r="AC113" i="6"/>
  <c r="U113" i="6"/>
  <c r="AJ113" i="6"/>
  <c r="T113" i="6"/>
  <c r="AG113" i="6"/>
  <c r="Q113" i="6"/>
  <c r="Y113" i="6"/>
  <c r="T147" i="6"/>
  <c r="AE146" i="6"/>
  <c r="AE73" i="6"/>
  <c r="C16" i="2"/>
  <c r="G28" i="8" s="1"/>
  <c r="D11" i="2"/>
  <c r="F149" i="6"/>
  <c r="N149" i="6"/>
  <c r="AH149" i="6"/>
  <c r="AJ149" i="6"/>
  <c r="AM135" i="6"/>
  <c r="AU149" i="6"/>
  <c r="AS149" i="6"/>
  <c r="N35" i="3"/>
  <c r="N37" i="3"/>
  <c r="BB149" i="6"/>
  <c r="BH112" i="6"/>
  <c r="AZ112" i="6"/>
  <c r="AV112" i="6"/>
  <c r="AR112" i="6"/>
  <c r="AJ112" i="6"/>
  <c r="AF112" i="6"/>
  <c r="AB112" i="6"/>
  <c r="T112" i="6"/>
  <c r="P112" i="6"/>
  <c r="L112" i="6"/>
  <c r="D112" i="6"/>
  <c r="BG112" i="6"/>
  <c r="BC112" i="6"/>
  <c r="BC110" i="6" s="1"/>
  <c r="BC90" i="6" s="1"/>
  <c r="AU112" i="6"/>
  <c r="AQ112" i="6"/>
  <c r="AM112" i="6"/>
  <c r="AE112" i="6"/>
  <c r="AA112" i="6"/>
  <c r="W112" i="6"/>
  <c r="O112" i="6"/>
  <c r="K112" i="6"/>
  <c r="G112" i="6"/>
  <c r="BE112" i="6"/>
  <c r="AW112" i="6"/>
  <c r="AO112" i="6"/>
  <c r="AO110" i="6" s="1"/>
  <c r="AO90" i="6" s="1"/>
  <c r="Y112" i="6"/>
  <c r="Q112" i="6"/>
  <c r="I112" i="6"/>
  <c r="BB112" i="6"/>
  <c r="AT112" i="6"/>
  <c r="AL112" i="6"/>
  <c r="V112" i="6"/>
  <c r="N112" i="6"/>
  <c r="F112" i="6"/>
  <c r="AK112" i="6"/>
  <c r="U112" i="6"/>
  <c r="E112" i="6"/>
  <c r="AP112" i="6"/>
  <c r="J112" i="6"/>
  <c r="AX112" i="6"/>
  <c r="R112" i="6"/>
  <c r="AS112" i="6"/>
  <c r="AC112" i="6"/>
  <c r="BF112" i="6"/>
  <c r="Z112" i="6"/>
  <c r="I149" i="6"/>
  <c r="K149" i="6"/>
  <c r="P149" i="6"/>
  <c r="T149" i="6"/>
  <c r="X149" i="6"/>
  <c r="D28" i="3"/>
  <c r="AC137" i="6" s="1"/>
  <c r="AC135" i="6" s="1"/>
  <c r="L28" i="3"/>
  <c r="AK137" i="6" s="1"/>
  <c r="AK135" i="6" s="1"/>
  <c r="E41" i="3"/>
  <c r="AP137" i="6" s="1"/>
  <c r="AP135" i="6" s="1"/>
  <c r="M41" i="3"/>
  <c r="AX137" i="6" s="1"/>
  <c r="AX135" i="6" s="1"/>
  <c r="BE149" i="6"/>
  <c r="BG149" i="6"/>
  <c r="G29" i="4"/>
  <c r="G35" i="4"/>
  <c r="H35" i="4" s="1"/>
  <c r="G34" i="4"/>
  <c r="H34" i="4" s="1"/>
  <c r="G33" i="4"/>
  <c r="H33" i="4" s="1"/>
  <c r="G32" i="4"/>
  <c r="H30" i="4"/>
  <c r="BE110" i="6"/>
  <c r="BE90" i="6" s="1"/>
  <c r="AK111" i="6"/>
  <c r="AG111" i="6"/>
  <c r="AC111" i="6"/>
  <c r="Y111" i="6"/>
  <c r="Y110" i="6" s="1"/>
  <c r="Y90" i="6" s="1"/>
  <c r="U111" i="6"/>
  <c r="Q111" i="6"/>
  <c r="M111" i="6"/>
  <c r="I111" i="6"/>
  <c r="E111" i="6"/>
  <c r="AZ110" i="6"/>
  <c r="AZ90" i="6" s="1"/>
  <c r="AJ111" i="6"/>
  <c r="AJ110" i="6" s="1"/>
  <c r="AJ90" i="6" s="1"/>
  <c r="AF111" i="6"/>
  <c r="AB111" i="6"/>
  <c r="X111" i="6"/>
  <c r="T111" i="6"/>
  <c r="T110" i="6" s="1"/>
  <c r="T90" i="6" s="1"/>
  <c r="P111" i="6"/>
  <c r="L111" i="6"/>
  <c r="H111" i="6"/>
  <c r="D111" i="6"/>
  <c r="AH111" i="6"/>
  <c r="Z111" i="6"/>
  <c r="R111" i="6"/>
  <c r="J111" i="6"/>
  <c r="AE111" i="6"/>
  <c r="W111" i="6"/>
  <c r="O111" i="6"/>
  <c r="G111" i="6"/>
  <c r="BB110" i="6"/>
  <c r="AL111" i="6"/>
  <c r="V111" i="6"/>
  <c r="F111" i="6"/>
  <c r="K111" i="6"/>
  <c r="AI111" i="6"/>
  <c r="S111" i="6"/>
  <c r="C111" i="6"/>
  <c r="AD111" i="6"/>
  <c r="N111" i="6"/>
  <c r="AA111" i="6"/>
  <c r="D153" i="6"/>
  <c r="D40" i="6"/>
  <c r="H153" i="6"/>
  <c r="H40" i="6"/>
  <c r="P153" i="6"/>
  <c r="P40" i="6"/>
  <c r="T40" i="6"/>
  <c r="T153" i="6"/>
  <c r="X153" i="6"/>
  <c r="X40" i="6"/>
  <c r="AF153" i="6"/>
  <c r="AF40" i="6"/>
  <c r="AJ153" i="6"/>
  <c r="AN153" i="6"/>
  <c r="AN40" i="6"/>
  <c r="AV153" i="6"/>
  <c r="AV40" i="6"/>
  <c r="AZ153" i="6"/>
  <c r="BD153" i="6"/>
  <c r="BD40" i="6"/>
  <c r="Z149" i="6"/>
  <c r="AT149" i="6"/>
  <c r="AR149" i="6"/>
  <c r="AM4" i="6"/>
  <c r="AY4" i="6" s="1"/>
  <c r="B20" i="3"/>
  <c r="B31" i="3" s="1"/>
  <c r="B44" i="3" s="1"/>
  <c r="F147" i="6"/>
  <c r="F24" i="2"/>
  <c r="S149" i="6"/>
  <c r="AB149" i="6"/>
  <c r="AF149" i="6"/>
  <c r="AO149" i="6"/>
  <c r="AW149" i="6"/>
  <c r="N39" i="3"/>
  <c r="BJ149" i="6"/>
  <c r="Y147" i="6"/>
  <c r="C27" i="8"/>
  <c r="G149" i="6"/>
  <c r="V149" i="6"/>
  <c r="J149" i="6"/>
  <c r="D149" i="6"/>
  <c r="H149" i="6"/>
  <c r="L149" i="6"/>
  <c r="W149" i="6"/>
  <c r="Q149" i="6"/>
  <c r="U149" i="6"/>
  <c r="Y149" i="6"/>
  <c r="N15" i="3"/>
  <c r="E28" i="3"/>
  <c r="AD137" i="6" s="1"/>
  <c r="AD135" i="6" s="1"/>
  <c r="M28" i="3"/>
  <c r="AL137" i="6" s="1"/>
  <c r="AL135" i="6" s="1"/>
  <c r="F41" i="3"/>
  <c r="AQ137" i="6" s="1"/>
  <c r="AQ135" i="6" s="1"/>
  <c r="BF149" i="6"/>
  <c r="AZ149" i="6"/>
  <c r="BH149" i="6"/>
  <c r="E147" i="6"/>
  <c r="U147" i="6"/>
  <c r="W147" i="6"/>
  <c r="N16" i="3"/>
  <c r="K6" i="8"/>
  <c r="BK7" i="6"/>
  <c r="BL20" i="6"/>
  <c r="G12" i="8" s="1"/>
  <c r="K161" i="6"/>
  <c r="Q147" i="6"/>
  <c r="B11" i="3"/>
  <c r="N33" i="3"/>
  <c r="H13" i="4"/>
  <c r="C28" i="4"/>
  <c r="C30" i="4"/>
  <c r="J32" i="4"/>
  <c r="L43" i="4"/>
  <c r="BN7" i="6"/>
  <c r="BO20" i="6"/>
  <c r="F172" i="6"/>
  <c r="BK48" i="6"/>
  <c r="BK59" i="6" s="1"/>
  <c r="X147" i="6"/>
  <c r="V73" i="6"/>
  <c r="V146" i="6"/>
  <c r="V147" i="6" s="1"/>
  <c r="P16" i="7"/>
  <c r="B6" i="3"/>
  <c r="B22" i="3"/>
  <c r="B26" i="3"/>
  <c r="N26" i="3" s="1"/>
  <c r="G31" i="3"/>
  <c r="B46" i="3"/>
  <c r="B50" i="3"/>
  <c r="N50" i="3" s="1"/>
  <c r="B54" i="3"/>
  <c r="N54" i="3" s="1"/>
  <c r="I10" i="4"/>
  <c r="F11" i="4"/>
  <c r="J11" i="4"/>
  <c r="E13" i="4"/>
  <c r="I13" i="4"/>
  <c r="E14" i="4"/>
  <c r="F14" i="4" s="1"/>
  <c r="I14" i="4"/>
  <c r="J14" i="4" s="1"/>
  <c r="E15" i="4"/>
  <c r="F15" i="4" s="1"/>
  <c r="I15" i="4"/>
  <c r="J15" i="4" s="1"/>
  <c r="I16" i="4"/>
  <c r="J16" i="4" s="1"/>
  <c r="E28" i="4"/>
  <c r="C47" i="4"/>
  <c r="C52" i="4" s="1"/>
  <c r="D52" i="4" s="1"/>
  <c r="L49" i="4"/>
  <c r="I66" i="4"/>
  <c r="I6" i="6"/>
  <c r="I40" i="6" s="1"/>
  <c r="Q6" i="6"/>
  <c r="Q40" i="6" s="1"/>
  <c r="Y6" i="6"/>
  <c r="Y40" i="6" s="1"/>
  <c r="AG6" i="6"/>
  <c r="AG40" i="6" s="1"/>
  <c r="AO6" i="6"/>
  <c r="AO40" i="6" s="1"/>
  <c r="AW6" i="6"/>
  <c r="AW40" i="6" s="1"/>
  <c r="BE6" i="6"/>
  <c r="BE40" i="6" s="1"/>
  <c r="BO7" i="6"/>
  <c r="BL12" i="6"/>
  <c r="BM12" i="6"/>
  <c r="F153" i="6"/>
  <c r="J153" i="6"/>
  <c r="N153" i="6"/>
  <c r="R153" i="6"/>
  <c r="V153" i="6"/>
  <c r="Z153" i="6"/>
  <c r="Z40" i="6"/>
  <c r="AD153" i="6"/>
  <c r="AH153" i="6"/>
  <c r="AL153" i="6"/>
  <c r="AP153" i="6"/>
  <c r="AP40" i="6"/>
  <c r="AT153" i="6"/>
  <c r="AX153" i="6"/>
  <c r="BB153" i="6"/>
  <c r="BF153" i="6"/>
  <c r="BJ153" i="6"/>
  <c r="BK19" i="6"/>
  <c r="D172" i="6" s="1"/>
  <c r="BO19" i="6"/>
  <c r="H147" i="6"/>
  <c r="BD90" i="6"/>
  <c r="BK103" i="6"/>
  <c r="S147" i="6"/>
  <c r="AK153" i="6"/>
  <c r="N36" i="3"/>
  <c r="N40" i="3"/>
  <c r="I28" i="4"/>
  <c r="I33" i="4" s="1"/>
  <c r="J33" i="4" s="1"/>
  <c r="BN59" i="6"/>
  <c r="BL68" i="6"/>
  <c r="BL66" i="6" s="1"/>
  <c r="O66" i="6"/>
  <c r="O65" i="6" s="1"/>
  <c r="O70" i="6" s="1"/>
  <c r="O145" i="6" s="1"/>
  <c r="AA66" i="6"/>
  <c r="AA65" i="6" s="1"/>
  <c r="AA70" i="6" s="1"/>
  <c r="AA145" i="6" s="1"/>
  <c r="C147" i="6"/>
  <c r="D13" i="4"/>
  <c r="F49" i="4"/>
  <c r="E51" i="4"/>
  <c r="I52" i="4"/>
  <c r="J52" i="4" s="1"/>
  <c r="E53" i="4"/>
  <c r="F53" i="4" s="1"/>
  <c r="E54" i="4"/>
  <c r="F54" i="4" s="1"/>
  <c r="BN19" i="6"/>
  <c r="P147" i="6"/>
  <c r="R73" i="6"/>
  <c r="R146" i="6"/>
  <c r="Z73" i="6"/>
  <c r="Z146" i="6"/>
  <c r="E47" i="4"/>
  <c r="E52" i="4" s="1"/>
  <c r="E48" i="4"/>
  <c r="D49" i="4"/>
  <c r="C51" i="4"/>
  <c r="C53" i="4"/>
  <c r="D53" i="4" s="1"/>
  <c r="F6" i="6"/>
  <c r="F40" i="6" s="1"/>
  <c r="J6" i="6"/>
  <c r="J40" i="6" s="1"/>
  <c r="N6" i="6"/>
  <c r="N40" i="6" s="1"/>
  <c r="R6" i="6"/>
  <c r="R40" i="6" s="1"/>
  <c r="V6" i="6"/>
  <c r="V40" i="6" s="1"/>
  <c r="Z6" i="6"/>
  <c r="AD6" i="6"/>
  <c r="AD40" i="6" s="1"/>
  <c r="AH6" i="6"/>
  <c r="AH40" i="6" s="1"/>
  <c r="AL6" i="6"/>
  <c r="AL40" i="6" s="1"/>
  <c r="AP6" i="6"/>
  <c r="AT6" i="6"/>
  <c r="AT40" i="6" s="1"/>
  <c r="AX6" i="6"/>
  <c r="AX40" i="6" s="1"/>
  <c r="BB6" i="6"/>
  <c r="BB40" i="6" s="1"/>
  <c r="BF6" i="6"/>
  <c r="BF40" i="6" s="1"/>
  <c r="BJ6" i="6"/>
  <c r="BJ40" i="6" s="1"/>
  <c r="BK14" i="6"/>
  <c r="C9" i="8" s="1"/>
  <c r="O14" i="6"/>
  <c r="BL14" i="6" s="1"/>
  <c r="BL16" i="6"/>
  <c r="BM16" i="6"/>
  <c r="AA14" i="6"/>
  <c r="BM14" i="6" s="1"/>
  <c r="BN14" i="6"/>
  <c r="BK16" i="6"/>
  <c r="G19" i="6"/>
  <c r="K19" i="6"/>
  <c r="O19" i="6"/>
  <c r="S19" i="6"/>
  <c r="W19" i="6"/>
  <c r="AA19" i="6"/>
  <c r="BM20" i="6"/>
  <c r="AE19" i="6"/>
  <c r="AI19" i="6"/>
  <c r="BN20" i="6"/>
  <c r="AM19" i="6"/>
  <c r="AQ19" i="6"/>
  <c r="AU19" i="6"/>
  <c r="AY19" i="6"/>
  <c r="BC19" i="6"/>
  <c r="BG19" i="6"/>
  <c r="BK20" i="6"/>
  <c r="C12" i="8" s="1"/>
  <c r="M40" i="6"/>
  <c r="AS40" i="6"/>
  <c r="BA40" i="6"/>
  <c r="BI40" i="6"/>
  <c r="BM43" i="6"/>
  <c r="BM59" i="6" s="1"/>
  <c r="AR66" i="6"/>
  <c r="AR65" i="6" s="1"/>
  <c r="AR70" i="6" s="1"/>
  <c r="AR145" i="6" s="1"/>
  <c r="AP66" i="6"/>
  <c r="AP65" i="6" s="1"/>
  <c r="AP70" i="6" s="1"/>
  <c r="AP145" i="6" s="1"/>
  <c r="AM184" i="6"/>
  <c r="AM183" i="6"/>
  <c r="AM181" i="6"/>
  <c r="AM182" i="6"/>
  <c r="AC66" i="6"/>
  <c r="AC65" i="6" s="1"/>
  <c r="AC70" i="6" s="1"/>
  <c r="AC145" i="6" s="1"/>
  <c r="AG66" i="6"/>
  <c r="AG65" i="6" s="1"/>
  <c r="AG70" i="6" s="1"/>
  <c r="AG145" i="6" s="1"/>
  <c r="BK80" i="6"/>
  <c r="BL80" i="6"/>
  <c r="BO80" i="6"/>
  <c r="H13" i="7"/>
  <c r="T16" i="7"/>
  <c r="AP173" i="6"/>
  <c r="AF173" i="6"/>
  <c r="AD66" i="6"/>
  <c r="AD65" i="6" s="1"/>
  <c r="AD70" i="6" s="1"/>
  <c r="AD145" i="6" s="1"/>
  <c r="AH66" i="6"/>
  <c r="AH65" i="6" s="1"/>
  <c r="AH70" i="6" s="1"/>
  <c r="AH145" i="6" s="1"/>
  <c r="BB90" i="6"/>
  <c r="BM95" i="6"/>
  <c r="BM103" i="6"/>
  <c r="BL103" i="6"/>
  <c r="BN114" i="6"/>
  <c r="N13" i="7" s="1"/>
  <c r="T13" i="7" s="1"/>
  <c r="L13" i="7"/>
  <c r="H16" i="7"/>
  <c r="AY184" i="6"/>
  <c r="AY183" i="6"/>
  <c r="AY182" i="6"/>
  <c r="W173" i="6"/>
  <c r="AI173" i="6"/>
  <c r="BD173" i="6"/>
  <c r="BB173" i="6"/>
  <c r="AZ170" i="6" s="1"/>
  <c r="AZ174" i="6" s="1"/>
  <c r="U173" i="6"/>
  <c r="BB174" i="6"/>
  <c r="C21" i="8"/>
  <c r="J49" i="4" l="1"/>
  <c r="I53" i="4"/>
  <c r="J53" i="4" s="1"/>
  <c r="I51" i="4"/>
  <c r="J51" i="4" s="1"/>
  <c r="J55" i="4" s="1"/>
  <c r="J56" i="4" s="1"/>
  <c r="I48" i="4"/>
  <c r="BK74" i="6"/>
  <c r="I170" i="6" s="1"/>
  <c r="U161" i="6"/>
  <c r="K146" i="6"/>
  <c r="K147" i="6" s="1"/>
  <c r="I73" i="6"/>
  <c r="BK68" i="6"/>
  <c r="BK66" i="6" s="1"/>
  <c r="BK70" i="6" s="1"/>
  <c r="B5" i="7" s="1"/>
  <c r="C5" i="7" s="1"/>
  <c r="I146" i="6"/>
  <c r="I147" i="6" s="1"/>
  <c r="J146" i="6"/>
  <c r="J147" i="6" s="1"/>
  <c r="J73" i="6"/>
  <c r="BL133" i="6"/>
  <c r="BL119" i="6" s="1"/>
  <c r="F14" i="7" s="1"/>
  <c r="L14" i="7" s="1"/>
  <c r="O119" i="6"/>
  <c r="L73" i="6"/>
  <c r="L146" i="6"/>
  <c r="L147" i="6" s="1"/>
  <c r="BL74" i="6"/>
  <c r="O146" i="6"/>
  <c r="O147" i="6" s="1"/>
  <c r="I119" i="6"/>
  <c r="BK133" i="6"/>
  <c r="BK119" i="6" s="1"/>
  <c r="B14" i="7" s="1"/>
  <c r="T14" i="7"/>
  <c r="M147" i="6"/>
  <c r="AH173" i="6"/>
  <c r="AI174" i="6"/>
  <c r="AD173" i="6"/>
  <c r="AN170" i="6"/>
  <c r="AN174" i="6" s="1"/>
  <c r="AP174" i="6"/>
  <c r="C81" i="4"/>
  <c r="C68" i="4"/>
  <c r="E62" i="4"/>
  <c r="E68" i="4" s="1"/>
  <c r="G62" i="4"/>
  <c r="G68" i="4" s="1"/>
  <c r="AZ6" i="6"/>
  <c r="AZ40" i="6" s="1"/>
  <c r="BO14" i="6"/>
  <c r="B17" i="3"/>
  <c r="N13" i="3"/>
  <c r="S110" i="6"/>
  <c r="S90" i="6" s="1"/>
  <c r="BH66" i="6"/>
  <c r="BH65" i="6" s="1"/>
  <c r="BH70" i="6" s="1"/>
  <c r="BH145" i="6" s="1"/>
  <c r="AV66" i="6"/>
  <c r="AV65" i="6" s="1"/>
  <c r="AV70" i="6" s="1"/>
  <c r="AV145" i="6" s="1"/>
  <c r="BH153" i="6"/>
  <c r="BH40" i="6"/>
  <c r="AR153" i="6"/>
  <c r="AR40" i="6"/>
  <c r="AB153" i="6"/>
  <c r="AB40" i="6"/>
  <c r="L153" i="6"/>
  <c r="L40" i="6"/>
  <c r="V173" i="6"/>
  <c r="W174" i="6"/>
  <c r="AR173" i="6"/>
  <c r="U40" i="6"/>
  <c r="BL19" i="6"/>
  <c r="I110" i="6"/>
  <c r="H14" i="4"/>
  <c r="H17" i="4" s="1"/>
  <c r="H18" i="4" s="1"/>
  <c r="G18" i="4"/>
  <c r="N146" i="6"/>
  <c r="N147" i="6" s="1"/>
  <c r="N73" i="6"/>
  <c r="L113" i="6"/>
  <c r="L110" i="6" s="1"/>
  <c r="L90" i="6" s="1"/>
  <c r="I113" i="6"/>
  <c r="E113" i="6"/>
  <c r="AK113" i="6"/>
  <c r="AF113" i="6"/>
  <c r="AF110" i="6" s="1"/>
  <c r="AF90" i="6" s="1"/>
  <c r="R113" i="6"/>
  <c r="AH113" i="6"/>
  <c r="K113" i="6"/>
  <c r="AA113" i="6"/>
  <c r="BM113" i="6" s="1"/>
  <c r="I81" i="4"/>
  <c r="I68" i="4"/>
  <c r="I71" i="4" s="1"/>
  <c r="J71" i="4" s="1"/>
  <c r="AI110" i="6"/>
  <c r="AI90" i="6" s="1"/>
  <c r="W110" i="6"/>
  <c r="W90" i="6" s="1"/>
  <c r="X110" i="6"/>
  <c r="X90" i="6" s="1"/>
  <c r="BF173" i="6"/>
  <c r="BG174" i="6"/>
  <c r="AH110" i="6"/>
  <c r="AH90" i="6" s="1"/>
  <c r="M112" i="6"/>
  <c r="AH112" i="6"/>
  <c r="BI112" i="6"/>
  <c r="BI110" i="6" s="1"/>
  <c r="BI90" i="6" s="1"/>
  <c r="BA112" i="6"/>
  <c r="BA110" i="6" s="1"/>
  <c r="BA90" i="6" s="1"/>
  <c r="AD112" i="6"/>
  <c r="BJ112" i="6"/>
  <c r="AG112" i="6"/>
  <c r="AG110" i="6" s="1"/>
  <c r="AG90" i="6" s="1"/>
  <c r="C112" i="6"/>
  <c r="C110" i="6" s="1"/>
  <c r="C90" i="6" s="1"/>
  <c r="S112" i="6"/>
  <c r="AI112" i="6"/>
  <c r="AY112" i="6"/>
  <c r="AY110" i="6" s="1"/>
  <c r="AY90" i="6" s="1"/>
  <c r="H112" i="6"/>
  <c r="H110" i="6" s="1"/>
  <c r="H90" i="6" s="1"/>
  <c r="X112" i="6"/>
  <c r="AN112" i="6"/>
  <c r="AB113" i="6"/>
  <c r="AB110" i="6" s="1"/>
  <c r="AB90" i="6" s="1"/>
  <c r="D113" i="6"/>
  <c r="BK113" i="6" s="1"/>
  <c r="M113" i="6"/>
  <c r="H113" i="6"/>
  <c r="F113" i="6"/>
  <c r="V113" i="6"/>
  <c r="V110" i="6" s="1"/>
  <c r="V90" i="6" s="1"/>
  <c r="AL113" i="6"/>
  <c r="AL110" i="6" s="1"/>
  <c r="AL90" i="6" s="1"/>
  <c r="O113" i="6"/>
  <c r="G17" i="4"/>
  <c r="C48" i="4"/>
  <c r="AK40" i="6"/>
  <c r="P14" i="7"/>
  <c r="BK145" i="6"/>
  <c r="K170" i="6" s="1"/>
  <c r="BB66" i="6"/>
  <c r="BB65" i="6" s="1"/>
  <c r="BB70" i="6" s="1"/>
  <c r="BB145" i="6" s="1"/>
  <c r="BA66" i="6"/>
  <c r="BA65" i="6" s="1"/>
  <c r="BA70" i="6" s="1"/>
  <c r="BA145" i="6" s="1"/>
  <c r="BG63" i="6"/>
  <c r="AU66" i="6"/>
  <c r="AU65" i="6" s="1"/>
  <c r="AU70" i="6" s="1"/>
  <c r="AU145" i="6" s="1"/>
  <c r="BJ63" i="6"/>
  <c r="AZ66" i="6"/>
  <c r="AZ65" i="6" s="1"/>
  <c r="AZ70" i="6" s="1"/>
  <c r="AZ145" i="6" s="1"/>
  <c r="BF63" i="6"/>
  <c r="AQ66" i="6"/>
  <c r="AQ65" i="6" s="1"/>
  <c r="AQ70" i="6" s="1"/>
  <c r="AQ145" i="6" s="1"/>
  <c r="AW63" i="6"/>
  <c r="AS63" i="6"/>
  <c r="AX66" i="6"/>
  <c r="AX65" i="6" s="1"/>
  <c r="AX70" i="6" s="1"/>
  <c r="AX145" i="6" s="1"/>
  <c r="AE147" i="6"/>
  <c r="BL73" i="6"/>
  <c r="F8" i="7" s="1"/>
  <c r="D17" i="4"/>
  <c r="D18" i="4" s="1"/>
  <c r="C18" i="4"/>
  <c r="C17" i="4"/>
  <c r="Z147" i="6"/>
  <c r="D147" i="6"/>
  <c r="BD66" i="6"/>
  <c r="BD65" i="6" s="1"/>
  <c r="BD70" i="6" s="1"/>
  <c r="BD145" i="6" s="1"/>
  <c r="BM6" i="6"/>
  <c r="BM40" i="6" s="1"/>
  <c r="BF110" i="6"/>
  <c r="BF90" i="6" s="1"/>
  <c r="AK110" i="6"/>
  <c r="AK90" i="6" s="1"/>
  <c r="BL6" i="6"/>
  <c r="BL40" i="6" s="1"/>
  <c r="N110" i="6"/>
  <c r="N90" i="6" s="1"/>
  <c r="AQ110" i="6"/>
  <c r="AQ90" i="6" s="1"/>
  <c r="D110" i="6"/>
  <c r="D90" i="6" s="1"/>
  <c r="J110" i="6"/>
  <c r="J90" i="6" s="1"/>
  <c r="AP110" i="6"/>
  <c r="AP90" i="6" s="1"/>
  <c r="AN110" i="6"/>
  <c r="AN90" i="6" s="1"/>
  <c r="F52" i="4"/>
  <c r="E56" i="4"/>
  <c r="BL70" i="6"/>
  <c r="F5" i="7" s="1"/>
  <c r="BL65" i="6"/>
  <c r="AQ153" i="6"/>
  <c r="AQ40" i="6"/>
  <c r="S153" i="6"/>
  <c r="S40" i="6"/>
  <c r="C35" i="4"/>
  <c r="D35" i="4" s="1"/>
  <c r="C34" i="4"/>
  <c r="D34" i="4" s="1"/>
  <c r="C33" i="4"/>
  <c r="D33" i="4" s="1"/>
  <c r="C32" i="4"/>
  <c r="D30" i="4"/>
  <c r="C29" i="4"/>
  <c r="G11" i="8"/>
  <c r="BN112" i="6"/>
  <c r="AM149" i="6"/>
  <c r="BN135" i="6"/>
  <c r="G55" i="4"/>
  <c r="H51" i="4"/>
  <c r="H55" i="4" s="1"/>
  <c r="H56" i="4" s="1"/>
  <c r="AM153" i="6"/>
  <c r="AM40" i="6"/>
  <c r="AN163" i="6" s="1"/>
  <c r="O153" i="6"/>
  <c r="AJ73" i="6"/>
  <c r="AJ146" i="6"/>
  <c r="I56" i="4"/>
  <c r="E30" i="4"/>
  <c r="L30" i="4" s="1"/>
  <c r="L24" i="4"/>
  <c r="AQ149" i="6"/>
  <c r="M110" i="6"/>
  <c r="M90" i="6" s="1"/>
  <c r="AC110" i="6"/>
  <c r="AC90" i="6" s="1"/>
  <c r="AS110" i="6"/>
  <c r="AS90" i="6" s="1"/>
  <c r="G37" i="4"/>
  <c r="AC149" i="6"/>
  <c r="BO113" i="6"/>
  <c r="AM66" i="6"/>
  <c r="AM65" i="6" s="1"/>
  <c r="AM70" i="6" s="1"/>
  <c r="AM145" i="6" s="1"/>
  <c r="AY153" i="6"/>
  <c r="AY40" i="6"/>
  <c r="AZ163" i="6" s="1"/>
  <c r="AA153" i="6"/>
  <c r="K153" i="6"/>
  <c r="K40" i="6"/>
  <c r="AL73" i="6"/>
  <c r="AL146" i="6"/>
  <c r="AK73" i="6"/>
  <c r="AK146" i="6"/>
  <c r="AK147" i="6" s="1"/>
  <c r="S6" i="8"/>
  <c r="BO6" i="6"/>
  <c r="BO40" i="6" s="1"/>
  <c r="B56" i="3"/>
  <c r="AY137" i="6" s="1"/>
  <c r="N46" i="3"/>
  <c r="N56" i="3" s="1"/>
  <c r="B8" i="3"/>
  <c r="C137" i="6" s="1"/>
  <c r="N6" i="3"/>
  <c r="N8" i="3" s="1"/>
  <c r="O6" i="8"/>
  <c r="BN6" i="6"/>
  <c r="BN40" i="6" s="1"/>
  <c r="I36" i="4"/>
  <c r="C6" i="8"/>
  <c r="BK6" i="6"/>
  <c r="BK40" i="6" s="1"/>
  <c r="AL149" i="6"/>
  <c r="R147" i="6"/>
  <c r="BM111" i="6"/>
  <c r="AT110" i="6"/>
  <c r="AT90" i="6" s="1"/>
  <c r="BO111" i="6"/>
  <c r="F110" i="6"/>
  <c r="F90" i="6" s="1"/>
  <c r="G110" i="6"/>
  <c r="G90" i="6" s="1"/>
  <c r="BN111" i="6"/>
  <c r="AM110" i="6"/>
  <c r="AM90" i="6" s="1"/>
  <c r="R110" i="6"/>
  <c r="R90" i="6" s="1"/>
  <c r="AX110" i="6"/>
  <c r="AX90" i="6" s="1"/>
  <c r="AR110" i="6"/>
  <c r="AR90" i="6" s="1"/>
  <c r="BH110" i="6"/>
  <c r="BH90" i="6" s="1"/>
  <c r="Q110" i="6"/>
  <c r="Q90" i="6" s="1"/>
  <c r="AW110" i="6"/>
  <c r="AW90" i="6" s="1"/>
  <c r="I37" i="4"/>
  <c r="AX149" i="6"/>
  <c r="BL112" i="6"/>
  <c r="G27" i="8"/>
  <c r="BN113" i="6"/>
  <c r="G56" i="4"/>
  <c r="BG40" i="6"/>
  <c r="BG153" i="6"/>
  <c r="AE153" i="6"/>
  <c r="AE40" i="6"/>
  <c r="C153" i="6"/>
  <c r="C40" i="6"/>
  <c r="D163" i="6" s="1"/>
  <c r="AA6" i="6"/>
  <c r="AA40" i="6" s="1"/>
  <c r="AB163" i="6" s="1"/>
  <c r="AI146" i="6"/>
  <c r="AI73" i="6"/>
  <c r="AF146" i="6"/>
  <c r="AF73" i="6"/>
  <c r="AC73" i="6"/>
  <c r="AC146" i="6"/>
  <c r="AC147" i="6" s="1"/>
  <c r="BM68" i="6"/>
  <c r="BM66" i="6" s="1"/>
  <c r="E17" i="4"/>
  <c r="F13" i="4"/>
  <c r="F17" i="4" s="1"/>
  <c r="F18" i="4" s="1"/>
  <c r="E18" i="4"/>
  <c r="AK149" i="6"/>
  <c r="BC153" i="6"/>
  <c r="BC40" i="6"/>
  <c r="AD73" i="6"/>
  <c r="AD146" i="6"/>
  <c r="AD147" i="6" s="1"/>
  <c r="AG73" i="6"/>
  <c r="AG146" i="6"/>
  <c r="AG147" i="6" s="1"/>
  <c r="W161" i="6"/>
  <c r="BL145" i="6"/>
  <c r="B28" i="3"/>
  <c r="AA137" i="6" s="1"/>
  <c r="N22" i="3"/>
  <c r="N28" i="3" s="1"/>
  <c r="AD110" i="6"/>
  <c r="AD90" i="6" s="1"/>
  <c r="BJ110" i="6"/>
  <c r="BJ90" i="6" s="1"/>
  <c r="AE110" i="6"/>
  <c r="AE90" i="6" s="1"/>
  <c r="E11" i="2"/>
  <c r="D16" i="2"/>
  <c r="K28" i="8" s="1"/>
  <c r="T173" i="6"/>
  <c r="R173" i="6"/>
  <c r="U174" i="6"/>
  <c r="P13" i="7"/>
  <c r="AH73" i="6"/>
  <c r="AH146" i="6"/>
  <c r="AH147" i="6" s="1"/>
  <c r="C11" i="8"/>
  <c r="AU153" i="6"/>
  <c r="AU40" i="6"/>
  <c r="AI153" i="6"/>
  <c r="AI40" i="6"/>
  <c r="W153" i="6"/>
  <c r="W40" i="6"/>
  <c r="G153" i="6"/>
  <c r="G40" i="6"/>
  <c r="D51" i="4"/>
  <c r="D55" i="4" s="1"/>
  <c r="D56" i="4" s="1"/>
  <c r="C56" i="4"/>
  <c r="C55" i="4"/>
  <c r="AG161" i="6"/>
  <c r="AA146" i="6"/>
  <c r="AA147" i="6" s="1"/>
  <c r="BM74" i="6"/>
  <c r="AA73" i="6"/>
  <c r="AB73" i="6"/>
  <c r="AB146" i="6"/>
  <c r="E55" i="4"/>
  <c r="F51" i="4"/>
  <c r="AI161" i="6"/>
  <c r="BM145" i="6"/>
  <c r="I17" i="4"/>
  <c r="J13" i="4"/>
  <c r="J17" i="4" s="1"/>
  <c r="J18" i="4" s="1"/>
  <c r="I18" i="4"/>
  <c r="O6" i="6"/>
  <c r="O40" i="6" s="1"/>
  <c r="P163" i="6" s="1"/>
  <c r="I55" i="4"/>
  <c r="J36" i="4"/>
  <c r="J37" i="4" s="1"/>
  <c r="N41" i="3"/>
  <c r="AD149" i="6"/>
  <c r="BG110" i="6"/>
  <c r="BG90" i="6" s="1"/>
  <c r="BK111" i="6"/>
  <c r="K110" i="6"/>
  <c r="K90" i="6" s="1"/>
  <c r="BL111" i="6"/>
  <c r="O110" i="6"/>
  <c r="AU110" i="6"/>
  <c r="AU90" i="6" s="1"/>
  <c r="Z110" i="6"/>
  <c r="Z90" i="6" s="1"/>
  <c r="P110" i="6"/>
  <c r="P90" i="6" s="1"/>
  <c r="AV110" i="6"/>
  <c r="AV90" i="6" s="1"/>
  <c r="E110" i="6"/>
  <c r="E90" i="6" s="1"/>
  <c r="U110" i="6"/>
  <c r="U90" i="6" s="1"/>
  <c r="G36" i="4"/>
  <c r="H32" i="4"/>
  <c r="H36" i="4" s="1"/>
  <c r="H37" i="4" s="1"/>
  <c r="AP149" i="6"/>
  <c r="BN137" i="6"/>
  <c r="N18" i="7" s="1"/>
  <c r="L62" i="4" l="1"/>
  <c r="O90" i="6"/>
  <c r="BL90" i="6" s="1"/>
  <c r="H14" i="7"/>
  <c r="BK65" i="6"/>
  <c r="BL146" i="6"/>
  <c r="C22" i="7"/>
  <c r="C19" i="7"/>
  <c r="C24" i="7"/>
  <c r="C23" i="7"/>
  <c r="B7" i="7"/>
  <c r="C7" i="7" s="1"/>
  <c r="C21" i="7"/>
  <c r="C25" i="7"/>
  <c r="C6" i="7"/>
  <c r="C16" i="7"/>
  <c r="C13" i="7"/>
  <c r="C14" i="7"/>
  <c r="BK73" i="6"/>
  <c r="B8" i="7" s="1"/>
  <c r="C8" i="7" s="1"/>
  <c r="I90" i="6"/>
  <c r="BK90" i="6" s="1"/>
  <c r="BK147" i="6"/>
  <c r="BK146" i="6"/>
  <c r="AB170" i="6"/>
  <c r="AB174" i="6" s="1"/>
  <c r="AD174" i="6"/>
  <c r="BL113" i="6"/>
  <c r="BL110" i="6" s="1"/>
  <c r="F12" i="7" s="1"/>
  <c r="G81" i="4"/>
  <c r="G87" i="4" s="1"/>
  <c r="E81" i="4"/>
  <c r="E87" i="4" s="1"/>
  <c r="C87" i="4"/>
  <c r="BM112" i="6"/>
  <c r="BL153" i="6"/>
  <c r="I70" i="4"/>
  <c r="I67" i="4"/>
  <c r="I72" i="4"/>
  <c r="J72" i="4" s="1"/>
  <c r="J68" i="4"/>
  <c r="I73" i="4"/>
  <c r="J73" i="4" s="1"/>
  <c r="L68" i="4"/>
  <c r="N17" i="3"/>
  <c r="O137" i="6"/>
  <c r="G67" i="4"/>
  <c r="G73" i="4"/>
  <c r="H73" i="4" s="1"/>
  <c r="H68" i="4"/>
  <c r="G71" i="4"/>
  <c r="H71" i="4" s="1"/>
  <c r="G72" i="4"/>
  <c r="H72" i="4" s="1"/>
  <c r="G70" i="4"/>
  <c r="C72" i="4"/>
  <c r="D72" i="4" s="1"/>
  <c r="D68" i="4"/>
  <c r="C70" i="4"/>
  <c r="C73" i="4"/>
  <c r="D73" i="4" s="1"/>
  <c r="C67" i="4"/>
  <c r="BO112" i="6"/>
  <c r="AA110" i="6"/>
  <c r="AA90" i="6" s="1"/>
  <c r="BM90" i="6" s="1"/>
  <c r="C71" i="4"/>
  <c r="D71" i="4" s="1"/>
  <c r="BK112" i="6"/>
  <c r="I87" i="4"/>
  <c r="E72" i="4"/>
  <c r="F72" i="4" s="1"/>
  <c r="E67" i="4"/>
  <c r="E73" i="4"/>
  <c r="F73" i="4" s="1"/>
  <c r="E71" i="4"/>
  <c r="F71" i="4" s="1"/>
  <c r="E70" i="4"/>
  <c r="F68" i="4"/>
  <c r="AW146" i="6"/>
  <c r="BC63" i="6"/>
  <c r="AW66" i="6"/>
  <c r="AW65" i="6" s="1"/>
  <c r="AW70" i="6" s="1"/>
  <c r="AW145" i="6" s="1"/>
  <c r="BF66" i="6"/>
  <c r="BF65" i="6" s="1"/>
  <c r="BF70" i="6" s="1"/>
  <c r="BF145" i="6" s="1"/>
  <c r="BJ66" i="6"/>
  <c r="BJ65" i="6" s="1"/>
  <c r="BJ70" i="6" s="1"/>
  <c r="BJ145" i="6" s="1"/>
  <c r="BG66" i="6"/>
  <c r="BG65" i="6" s="1"/>
  <c r="BG70" i="6" s="1"/>
  <c r="BG145" i="6" s="1"/>
  <c r="AY63" i="6"/>
  <c r="AS146" i="6"/>
  <c r="AS66" i="6"/>
  <c r="AS65" i="6" s="1"/>
  <c r="AS70" i="6" s="1"/>
  <c r="AS145" i="6" s="1"/>
  <c r="BN145" i="6" s="1"/>
  <c r="G8" i="7"/>
  <c r="F55" i="4"/>
  <c r="F56" i="4" s="1"/>
  <c r="L17" i="4"/>
  <c r="E79" i="6" s="1"/>
  <c r="B17" i="4"/>
  <c r="BM73" i="6"/>
  <c r="J8" i="7" s="1"/>
  <c r="L8" i="7" s="1"/>
  <c r="BL147" i="6"/>
  <c r="BM110" i="6"/>
  <c r="J12" i="7" s="1"/>
  <c r="P170" i="6"/>
  <c r="P174" i="6" s="1"/>
  <c r="R174" i="6"/>
  <c r="BN90" i="6"/>
  <c r="BK137" i="6"/>
  <c r="B18" i="7" s="1"/>
  <c r="C18" i="7" s="1"/>
  <c r="C135" i="6"/>
  <c r="AS161" i="6"/>
  <c r="AM146" i="6"/>
  <c r="AM73" i="6"/>
  <c r="BN74" i="6"/>
  <c r="L18" i="4"/>
  <c r="AB147" i="6"/>
  <c r="BM146" i="6"/>
  <c r="K27" i="8"/>
  <c r="AI147" i="6"/>
  <c r="BK153" i="6"/>
  <c r="BN110" i="6"/>
  <c r="N12" i="7" s="1"/>
  <c r="BO90" i="6"/>
  <c r="AP73" i="6"/>
  <c r="AP146" i="6"/>
  <c r="AT146" i="6"/>
  <c r="AT73" i="6"/>
  <c r="AL147" i="6"/>
  <c r="AJ147" i="6"/>
  <c r="C36" i="4"/>
  <c r="D32" i="4"/>
  <c r="D36" i="4" s="1"/>
  <c r="D37" i="4" s="1"/>
  <c r="B55" i="4"/>
  <c r="AF147" i="6"/>
  <c r="BO153" i="6"/>
  <c r="AX146" i="6"/>
  <c r="AX147" i="6" s="1"/>
  <c r="AX73" i="6"/>
  <c r="AR73" i="6"/>
  <c r="AR146" i="6"/>
  <c r="AO73" i="6"/>
  <c r="AO146" i="6"/>
  <c r="L56" i="4"/>
  <c r="BO110" i="6"/>
  <c r="R12" i="7" s="1"/>
  <c r="AQ146" i="6"/>
  <c r="AQ73" i="6"/>
  <c r="AV146" i="6"/>
  <c r="AV73" i="6"/>
  <c r="BM153" i="6"/>
  <c r="BN149" i="6"/>
  <c r="BK110" i="6"/>
  <c r="B12" i="7" s="1"/>
  <c r="C12" i="7" s="1"/>
  <c r="F11" i="2"/>
  <c r="E16" i="2"/>
  <c r="O28" i="8" s="1"/>
  <c r="AA135" i="6"/>
  <c r="BM137" i="6"/>
  <c r="J18" i="7" s="1"/>
  <c r="P18" i="7" s="1"/>
  <c r="BM70" i="6"/>
  <c r="J5" i="7" s="1"/>
  <c r="K12" i="7" s="1"/>
  <c r="BM65" i="6"/>
  <c r="G21" i="8"/>
  <c r="BO137" i="6"/>
  <c r="R18" i="7" s="1"/>
  <c r="AY135" i="6"/>
  <c r="AU146" i="6"/>
  <c r="AU73" i="6"/>
  <c r="AN146" i="6"/>
  <c r="AN73" i="6"/>
  <c r="AU161" i="6"/>
  <c r="E35" i="4"/>
  <c r="F35" i="4" s="1"/>
  <c r="E34" i="4"/>
  <c r="F34" i="4" s="1"/>
  <c r="F30" i="4"/>
  <c r="E29" i="4"/>
  <c r="E33" i="4"/>
  <c r="F33" i="4" s="1"/>
  <c r="E32" i="4"/>
  <c r="BN153" i="6"/>
  <c r="C37" i="4"/>
  <c r="G23" i="7"/>
  <c r="G21" i="7"/>
  <c r="G22" i="7"/>
  <c r="G24" i="7"/>
  <c r="G19" i="7"/>
  <c r="H5" i="7"/>
  <c r="G6" i="7"/>
  <c r="G5" i="7"/>
  <c r="F7" i="7"/>
  <c r="G25" i="7"/>
  <c r="G16" i="7"/>
  <c r="G13" i="7"/>
  <c r="G14" i="7"/>
  <c r="C75" i="4" l="1"/>
  <c r="H8" i="7"/>
  <c r="B9" i="7"/>
  <c r="C9" i="7" s="1"/>
  <c r="G75" i="4"/>
  <c r="H70" i="4"/>
  <c r="H74" i="4" s="1"/>
  <c r="H75" i="4" s="1"/>
  <c r="G74" i="4"/>
  <c r="J70" i="4"/>
  <c r="J74" i="4" s="1"/>
  <c r="J75" i="4" s="1"/>
  <c r="I75" i="4"/>
  <c r="I74" i="4"/>
  <c r="E91" i="4"/>
  <c r="F91" i="4" s="1"/>
  <c r="E86" i="4"/>
  <c r="E89" i="4"/>
  <c r="E90" i="4"/>
  <c r="F90" i="4" s="1"/>
  <c r="E92" i="4"/>
  <c r="F92" i="4" s="1"/>
  <c r="F87" i="4"/>
  <c r="AW73" i="6"/>
  <c r="F70" i="4"/>
  <c r="F74" i="4" s="1"/>
  <c r="F75" i="4" s="1"/>
  <c r="E74" i="4"/>
  <c r="E75" i="4"/>
  <c r="BL137" i="6"/>
  <c r="F18" i="7" s="1"/>
  <c r="G18" i="7" s="1"/>
  <c r="O135" i="6"/>
  <c r="G90" i="4"/>
  <c r="H90" i="4" s="1"/>
  <c r="H87" i="4"/>
  <c r="G86" i="4"/>
  <c r="G89" i="4"/>
  <c r="G91" i="4"/>
  <c r="H91" i="4" s="1"/>
  <c r="G92" i="4"/>
  <c r="H92" i="4" s="1"/>
  <c r="I91" i="4"/>
  <c r="J91" i="4" s="1"/>
  <c r="J87" i="4"/>
  <c r="I92" i="4"/>
  <c r="J92" i="4" s="1"/>
  <c r="I89" i="4"/>
  <c r="I90" i="4"/>
  <c r="J90" i="4" s="1"/>
  <c r="I86" i="4"/>
  <c r="L87" i="4"/>
  <c r="C74" i="4"/>
  <c r="D70" i="4"/>
  <c r="D74" i="4" s="1"/>
  <c r="D75" i="4" s="1"/>
  <c r="C92" i="4"/>
  <c r="D92" i="4" s="1"/>
  <c r="C89" i="4"/>
  <c r="D87" i="4"/>
  <c r="C90" i="4"/>
  <c r="D90" i="4" s="1"/>
  <c r="C86" i="4"/>
  <c r="C91" i="4"/>
  <c r="D91" i="4" s="1"/>
  <c r="AS73" i="6"/>
  <c r="L81" i="4"/>
  <c r="BI63" i="6"/>
  <c r="BC66" i="6"/>
  <c r="BC65" i="6" s="1"/>
  <c r="BC70" i="6" s="1"/>
  <c r="BC145" i="6" s="1"/>
  <c r="BC73" i="6"/>
  <c r="BE63" i="6"/>
  <c r="AY146" i="6"/>
  <c r="BN68" i="6"/>
  <c r="BN66" i="6" s="1"/>
  <c r="N79" i="6"/>
  <c r="M79" i="6"/>
  <c r="K79" i="6"/>
  <c r="D79" i="6"/>
  <c r="C79" i="6"/>
  <c r="L79" i="6"/>
  <c r="F79" i="6"/>
  <c r="I79" i="6"/>
  <c r="L55" i="4"/>
  <c r="AG79" i="6" s="1"/>
  <c r="J79" i="6"/>
  <c r="H79" i="6"/>
  <c r="L19" i="4"/>
  <c r="G79" i="6"/>
  <c r="BM147" i="6"/>
  <c r="H18" i="7"/>
  <c r="T18" i="7"/>
  <c r="G11" i="2"/>
  <c r="F16" i="2"/>
  <c r="S28" i="8" s="1"/>
  <c r="AR147" i="6"/>
  <c r="BE161" i="6"/>
  <c r="AY73" i="6"/>
  <c r="BA146" i="6"/>
  <c r="BA73" i="6"/>
  <c r="B36" i="4"/>
  <c r="BN146" i="6"/>
  <c r="E37" i="4"/>
  <c r="L37" i="4" s="1"/>
  <c r="AQ147" i="6"/>
  <c r="AL78" i="6"/>
  <c r="AH78" i="6"/>
  <c r="AD78" i="6"/>
  <c r="AK78" i="6"/>
  <c r="AG78" i="6"/>
  <c r="AC78" i="6"/>
  <c r="AF78" i="6"/>
  <c r="AE78" i="6"/>
  <c r="AA78" i="6"/>
  <c r="AB78" i="6"/>
  <c r="AJ78" i="6"/>
  <c r="AI78" i="6"/>
  <c r="BG146" i="6"/>
  <c r="BG73" i="6"/>
  <c r="BD146" i="6"/>
  <c r="BD73" i="6"/>
  <c r="P12" i="7"/>
  <c r="F9" i="7"/>
  <c r="H7" i="7"/>
  <c r="G7" i="7"/>
  <c r="K25" i="7"/>
  <c r="K21" i="7"/>
  <c r="K24" i="7"/>
  <c r="K19" i="7"/>
  <c r="K23" i="7"/>
  <c r="J7" i="7"/>
  <c r="L5" i="7"/>
  <c r="K6" i="7"/>
  <c r="K22" i="7"/>
  <c r="K5" i="7"/>
  <c r="K16" i="7"/>
  <c r="K14" i="7"/>
  <c r="K13" i="7"/>
  <c r="AA149" i="6"/>
  <c r="BM149" i="6" s="1"/>
  <c r="BM135" i="6"/>
  <c r="T12" i="7"/>
  <c r="G12" i="7"/>
  <c r="H12" i="7"/>
  <c r="AO147" i="6"/>
  <c r="BC146" i="6"/>
  <c r="BB146" i="6"/>
  <c r="BB73" i="6"/>
  <c r="BH146" i="6"/>
  <c r="BH73" i="6"/>
  <c r="K8" i="7"/>
  <c r="AP147" i="6"/>
  <c r="C149" i="6"/>
  <c r="BK149" i="6" s="1"/>
  <c r="BK135" i="6"/>
  <c r="AN147" i="6"/>
  <c r="AZ146" i="6"/>
  <c r="AZ73" i="6"/>
  <c r="AW147" i="6"/>
  <c r="AS147" i="6"/>
  <c r="K18" i="7"/>
  <c r="AT147" i="6"/>
  <c r="E36" i="4"/>
  <c r="F32" i="4"/>
  <c r="F36" i="4" s="1"/>
  <c r="F37" i="4" s="1"/>
  <c r="AU147" i="6"/>
  <c r="AM147" i="6"/>
  <c r="AY149" i="6"/>
  <c r="BO149" i="6" s="1"/>
  <c r="BO135" i="6"/>
  <c r="O27" i="8"/>
  <c r="AV147" i="6"/>
  <c r="BF146" i="6"/>
  <c r="BF73" i="6"/>
  <c r="BJ146" i="6"/>
  <c r="BJ73" i="6"/>
  <c r="K21" i="8"/>
  <c r="N78" i="6"/>
  <c r="J78" i="6"/>
  <c r="F78" i="6"/>
  <c r="M78" i="6"/>
  <c r="I78" i="6"/>
  <c r="E78" i="6"/>
  <c r="E76" i="6" s="1"/>
  <c r="E142" i="6" s="1"/>
  <c r="E148" i="6" s="1"/>
  <c r="E150" i="6" s="1"/>
  <c r="H78" i="6"/>
  <c r="G78" i="6"/>
  <c r="K78" i="6"/>
  <c r="D78" i="6"/>
  <c r="C78" i="6"/>
  <c r="L78" i="6"/>
  <c r="BN73" i="6"/>
  <c r="N8" i="7" s="1"/>
  <c r="L12" i="7"/>
  <c r="BL135" i="6" l="1"/>
  <c r="O149" i="6"/>
  <c r="BL149" i="6" s="1"/>
  <c r="L74" i="4"/>
  <c r="B74" i="4"/>
  <c r="D89" i="4"/>
  <c r="D93" i="4" s="1"/>
  <c r="D94" i="4" s="1"/>
  <c r="C93" i="4"/>
  <c r="J89" i="4"/>
  <c r="J93" i="4" s="1"/>
  <c r="J94" i="4" s="1"/>
  <c r="I93" i="4"/>
  <c r="F89" i="4"/>
  <c r="F93" i="4" s="1"/>
  <c r="F94" i="4" s="1"/>
  <c r="E93" i="4"/>
  <c r="L75" i="4"/>
  <c r="G94" i="4"/>
  <c r="H89" i="4"/>
  <c r="H93" i="4" s="1"/>
  <c r="H94" i="4" s="1"/>
  <c r="G93" i="4"/>
  <c r="E94" i="4"/>
  <c r="D76" i="6"/>
  <c r="D142" i="6" s="1"/>
  <c r="D148" i="6" s="1"/>
  <c r="D150" i="6" s="1"/>
  <c r="L18" i="7"/>
  <c r="I94" i="4"/>
  <c r="C94" i="4"/>
  <c r="BI66" i="6"/>
  <c r="BI65" i="6" s="1"/>
  <c r="BI70" i="6" s="1"/>
  <c r="BI145" i="6" s="1"/>
  <c r="BE66" i="6"/>
  <c r="BE65" i="6" s="1"/>
  <c r="BE70" i="6" s="1"/>
  <c r="BE145" i="6" s="1"/>
  <c r="BN70" i="6"/>
  <c r="N5" i="7" s="1"/>
  <c r="BN65" i="6"/>
  <c r="AY66" i="6"/>
  <c r="AY65" i="6" s="1"/>
  <c r="AY70" i="6" s="1"/>
  <c r="AY145" i="6" s="1"/>
  <c r="BO68" i="6"/>
  <c r="BO66" i="6" s="1"/>
  <c r="J76" i="6"/>
  <c r="J142" i="6" s="1"/>
  <c r="J148" i="6" s="1"/>
  <c r="J150" i="6" s="1"/>
  <c r="K76" i="6"/>
  <c r="K142" i="6" s="1"/>
  <c r="K148" i="6" s="1"/>
  <c r="K150" i="6" s="1"/>
  <c r="I76" i="6"/>
  <c r="I142" i="6" s="1"/>
  <c r="I148" i="6" s="1"/>
  <c r="I150" i="6" s="1"/>
  <c r="N76" i="6"/>
  <c r="N142" i="6" s="1"/>
  <c r="N148" i="6" s="1"/>
  <c r="N150" i="6" s="1"/>
  <c r="AK79" i="6"/>
  <c r="AK76" i="6" s="1"/>
  <c r="AK142" i="6" s="1"/>
  <c r="AK148" i="6" s="1"/>
  <c r="AK150" i="6" s="1"/>
  <c r="L76" i="6"/>
  <c r="L142" i="6" s="1"/>
  <c r="L148" i="6" s="1"/>
  <c r="L150" i="6" s="1"/>
  <c r="M76" i="6"/>
  <c r="M142" i="6" s="1"/>
  <c r="M148" i="6" s="1"/>
  <c r="M150" i="6" s="1"/>
  <c r="H76" i="6"/>
  <c r="H142" i="6" s="1"/>
  <c r="H148" i="6" s="1"/>
  <c r="H150" i="6" s="1"/>
  <c r="F76" i="6"/>
  <c r="F142" i="6" s="1"/>
  <c r="F148" i="6" s="1"/>
  <c r="F150" i="6" s="1"/>
  <c r="AD79" i="6"/>
  <c r="AD76" i="6" s="1"/>
  <c r="AD142" i="6" s="1"/>
  <c r="AD148" i="6" s="1"/>
  <c r="AD150" i="6" s="1"/>
  <c r="L36" i="4"/>
  <c r="Y79" i="6" s="1"/>
  <c r="AH79" i="6"/>
  <c r="AH76" i="6" s="1"/>
  <c r="AH142" i="6" s="1"/>
  <c r="AH148" i="6" s="1"/>
  <c r="AH150" i="6" s="1"/>
  <c r="AF79" i="6"/>
  <c r="AF76" i="6" s="1"/>
  <c r="AF142" i="6" s="1"/>
  <c r="AF148" i="6" s="1"/>
  <c r="AF150" i="6" s="1"/>
  <c r="AE79" i="6"/>
  <c r="AE76" i="6" s="1"/>
  <c r="AE142" i="6" s="1"/>
  <c r="AE148" i="6" s="1"/>
  <c r="AE150" i="6" s="1"/>
  <c r="L57" i="4"/>
  <c r="AC79" i="6"/>
  <c r="AC76" i="6" s="1"/>
  <c r="AC142" i="6" s="1"/>
  <c r="AC148" i="6" s="1"/>
  <c r="AC150" i="6" s="1"/>
  <c r="BK79" i="6"/>
  <c r="AI79" i="6"/>
  <c r="AI76" i="6" s="1"/>
  <c r="AI142" i="6" s="1"/>
  <c r="AI148" i="6" s="1"/>
  <c r="AI150" i="6" s="1"/>
  <c r="AL79" i="6"/>
  <c r="AL76" i="6" s="1"/>
  <c r="AL142" i="6" s="1"/>
  <c r="AL148" i="6" s="1"/>
  <c r="AL150" i="6" s="1"/>
  <c r="AJ79" i="6"/>
  <c r="AJ76" i="6" s="1"/>
  <c r="AJ142" i="6" s="1"/>
  <c r="AJ148" i="6" s="1"/>
  <c r="AJ150" i="6" s="1"/>
  <c r="AA79" i="6"/>
  <c r="AA76" i="6" s="1"/>
  <c r="AB79" i="6"/>
  <c r="AB76" i="6" s="1"/>
  <c r="AB142" i="6" s="1"/>
  <c r="AB148" i="6" s="1"/>
  <c r="AB150" i="6" s="1"/>
  <c r="AG76" i="6"/>
  <c r="AG142" i="6" s="1"/>
  <c r="AG148" i="6" s="1"/>
  <c r="AG150" i="6" s="1"/>
  <c r="G76" i="6"/>
  <c r="G142" i="6" s="1"/>
  <c r="G148" i="6" s="1"/>
  <c r="G150" i="6" s="1"/>
  <c r="C76" i="6"/>
  <c r="BK78" i="6"/>
  <c r="AZ147" i="6"/>
  <c r="J9" i="7"/>
  <c r="L7" i="7"/>
  <c r="K7" i="7"/>
  <c r="BF147" i="6"/>
  <c r="BC147" i="6"/>
  <c r="BD147" i="6"/>
  <c r="Z78" i="6"/>
  <c r="V78" i="6"/>
  <c r="R78" i="6"/>
  <c r="Y78" i="6"/>
  <c r="U78" i="6"/>
  <c r="Q78" i="6"/>
  <c r="X78" i="6"/>
  <c r="P78" i="6"/>
  <c r="W78" i="6"/>
  <c r="O78" i="6"/>
  <c r="S78" i="6"/>
  <c r="T78" i="6"/>
  <c r="S27" i="8"/>
  <c r="BJ147" i="6"/>
  <c r="BG147" i="6"/>
  <c r="BM78" i="6"/>
  <c r="O21" i="8"/>
  <c r="BB147" i="6"/>
  <c r="H9" i="7"/>
  <c r="G9" i="7"/>
  <c r="P8" i="7"/>
  <c r="BN147" i="6"/>
  <c r="BH147" i="6"/>
  <c r="BA147" i="6"/>
  <c r="G16" i="2"/>
  <c r="H11" i="2"/>
  <c r="AT78" i="6" l="1"/>
  <c r="AO78" i="6"/>
  <c r="AM78" i="6"/>
  <c r="AW78" i="6"/>
  <c r="AW76" i="6" s="1"/>
  <c r="AW142" i="6" s="1"/>
  <c r="AW148" i="6" s="1"/>
  <c r="AW150" i="6" s="1"/>
  <c r="AR78" i="6"/>
  <c r="AX78" i="6"/>
  <c r="AU78" i="6"/>
  <c r="AP78" i="6"/>
  <c r="AV78" i="6"/>
  <c r="AQ78" i="6"/>
  <c r="AN78" i="6"/>
  <c r="AS78" i="6"/>
  <c r="AV79" i="6"/>
  <c r="AM79" i="6"/>
  <c r="AX79" i="6"/>
  <c r="AS79" i="6"/>
  <c r="AP79" i="6"/>
  <c r="AU79" i="6"/>
  <c r="AW79" i="6"/>
  <c r="AR79" i="6"/>
  <c r="AT79" i="6"/>
  <c r="AQ79" i="6"/>
  <c r="AN79" i="6"/>
  <c r="AO79" i="6"/>
  <c r="L76" i="4"/>
  <c r="L94" i="4"/>
  <c r="B93" i="4"/>
  <c r="L93" i="4"/>
  <c r="BI146" i="6"/>
  <c r="BI147" i="6" s="1"/>
  <c r="BI73" i="6"/>
  <c r="O18" i="7"/>
  <c r="O25" i="7"/>
  <c r="O19" i="7"/>
  <c r="O5" i="7"/>
  <c r="O22" i="7"/>
  <c r="N7" i="7"/>
  <c r="O14" i="7"/>
  <c r="O12" i="7"/>
  <c r="O6" i="7"/>
  <c r="O16" i="7"/>
  <c r="O24" i="7"/>
  <c r="P5" i="7"/>
  <c r="O21" i="7"/>
  <c r="O23" i="7"/>
  <c r="O13" i="7"/>
  <c r="BO65" i="6"/>
  <c r="BO70" i="6"/>
  <c r="R5" i="7" s="1"/>
  <c r="BE146" i="6"/>
  <c r="BO146" i="6" s="1"/>
  <c r="BE73" i="6"/>
  <c r="O8" i="7"/>
  <c r="BO145" i="6"/>
  <c r="AY147" i="6"/>
  <c r="BG161" i="6"/>
  <c r="BO74" i="6"/>
  <c r="W79" i="6"/>
  <c r="W76" i="6" s="1"/>
  <c r="W142" i="6" s="1"/>
  <c r="W148" i="6" s="1"/>
  <c r="W150" i="6" s="1"/>
  <c r="R79" i="6"/>
  <c r="R76" i="6" s="1"/>
  <c r="R142" i="6" s="1"/>
  <c r="R148" i="6" s="1"/>
  <c r="R150" i="6" s="1"/>
  <c r="Q79" i="6"/>
  <c r="Q76" i="6" s="1"/>
  <c r="Q142" i="6" s="1"/>
  <c r="Q148" i="6" s="1"/>
  <c r="Q150" i="6" s="1"/>
  <c r="S79" i="6"/>
  <c r="S76" i="6" s="1"/>
  <c r="S142" i="6" s="1"/>
  <c r="S148" i="6" s="1"/>
  <c r="S150" i="6" s="1"/>
  <c r="X79" i="6"/>
  <c r="X76" i="6" s="1"/>
  <c r="X142" i="6" s="1"/>
  <c r="X148" i="6" s="1"/>
  <c r="X150" i="6" s="1"/>
  <c r="O79" i="6"/>
  <c r="O76" i="6" s="1"/>
  <c r="Z79" i="6"/>
  <c r="Z76" i="6" s="1"/>
  <c r="Z142" i="6" s="1"/>
  <c r="Z148" i="6" s="1"/>
  <c r="Z150" i="6" s="1"/>
  <c r="P79" i="6"/>
  <c r="U79" i="6"/>
  <c r="U76" i="6" s="1"/>
  <c r="U142" i="6" s="1"/>
  <c r="U148" i="6" s="1"/>
  <c r="U150" i="6" s="1"/>
  <c r="L38" i="4"/>
  <c r="V79" i="6"/>
  <c r="V76" i="6" s="1"/>
  <c r="V142" i="6" s="1"/>
  <c r="V148" i="6" s="1"/>
  <c r="V150" i="6" s="1"/>
  <c r="T79" i="6"/>
  <c r="T76" i="6" s="1"/>
  <c r="T142" i="6" s="1"/>
  <c r="T148" i="6" s="1"/>
  <c r="T150" i="6" s="1"/>
  <c r="BM79" i="6"/>
  <c r="Y76" i="6"/>
  <c r="Y142" i="6" s="1"/>
  <c r="Y148" i="6" s="1"/>
  <c r="Y150" i="6" s="1"/>
  <c r="BK76" i="6"/>
  <c r="C142" i="6"/>
  <c r="H16" i="2"/>
  <c r="I11" i="2"/>
  <c r="BM76" i="6"/>
  <c r="AA142" i="6"/>
  <c r="S21" i="8"/>
  <c r="BL78" i="6"/>
  <c r="L9" i="7"/>
  <c r="K9" i="7"/>
  <c r="AP76" i="6" l="1"/>
  <c r="AP142" i="6" s="1"/>
  <c r="AP148" i="6" s="1"/>
  <c r="AP150" i="6" s="1"/>
  <c r="AU76" i="6"/>
  <c r="AU142" i="6" s="1"/>
  <c r="AU148" i="6" s="1"/>
  <c r="AU150" i="6" s="1"/>
  <c r="BE79" i="6"/>
  <c r="AZ79" i="6"/>
  <c r="L95" i="4"/>
  <c r="BA79" i="6"/>
  <c r="BC79" i="6"/>
  <c r="BF79" i="6"/>
  <c r="BH79" i="6"/>
  <c r="BJ79" i="6"/>
  <c r="BG79" i="6"/>
  <c r="BI79" i="6"/>
  <c r="BD79" i="6"/>
  <c r="BB79" i="6"/>
  <c r="AY79" i="6"/>
  <c r="AS76" i="6"/>
  <c r="AS142" i="6" s="1"/>
  <c r="AS148" i="6" s="1"/>
  <c r="AS150" i="6" s="1"/>
  <c r="AN76" i="6"/>
  <c r="AN142" i="6" s="1"/>
  <c r="AN148" i="6" s="1"/>
  <c r="AN150" i="6" s="1"/>
  <c r="BN78" i="6"/>
  <c r="AM76" i="6"/>
  <c r="BJ78" i="6"/>
  <c r="AY78" i="6"/>
  <c r="BA78" i="6"/>
  <c r="BH78" i="6"/>
  <c r="BI78" i="6"/>
  <c r="BD78" i="6"/>
  <c r="BD76" i="6" s="1"/>
  <c r="BD142" i="6" s="1"/>
  <c r="BD148" i="6" s="1"/>
  <c r="BD150" i="6" s="1"/>
  <c r="BG78" i="6"/>
  <c r="BC78" i="6"/>
  <c r="BF78" i="6"/>
  <c r="BE78" i="6"/>
  <c r="BE76" i="6" s="1"/>
  <c r="BE142" i="6" s="1"/>
  <c r="BE148" i="6" s="1"/>
  <c r="BE150" i="6" s="1"/>
  <c r="BB78" i="6"/>
  <c r="AZ78" i="6"/>
  <c r="BN79" i="6"/>
  <c r="AQ76" i="6"/>
  <c r="AQ142" i="6" s="1"/>
  <c r="AQ148" i="6" s="1"/>
  <c r="AQ150" i="6" s="1"/>
  <c r="AX76" i="6"/>
  <c r="AX142" i="6" s="1"/>
  <c r="AX148" i="6" s="1"/>
  <c r="AX150" i="6" s="1"/>
  <c r="AO76" i="6"/>
  <c r="AO142" i="6" s="1"/>
  <c r="AO148" i="6" s="1"/>
  <c r="AO150" i="6" s="1"/>
  <c r="AV76" i="6"/>
  <c r="AV142" i="6" s="1"/>
  <c r="AV148" i="6" s="1"/>
  <c r="AV150" i="6" s="1"/>
  <c r="AR76" i="6"/>
  <c r="AR142" i="6" s="1"/>
  <c r="AR148" i="6" s="1"/>
  <c r="AR150" i="6" s="1"/>
  <c r="AT76" i="6"/>
  <c r="AT142" i="6" s="1"/>
  <c r="AT148" i="6" s="1"/>
  <c r="AT150" i="6" s="1"/>
  <c r="BO73" i="6"/>
  <c r="R8" i="7" s="1"/>
  <c r="T8" i="7" s="1"/>
  <c r="O7" i="7"/>
  <c r="P7" i="7"/>
  <c r="N9" i="7"/>
  <c r="S12" i="7"/>
  <c r="S18" i="7"/>
  <c r="S23" i="7"/>
  <c r="S22" i="7"/>
  <c r="S14" i="7"/>
  <c r="S25" i="7"/>
  <c r="S19" i="7"/>
  <c r="R7" i="7"/>
  <c r="S13" i="7"/>
  <c r="S21" i="7"/>
  <c r="S5" i="7"/>
  <c r="S6" i="7"/>
  <c r="S24" i="7"/>
  <c r="T5" i="7"/>
  <c r="S16" i="7"/>
  <c r="BE147" i="6"/>
  <c r="BO147" i="6" s="1"/>
  <c r="BL79" i="6"/>
  <c r="P76" i="6"/>
  <c r="P142" i="6" s="1"/>
  <c r="P148" i="6" s="1"/>
  <c r="P150" i="6" s="1"/>
  <c r="AG163" i="6"/>
  <c r="AA148" i="6"/>
  <c r="AB161" i="6"/>
  <c r="J10" i="7"/>
  <c r="BM142" i="6"/>
  <c r="O142" i="6"/>
  <c r="I16" i="2"/>
  <c r="J11" i="2"/>
  <c r="B10" i="7"/>
  <c r="BK142" i="6"/>
  <c r="C148" i="6"/>
  <c r="I163" i="6"/>
  <c r="D161" i="6"/>
  <c r="BH76" i="6" l="1"/>
  <c r="BH142" i="6" s="1"/>
  <c r="BH148" i="6" s="1"/>
  <c r="BH150" i="6" s="1"/>
  <c r="AZ76" i="6"/>
  <c r="AZ142" i="6" s="1"/>
  <c r="AZ148" i="6" s="1"/>
  <c r="AZ150" i="6" s="1"/>
  <c r="BL76" i="6"/>
  <c r="F10" i="7" s="1"/>
  <c r="BB76" i="6"/>
  <c r="BB142" i="6" s="1"/>
  <c r="BB148" i="6" s="1"/>
  <c r="BB150" i="6" s="1"/>
  <c r="BJ76" i="6"/>
  <c r="BJ142" i="6" s="1"/>
  <c r="BJ148" i="6" s="1"/>
  <c r="BJ150" i="6" s="1"/>
  <c r="BA76" i="6"/>
  <c r="BA142" i="6" s="1"/>
  <c r="BA148" i="6" s="1"/>
  <c r="BA150" i="6" s="1"/>
  <c r="BO78" i="6"/>
  <c r="BI76" i="6"/>
  <c r="BI142" i="6" s="1"/>
  <c r="BI148" i="6" s="1"/>
  <c r="BI150" i="6" s="1"/>
  <c r="BF76" i="6"/>
  <c r="BF142" i="6" s="1"/>
  <c r="BF148" i="6" s="1"/>
  <c r="BF150" i="6" s="1"/>
  <c r="BN76" i="6"/>
  <c r="AM142" i="6"/>
  <c r="AY76" i="6"/>
  <c r="BO79" i="6"/>
  <c r="BG76" i="6"/>
  <c r="BG142" i="6" s="1"/>
  <c r="BG148" i="6" s="1"/>
  <c r="BG150" i="6" s="1"/>
  <c r="BC76" i="6"/>
  <c r="BC142" i="6" s="1"/>
  <c r="BC148" i="6" s="1"/>
  <c r="BC150" i="6" s="1"/>
  <c r="S8" i="7"/>
  <c r="S7" i="7"/>
  <c r="R9" i="7"/>
  <c r="T7" i="7"/>
  <c r="P9" i="7"/>
  <c r="O9" i="7"/>
  <c r="AD161" i="6"/>
  <c r="AB165" i="6"/>
  <c r="I164" i="6"/>
  <c r="H164" i="6" s="1"/>
  <c r="K164" i="6"/>
  <c r="I172" i="6"/>
  <c r="C178" i="6"/>
  <c r="K10" i="7"/>
  <c r="J11" i="7"/>
  <c r="BM148" i="6"/>
  <c r="BM150" i="6" s="1"/>
  <c r="AA150" i="6"/>
  <c r="K11" i="2"/>
  <c r="K16" i="2" s="1"/>
  <c r="J16" i="2"/>
  <c r="F161" i="6"/>
  <c r="D165" i="6"/>
  <c r="BK148" i="6"/>
  <c r="BK150" i="6" s="1"/>
  <c r="C150" i="6"/>
  <c r="C10" i="7"/>
  <c r="B11" i="7"/>
  <c r="P161" i="6"/>
  <c r="O148" i="6"/>
  <c r="U163" i="6"/>
  <c r="AI164" i="6"/>
  <c r="AG164" i="6"/>
  <c r="AF164" i="6" s="1"/>
  <c r="BL142" i="6" l="1"/>
  <c r="D178" i="6" s="1"/>
  <c r="D184" i="6" s="1"/>
  <c r="N10" i="7"/>
  <c r="BN142" i="6"/>
  <c r="AY142" i="6"/>
  <c r="BO76" i="6"/>
  <c r="AM148" i="6"/>
  <c r="AN161" i="6"/>
  <c r="AS163" i="6"/>
  <c r="S9" i="7"/>
  <c r="T9" i="7"/>
  <c r="AG165" i="6"/>
  <c r="L151" i="6"/>
  <c r="H151" i="6"/>
  <c r="D151" i="6"/>
  <c r="J151" i="6"/>
  <c r="E151" i="6"/>
  <c r="N151" i="6"/>
  <c r="I151" i="6"/>
  <c r="C151" i="6"/>
  <c r="C152" i="6" s="1"/>
  <c r="F151" i="6"/>
  <c r="M151" i="6"/>
  <c r="K151" i="6"/>
  <c r="G151" i="6"/>
  <c r="AJ151" i="6"/>
  <c r="AF151" i="6"/>
  <c r="AB151" i="6"/>
  <c r="AK151" i="6"/>
  <c r="AE151" i="6"/>
  <c r="AI151" i="6"/>
  <c r="AD151" i="6"/>
  <c r="AL151" i="6"/>
  <c r="AA151" i="6"/>
  <c r="AH151" i="6"/>
  <c r="AG151" i="6"/>
  <c r="AC151" i="6"/>
  <c r="J164" i="6"/>
  <c r="K165" i="6"/>
  <c r="H10" i="7"/>
  <c r="G10" i="7"/>
  <c r="F11" i="7"/>
  <c r="L11" i="7" s="1"/>
  <c r="AE161" i="6"/>
  <c r="AD165" i="6"/>
  <c r="BL148" i="6"/>
  <c r="BL150" i="6" s="1"/>
  <c r="O150" i="6"/>
  <c r="C183" i="6"/>
  <c r="C182" i="6"/>
  <c r="C184" i="6"/>
  <c r="F184" i="6" s="1"/>
  <c r="F182" i="6" s="1"/>
  <c r="C181" i="6"/>
  <c r="R161" i="6"/>
  <c r="P165" i="6"/>
  <c r="G161" i="6"/>
  <c r="F165" i="6"/>
  <c r="K11" i="7"/>
  <c r="J15" i="7"/>
  <c r="I173" i="6"/>
  <c r="I174" i="6" s="1"/>
  <c r="K173" i="6"/>
  <c r="AH164" i="6"/>
  <c r="AI165" i="6"/>
  <c r="B15" i="7"/>
  <c r="C11" i="7"/>
  <c r="L10" i="7"/>
  <c r="I165" i="6"/>
  <c r="W164" i="6"/>
  <c r="U164" i="6"/>
  <c r="T164" i="6" s="1"/>
  <c r="D181" i="6" l="1"/>
  <c r="D182" i="6"/>
  <c r="D183" i="6"/>
  <c r="BO142" i="6"/>
  <c r="R10" i="7"/>
  <c r="AU164" i="6"/>
  <c r="AS164" i="6"/>
  <c r="AZ161" i="6"/>
  <c r="BE163" i="6"/>
  <c r="AY148" i="6"/>
  <c r="AP161" i="6"/>
  <c r="AN165" i="6"/>
  <c r="BN148" i="6"/>
  <c r="BN150" i="6" s="1"/>
  <c r="AM150" i="6"/>
  <c r="O10" i="7"/>
  <c r="N11" i="7"/>
  <c r="P10" i="7"/>
  <c r="D152" i="6"/>
  <c r="E152" i="6" s="1"/>
  <c r="F152" i="6" s="1"/>
  <c r="G152" i="6" s="1"/>
  <c r="H152" i="6" s="1"/>
  <c r="I152" i="6" s="1"/>
  <c r="J152" i="6" s="1"/>
  <c r="K152" i="6" s="1"/>
  <c r="L152" i="6" s="1"/>
  <c r="M152" i="6" s="1"/>
  <c r="N152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V164" i="6"/>
  <c r="W165" i="6"/>
  <c r="J173" i="6"/>
  <c r="K174" i="6"/>
  <c r="S161" i="6"/>
  <c r="R165" i="6"/>
  <c r="BM151" i="6"/>
  <c r="BM152" i="6" s="1"/>
  <c r="BM154" i="6" s="1"/>
  <c r="F187" i="6"/>
  <c r="F190" i="6"/>
  <c r="J17" i="7"/>
  <c r="K15" i="7"/>
  <c r="U165" i="6"/>
  <c r="B17" i="7"/>
  <c r="C15" i="7"/>
  <c r="F173" i="6"/>
  <c r="H173" i="6"/>
  <c r="X151" i="6"/>
  <c r="T151" i="6"/>
  <c r="P151" i="6"/>
  <c r="Z151" i="6"/>
  <c r="U151" i="6"/>
  <c r="O151" i="6"/>
  <c r="Y151" i="6"/>
  <c r="S151" i="6"/>
  <c r="Q151" i="6"/>
  <c r="W151" i="6"/>
  <c r="V151" i="6"/>
  <c r="R151" i="6"/>
  <c r="H11" i="7"/>
  <c r="G11" i="7"/>
  <c r="F15" i="7"/>
  <c r="L15" i="7" s="1"/>
  <c r="BK151" i="6"/>
  <c r="BK152" i="6" s="1"/>
  <c r="BK154" i="6" s="1"/>
  <c r="AR164" i="6" l="1"/>
  <c r="AS165" i="6"/>
  <c r="AY150" i="6"/>
  <c r="BO148" i="6"/>
  <c r="BO150" i="6" s="1"/>
  <c r="AU151" i="6"/>
  <c r="AW151" i="6"/>
  <c r="AM151" i="6"/>
  <c r="AV151" i="6"/>
  <c r="AP151" i="6"/>
  <c r="AS151" i="6"/>
  <c r="AR151" i="6"/>
  <c r="AT151" i="6"/>
  <c r="AX151" i="6"/>
  <c r="AN151" i="6"/>
  <c r="AO151" i="6"/>
  <c r="AQ151" i="6"/>
  <c r="BE164" i="6"/>
  <c r="BD164" i="6" s="1"/>
  <c r="BG164" i="6"/>
  <c r="S10" i="7"/>
  <c r="T10" i="7"/>
  <c r="R11" i="7"/>
  <c r="AQ161" i="6"/>
  <c r="AP165" i="6"/>
  <c r="AT164" i="6"/>
  <c r="AU165" i="6"/>
  <c r="N15" i="7"/>
  <c r="O11" i="7"/>
  <c r="P11" i="7"/>
  <c r="BB161" i="6"/>
  <c r="AZ165" i="6"/>
  <c r="BL151" i="6"/>
  <c r="BL152" i="6" s="1"/>
  <c r="BL154" i="6" s="1"/>
  <c r="O152" i="6"/>
  <c r="P152" i="6" s="1"/>
  <c r="Q152" i="6" s="1"/>
  <c r="R152" i="6" s="1"/>
  <c r="S152" i="6" s="1"/>
  <c r="T152" i="6" s="1"/>
  <c r="U152" i="6" s="1"/>
  <c r="V152" i="6" s="1"/>
  <c r="W152" i="6" s="1"/>
  <c r="X152" i="6" s="1"/>
  <c r="Y152" i="6" s="1"/>
  <c r="Z152" i="6" s="1"/>
  <c r="AA152" i="6" s="1"/>
  <c r="AB152" i="6" s="1"/>
  <c r="AC152" i="6" s="1"/>
  <c r="AD152" i="6" s="1"/>
  <c r="AE152" i="6" s="1"/>
  <c r="AF152" i="6" s="1"/>
  <c r="AG152" i="6" s="1"/>
  <c r="AH152" i="6" s="1"/>
  <c r="AI152" i="6" s="1"/>
  <c r="AJ152" i="6" s="1"/>
  <c r="AK152" i="6" s="1"/>
  <c r="AL152" i="6" s="1"/>
  <c r="C17" i="7"/>
  <c r="B20" i="7"/>
  <c r="J20" i="7"/>
  <c r="K17" i="7"/>
  <c r="H15" i="7"/>
  <c r="G15" i="7"/>
  <c r="F17" i="7"/>
  <c r="F174" i="6"/>
  <c r="D170" i="6"/>
  <c r="D174" i="6" s="1"/>
  <c r="O154" i="6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AG154" i="6" s="1"/>
  <c r="AH154" i="6" s="1"/>
  <c r="AI154" i="6" s="1"/>
  <c r="AJ154" i="6" s="1"/>
  <c r="AK154" i="6" s="1"/>
  <c r="AL154" i="6" s="1"/>
  <c r="AM152" i="6" l="1"/>
  <c r="AM154" i="6"/>
  <c r="BE165" i="6"/>
  <c r="AN154" i="6"/>
  <c r="AO154" i="6" s="1"/>
  <c r="AP154" i="6" s="1"/>
  <c r="AQ154" i="6" s="1"/>
  <c r="AR154" i="6" s="1"/>
  <c r="AS154" i="6" s="1"/>
  <c r="AT154" i="6" s="1"/>
  <c r="AU154" i="6" s="1"/>
  <c r="AV154" i="6" s="1"/>
  <c r="AW154" i="6" s="1"/>
  <c r="AX154" i="6" s="1"/>
  <c r="AN152" i="6"/>
  <c r="AO152" i="6" s="1"/>
  <c r="AP152" i="6" s="1"/>
  <c r="AQ152" i="6" s="1"/>
  <c r="AR152" i="6" s="1"/>
  <c r="AS152" i="6" s="1"/>
  <c r="AT152" i="6" s="1"/>
  <c r="AU152" i="6" s="1"/>
  <c r="AV152" i="6" s="1"/>
  <c r="AW152" i="6" s="1"/>
  <c r="AX152" i="6" s="1"/>
  <c r="BF151" i="6"/>
  <c r="AY151" i="6"/>
  <c r="BI151" i="6"/>
  <c r="BH151" i="6"/>
  <c r="BA151" i="6"/>
  <c r="BG151" i="6"/>
  <c r="BD151" i="6"/>
  <c r="BJ151" i="6"/>
  <c r="BC151" i="6"/>
  <c r="AZ151" i="6"/>
  <c r="BE151" i="6"/>
  <c r="BB151" i="6"/>
  <c r="N17" i="7"/>
  <c r="O15" i="7"/>
  <c r="P15" i="7"/>
  <c r="BN151" i="6"/>
  <c r="BN152" i="6" s="1"/>
  <c r="BN154" i="6" s="1"/>
  <c r="BC161" i="6"/>
  <c r="BB165" i="6"/>
  <c r="S11" i="7"/>
  <c r="T11" i="7"/>
  <c r="R15" i="7"/>
  <c r="BF164" i="6"/>
  <c r="BG165" i="6"/>
  <c r="H17" i="7"/>
  <c r="G17" i="7"/>
  <c r="F20" i="7"/>
  <c r="L20" i="7" s="1"/>
  <c r="L17" i="7"/>
  <c r="J26" i="7"/>
  <c r="K20" i="7"/>
  <c r="C20" i="7"/>
  <c r="B26" i="7"/>
  <c r="AY152" i="6" l="1"/>
  <c r="BO151" i="6"/>
  <c r="BO152" i="6" s="1"/>
  <c r="BO154" i="6" s="1"/>
  <c r="S15" i="7"/>
  <c r="T15" i="7"/>
  <c r="R17" i="7"/>
  <c r="O17" i="7"/>
  <c r="N20" i="7"/>
  <c r="P17" i="7"/>
  <c r="AZ152" i="6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Y154" i="6"/>
  <c r="AZ154" i="6" s="1"/>
  <c r="BA154" i="6" s="1"/>
  <c r="BB154" i="6" s="1"/>
  <c r="BC154" i="6" s="1"/>
  <c r="BD154" i="6" s="1"/>
  <c r="BE154" i="6" s="1"/>
  <c r="BF154" i="6" s="1"/>
  <c r="BG154" i="6" s="1"/>
  <c r="BH154" i="6" s="1"/>
  <c r="BI154" i="6" s="1"/>
  <c r="BJ154" i="6" s="1"/>
  <c r="B27" i="7"/>
  <c r="C27" i="7" s="1"/>
  <c r="C26" i="7"/>
  <c r="B18" i="2"/>
  <c r="K26" i="7"/>
  <c r="J27" i="7"/>
  <c r="K27" i="7" s="1"/>
  <c r="D18" i="2"/>
  <c r="F26" i="7"/>
  <c r="H20" i="7"/>
  <c r="G20" i="7"/>
  <c r="T17" i="7" l="1"/>
  <c r="R20" i="7"/>
  <c r="S17" i="7"/>
  <c r="O20" i="7"/>
  <c r="P20" i="7"/>
  <c r="N26" i="7"/>
  <c r="B28" i="7"/>
  <c r="N56" i="6" s="1"/>
  <c r="F27" i="7"/>
  <c r="G27" i="7" s="1"/>
  <c r="G26" i="7"/>
  <c r="H26" i="7"/>
  <c r="C18" i="2"/>
  <c r="L26" i="7"/>
  <c r="J28" i="7"/>
  <c r="O26" i="7" l="1"/>
  <c r="N27" i="7"/>
  <c r="E18" i="2"/>
  <c r="P26" i="7"/>
  <c r="R26" i="7"/>
  <c r="T20" i="7"/>
  <c r="S20" i="7"/>
  <c r="C28" i="7"/>
  <c r="C38" i="8"/>
  <c r="C7" i="8" s="1"/>
  <c r="F28" i="7"/>
  <c r="G38" i="8" s="1"/>
  <c r="BK56" i="6"/>
  <c r="O55" i="6"/>
  <c r="K38" i="8"/>
  <c r="K28" i="7"/>
  <c r="O27" i="7" l="1"/>
  <c r="N28" i="7"/>
  <c r="T26" i="7"/>
  <c r="R27" i="7"/>
  <c r="S27" i="7" s="1"/>
  <c r="S26" i="7"/>
  <c r="F18" i="2"/>
  <c r="G18" i="2" s="1"/>
  <c r="G37" i="8"/>
  <c r="K37" i="8" s="1"/>
  <c r="C33" i="8"/>
  <c r="C30" i="8" s="1"/>
  <c r="H28" i="7"/>
  <c r="L28" i="7"/>
  <c r="Z56" i="6"/>
  <c r="BL56" i="6" s="1"/>
  <c r="G28" i="7"/>
  <c r="C5" i="8"/>
  <c r="BL55" i="6"/>
  <c r="R28" i="7" l="1"/>
  <c r="S38" i="8" s="1"/>
  <c r="O38" i="8"/>
  <c r="O28" i="7"/>
  <c r="P28" i="7"/>
  <c r="G7" i="8"/>
  <c r="G5" i="8" s="1"/>
  <c r="AA55" i="6"/>
  <c r="AM55" i="6" s="1"/>
  <c r="G33" i="8"/>
  <c r="G30" i="8" s="1"/>
  <c r="O37" i="8"/>
  <c r="K33" i="8"/>
  <c r="K7" i="8"/>
  <c r="K5" i="8" s="1"/>
  <c r="C39" i="8"/>
  <c r="D30" i="8" s="1"/>
  <c r="C17" i="8"/>
  <c r="T28" i="7" l="1"/>
  <c r="S28" i="7"/>
  <c r="BM55" i="6"/>
  <c r="BN55" i="6"/>
  <c r="AY55" i="6"/>
  <c r="BO55" i="6" s="1"/>
  <c r="L14" i="8"/>
  <c r="L9" i="8"/>
  <c r="L15" i="8"/>
  <c r="D10" i="8"/>
  <c r="L13" i="8"/>
  <c r="L16" i="8"/>
  <c r="L11" i="8"/>
  <c r="C42" i="8"/>
  <c r="D17" i="8"/>
  <c r="L12" i="8"/>
  <c r="L10" i="8"/>
  <c r="L8" i="8"/>
  <c r="D14" i="8"/>
  <c r="D13" i="8"/>
  <c r="D15" i="8"/>
  <c r="D8" i="8"/>
  <c r="D16" i="8"/>
  <c r="D12" i="8"/>
  <c r="L6" i="8"/>
  <c r="D9" i="8"/>
  <c r="D11" i="8"/>
  <c r="D6" i="8"/>
  <c r="D7" i="8"/>
  <c r="G39" i="8"/>
  <c r="H30" i="8" s="1"/>
  <c r="K17" i="8"/>
  <c r="L5" i="8" s="1"/>
  <c r="K30" i="8"/>
  <c r="G17" i="8"/>
  <c r="D5" i="8"/>
  <c r="D34" i="8"/>
  <c r="D31" i="8"/>
  <c r="D29" i="8"/>
  <c r="D24" i="8"/>
  <c r="C43" i="8"/>
  <c r="D39" i="8"/>
  <c r="D37" i="8"/>
  <c r="D23" i="8"/>
  <c r="D35" i="8"/>
  <c r="D36" i="8"/>
  <c r="D32" i="8"/>
  <c r="D26" i="8"/>
  <c r="D25" i="8"/>
  <c r="D28" i="8"/>
  <c r="D22" i="8"/>
  <c r="D21" i="8"/>
  <c r="D27" i="8"/>
  <c r="D38" i="8"/>
  <c r="D33" i="8"/>
  <c r="O33" i="8"/>
  <c r="O7" i="8"/>
  <c r="S37" i="8"/>
  <c r="C44" i="8" l="1"/>
  <c r="K39" i="8"/>
  <c r="H17" i="8"/>
  <c r="H10" i="8"/>
  <c r="H9" i="8"/>
  <c r="H8" i="8"/>
  <c r="G42" i="8"/>
  <c r="H16" i="8"/>
  <c r="H15" i="8"/>
  <c r="H6" i="8"/>
  <c r="H13" i="8"/>
  <c r="H14" i="8"/>
  <c r="H12" i="8"/>
  <c r="H11" i="8"/>
  <c r="H7" i="8"/>
  <c r="O5" i="8"/>
  <c r="O30" i="8"/>
  <c r="G43" i="8"/>
  <c r="H23" i="8"/>
  <c r="H22" i="8"/>
  <c r="H36" i="8"/>
  <c r="H26" i="8"/>
  <c r="H39" i="8"/>
  <c r="H24" i="8"/>
  <c r="H32" i="8"/>
  <c r="H29" i="8"/>
  <c r="H25" i="8"/>
  <c r="H34" i="8"/>
  <c r="H31" i="8"/>
  <c r="H35" i="8"/>
  <c r="H28" i="8"/>
  <c r="H27" i="8"/>
  <c r="H21" i="8"/>
  <c r="H38" i="8"/>
  <c r="H37" i="8"/>
  <c r="H33" i="8"/>
  <c r="S33" i="8"/>
  <c r="S7" i="8"/>
  <c r="H5" i="8"/>
  <c r="K42" i="8"/>
  <c r="L17" i="8"/>
  <c r="G44" i="8" l="1"/>
  <c r="S30" i="8"/>
  <c r="O39" i="8"/>
  <c r="P30" i="8" s="1"/>
  <c r="L36" i="8"/>
  <c r="L31" i="8"/>
  <c r="L26" i="8"/>
  <c r="L39" i="8"/>
  <c r="L35" i="8"/>
  <c r="L32" i="8"/>
  <c r="L25" i="8"/>
  <c r="L29" i="8"/>
  <c r="L34" i="8"/>
  <c r="L24" i="8"/>
  <c r="K43" i="8"/>
  <c r="K44" i="8" s="1"/>
  <c r="L23" i="8"/>
  <c r="L22" i="8"/>
  <c r="L28" i="8"/>
  <c r="L27" i="8"/>
  <c r="L21" i="8"/>
  <c r="L38" i="8"/>
  <c r="L37" i="8"/>
  <c r="L33" i="8"/>
  <c r="S5" i="8"/>
  <c r="O17" i="8"/>
  <c r="P5" i="8" s="1"/>
  <c r="L30" i="8"/>
  <c r="P35" i="8" l="1"/>
  <c r="P32" i="8"/>
  <c r="P25" i="8"/>
  <c r="P22" i="8"/>
  <c r="P34" i="8"/>
  <c r="P29" i="8"/>
  <c r="P24" i="8"/>
  <c r="P36" i="8"/>
  <c r="P23" i="8"/>
  <c r="O43" i="8"/>
  <c r="P26" i="8"/>
  <c r="P39" i="8"/>
  <c r="P31" i="8"/>
  <c r="P28" i="8"/>
  <c r="P27" i="8"/>
  <c r="P21" i="8"/>
  <c r="P38" i="8"/>
  <c r="P37" i="8"/>
  <c r="P33" i="8"/>
  <c r="O42" i="8"/>
  <c r="P17" i="8"/>
  <c r="P15" i="8"/>
  <c r="P16" i="8"/>
  <c r="P12" i="8"/>
  <c r="P8" i="8"/>
  <c r="P14" i="8"/>
  <c r="P9" i="8"/>
  <c r="P10" i="8"/>
  <c r="P13" i="8"/>
  <c r="P11" i="8"/>
  <c r="P6" i="8"/>
  <c r="P7" i="8"/>
  <c r="S39" i="8"/>
  <c r="T30" i="8" s="1"/>
  <c r="S17" i="8"/>
  <c r="T16" i="8" l="1"/>
  <c r="T12" i="8"/>
  <c r="T8" i="8"/>
  <c r="T13" i="8"/>
  <c r="T10" i="8"/>
  <c r="T15" i="8"/>
  <c r="S42" i="8"/>
  <c r="T9" i="8"/>
  <c r="T14" i="8"/>
  <c r="T11" i="8"/>
  <c r="T17" i="8"/>
  <c r="T6" i="8"/>
  <c r="T7" i="8"/>
  <c r="T5" i="8"/>
  <c r="O44" i="8"/>
  <c r="T34" i="8"/>
  <c r="T31" i="8"/>
  <c r="T29" i="8"/>
  <c r="T24" i="8"/>
  <c r="S43" i="8"/>
  <c r="T39" i="8"/>
  <c r="T23" i="8"/>
  <c r="T32" i="8"/>
  <c r="T25" i="8"/>
  <c r="T26" i="8"/>
  <c r="T36" i="8"/>
  <c r="T22" i="8"/>
  <c r="T35" i="8"/>
  <c r="T28" i="8"/>
  <c r="T27" i="8"/>
  <c r="T21" i="8"/>
  <c r="T38" i="8"/>
  <c r="T37" i="8"/>
  <c r="T33" i="8"/>
  <c r="S4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07" authorId="0" shapeId="0" xr:uid="{00000000-0006-0000-05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D107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P107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B107" authorId="0" shapeId="0" xr:uid="{00000000-0006-0000-05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110" authorId="0" shapeId="0" xr:uid="{00000000-0006-0000-0500-000001000000}">
      <text>
        <r>
          <rPr>
            <b/>
            <sz val="9"/>
            <color rgb="FF000000"/>
            <rFont val="Tahoma"/>
            <charset val="1"/>
          </rPr>
          <t xml:space="preserve">Eric Bruyndonckx:
</t>
        </r>
        <r>
          <rPr>
            <sz val="9"/>
            <color rgb="FF000000"/>
            <rFont val="Tahoma"/>
            <charset val="1"/>
          </rPr>
          <t>Voir 
feuille Informatique</t>
        </r>
      </text>
    </comment>
  </commentList>
</comments>
</file>

<file path=xl/sharedStrings.xml><?xml version="1.0" encoding="utf-8"?>
<sst xmlns="http://schemas.openxmlformats.org/spreadsheetml/2006/main" count="2887" uniqueCount="2304">
  <si>
    <t>Plan comptable</t>
  </si>
  <si>
    <t>http://www.kmuratgeber.ch/docs/KMU-Kontenplan-Franz%F6sisch.pdf</t>
  </si>
  <si>
    <t>1</t>
  </si>
  <si>
    <t>Actifs</t>
  </si>
  <si>
    <t>10</t>
  </si>
  <si>
    <t>Actifs circulants</t>
  </si>
  <si>
    <t>100</t>
  </si>
  <si>
    <t>Trésorerie</t>
  </si>
  <si>
    <t>1000</t>
  </si>
  <si>
    <t>Caisse</t>
  </si>
  <si>
    <t>1003</t>
  </si>
  <si>
    <t>Caisse EUR</t>
  </si>
  <si>
    <t>1004</t>
  </si>
  <si>
    <t>Caisse en devise étrangère A</t>
  </si>
  <si>
    <t>1010</t>
  </si>
  <si>
    <t>Compte postal</t>
  </si>
  <si>
    <t>1020</t>
  </si>
  <si>
    <t>Compte courant CHF</t>
  </si>
  <si>
    <t>1022</t>
  </si>
  <si>
    <t>Compte courant EUR</t>
  </si>
  <si>
    <t>1023</t>
  </si>
  <si>
    <t>Compte courant USD</t>
  </si>
  <si>
    <t>1024</t>
  </si>
  <si>
    <t>Compte courant devise étrangère A</t>
  </si>
  <si>
    <t>1040</t>
  </si>
  <si>
    <t>Chèques</t>
  </si>
  <si>
    <t>1041</t>
  </si>
  <si>
    <t>Lettres de change (pouvant être remis à l'escompte)</t>
  </si>
  <si>
    <t>1050</t>
  </si>
  <si>
    <t>Placements à terme</t>
  </si>
  <si>
    <t>1051</t>
  </si>
  <si>
    <t>Placements fiduciaires</t>
  </si>
  <si>
    <t>106</t>
  </si>
  <si>
    <t>Actifs cotés en bourse détenus à court terme</t>
  </si>
  <si>
    <t>1060</t>
  </si>
  <si>
    <t>Actions</t>
  </si>
  <si>
    <t>1061</t>
  </si>
  <si>
    <t>Bons de participation</t>
  </si>
  <si>
    <t>1062</t>
  </si>
  <si>
    <t>Parts de fonds de placement</t>
  </si>
  <si>
    <t>1063</t>
  </si>
  <si>
    <t>Obligations</t>
  </si>
  <si>
    <t>1068</t>
  </si>
  <si>
    <t>Réserves de fluctuation de valeur sur titres à court terme</t>
  </si>
  <si>
    <t>1069</t>
  </si>
  <si>
    <t>Correction de la valeur des titres</t>
  </si>
  <si>
    <t>1070</t>
  </si>
  <si>
    <t>Autres placements à court terme</t>
  </si>
  <si>
    <t>1078</t>
  </si>
  <si>
    <t>Réserves de fluctuation de valeur sur autres placements à court terme</t>
  </si>
  <si>
    <t>1079</t>
  </si>
  <si>
    <t>Correction de la valeur des autres placements à court terme</t>
  </si>
  <si>
    <t>109</t>
  </si>
  <si>
    <t>Comptes d’attente</t>
  </si>
  <si>
    <t>1090</t>
  </si>
  <si>
    <t>Comptes de transfert</t>
  </si>
  <si>
    <t>1091</t>
  </si>
  <si>
    <t>Compte d’attente pour salaires</t>
  </si>
  <si>
    <t>1099</t>
  </si>
  <si>
    <t>Compte d’attente pour des montants à clarifier</t>
  </si>
  <si>
    <t>110</t>
  </si>
  <si>
    <t>Créances résultant de la vente de biens et de prestations de services</t>
  </si>
  <si>
    <t>1100</t>
  </si>
  <si>
    <t>Créances suisses en CHF</t>
  </si>
  <si>
    <t>1101</t>
  </si>
  <si>
    <t>Créances étrangères en CHF</t>
  </si>
  <si>
    <t>1102</t>
  </si>
  <si>
    <t>Créances en EUR</t>
  </si>
  <si>
    <t>1103</t>
  </si>
  <si>
    <t>Créances en USD</t>
  </si>
  <si>
    <t>1105</t>
  </si>
  <si>
    <t>Note de crédit émises</t>
  </si>
  <si>
    <t>1109</t>
  </si>
  <si>
    <t>Corrections de la valeur des ventes de bien et de prestations de services (incl. ducroire)</t>
  </si>
  <si>
    <t>1110</t>
  </si>
  <si>
    <t>Créances envers la participation A</t>
  </si>
  <si>
    <t>1119</t>
  </si>
  <si>
    <t>Corrections de la valeur des créances envers des participations</t>
  </si>
  <si>
    <t>1120</t>
  </si>
  <si>
    <t>Créances envers l’actionnaire A</t>
  </si>
  <si>
    <t>1122</t>
  </si>
  <si>
    <t>Créances envers l’administrateur A</t>
  </si>
  <si>
    <t>1124</t>
  </si>
  <si>
    <t>Créances envers le membre de la direction A</t>
  </si>
  <si>
    <t>1128</t>
  </si>
  <si>
    <t>Créances envers l’organe de révision</t>
  </si>
  <si>
    <t>1129</t>
  </si>
  <si>
    <t>Corrections de la valeur de la vente de biens et de prestations de services envers les parties prenantes et les organes</t>
  </si>
  <si>
    <t>114</t>
  </si>
  <si>
    <t>Autres créances à court terme</t>
  </si>
  <si>
    <t>1140</t>
  </si>
  <si>
    <t>Prêts</t>
  </si>
  <si>
    <t>1149</t>
  </si>
  <si>
    <t>Corrections de la valeur des avances et des prêts envers des tiers</t>
  </si>
  <si>
    <t>1150</t>
  </si>
  <si>
    <t>Prêts envers la participation A</t>
  </si>
  <si>
    <t>1159</t>
  </si>
  <si>
    <t>Corrections de la valeur des autres créances à court terme envers des participations</t>
  </si>
  <si>
    <t>1160</t>
  </si>
  <si>
    <t>Prêts envers l’actionnaire A</t>
  </si>
  <si>
    <t>1162</t>
  </si>
  <si>
    <t>Prêts envers l’administrateur A</t>
  </si>
  <si>
    <t>1164</t>
  </si>
  <si>
    <t>Prêts envers le membre de la direction A</t>
  </si>
  <si>
    <t>1169</t>
  </si>
  <si>
    <t>Corrections de la valeur des autres créances envers les parties prenantes et les organes</t>
  </si>
  <si>
    <t>1170</t>
  </si>
  <si>
    <t>Impôt préalable : TVA s/matériel, marchandises, prestations et énergie</t>
  </si>
  <si>
    <t>1171</t>
  </si>
  <si>
    <t>Impôt préalable : TVA s/investissements et autres charges d’exploitation</t>
  </si>
  <si>
    <t>1172</t>
  </si>
  <si>
    <t>Réconciliation de l’impôt préalable lors de changement de méthode TVA</t>
  </si>
  <si>
    <t>1173</t>
  </si>
  <si>
    <t>Réduction de l’impôt préalable</t>
  </si>
  <si>
    <t>1174</t>
  </si>
  <si>
    <t>Correction de l’impôt préalable</t>
  </si>
  <si>
    <t>1175</t>
  </si>
  <si>
    <t>Décompte TVA</t>
  </si>
  <si>
    <t>1176</t>
  </si>
  <si>
    <t>Impôt anticipé à récupérer</t>
  </si>
  <si>
    <t>1177</t>
  </si>
  <si>
    <t>Créances envers l’administration des douanes</t>
  </si>
  <si>
    <t>1180</t>
  </si>
  <si>
    <t>Compte courant AVS, AI, APG, AC</t>
  </si>
  <si>
    <t>1181</t>
  </si>
  <si>
    <t>Compte courant Caisse d’allocations familiales (CAF)</t>
  </si>
  <si>
    <t>1182</t>
  </si>
  <si>
    <t>Compte courant Institutions de prévoyance professionnelle</t>
  </si>
  <si>
    <t>1182.1</t>
  </si>
  <si>
    <t>Compte courant Institutions de prévoyance professionnelle - complémentaire</t>
  </si>
  <si>
    <t>1183</t>
  </si>
  <si>
    <t>Compte courant Assurance-accidents</t>
  </si>
  <si>
    <t>1183.1</t>
  </si>
  <si>
    <t>Compte courant Assurance-accidents - complémentaire</t>
  </si>
  <si>
    <t>1184</t>
  </si>
  <si>
    <t>Compte courant Assurance maladie (indemnité journalière maladie)</t>
  </si>
  <si>
    <t>1184.1</t>
  </si>
  <si>
    <t>Compte courant Assurance maladie - complémentaire</t>
  </si>
  <si>
    <t>1186</t>
  </si>
  <si>
    <t>Compte courant Impôt ecclésiastique</t>
  </si>
  <si>
    <t>1188</t>
  </si>
  <si>
    <t>Compte courant Impôt à la source</t>
  </si>
  <si>
    <t>1190</t>
  </si>
  <si>
    <t>Créances (WIR)</t>
  </si>
  <si>
    <t>1191</t>
  </si>
  <si>
    <t>Cautionnements</t>
  </si>
  <si>
    <t>1192</t>
  </si>
  <si>
    <t>Acomptes payés</t>
  </si>
  <si>
    <t>1193</t>
  </si>
  <si>
    <t>Dépôt de garantie de loyer</t>
  </si>
  <si>
    <t>1199</t>
  </si>
  <si>
    <t>Corrections de la valeur des créances à court terme</t>
  </si>
  <si>
    <t>120</t>
  </si>
  <si>
    <t>Stocks et prestations de services non facturées</t>
  </si>
  <si>
    <t>1200</t>
  </si>
  <si>
    <t>Stocks de marchandises commerciales A</t>
  </si>
  <si>
    <t>1207</t>
  </si>
  <si>
    <t>Variation des stocks de marchandises</t>
  </si>
  <si>
    <t>1208</t>
  </si>
  <si>
    <t>Acomptes sur les marchandises commerciales</t>
  </si>
  <si>
    <t>1209</t>
  </si>
  <si>
    <t>Corrections de la valeur des marchandises commerciales</t>
  </si>
  <si>
    <t>1210</t>
  </si>
  <si>
    <t>Stocks de matières premières A</t>
  </si>
  <si>
    <t>1217</t>
  </si>
  <si>
    <t>Variation des stocks de matières premières</t>
  </si>
  <si>
    <t>1218</t>
  </si>
  <si>
    <t>Acomptes sur matières premières</t>
  </si>
  <si>
    <t>1219</t>
  </si>
  <si>
    <t>Corrections de la valeur des matières premières</t>
  </si>
  <si>
    <t>1220</t>
  </si>
  <si>
    <t>Stocks de pièces terminées</t>
  </si>
  <si>
    <t>1221</t>
  </si>
  <si>
    <t>Stocks de pièces semi-ouvrées</t>
  </si>
  <si>
    <t>1227</t>
  </si>
  <si>
    <t>Variation du stock de matières</t>
  </si>
  <si>
    <t>1228</t>
  </si>
  <si>
    <t>Acomptes sur matières</t>
  </si>
  <si>
    <t>1229</t>
  </si>
  <si>
    <t>Corrections de la valeur des stocks de matières</t>
  </si>
  <si>
    <t>1230</t>
  </si>
  <si>
    <t>Stocks de matières auxiliaires</t>
  </si>
  <si>
    <t>1231</t>
  </si>
  <si>
    <t>Stocks de matières consommables</t>
  </si>
  <si>
    <t>1232</t>
  </si>
  <si>
    <t>Stock de matériel d’emballages</t>
  </si>
  <si>
    <t>1237</t>
  </si>
  <si>
    <t>Variation des stocks de matières auxiliaires et de matières consommables</t>
  </si>
  <si>
    <t>1238</t>
  </si>
  <si>
    <t>Acomptes sur matières auxiliaires et matières consommables</t>
  </si>
  <si>
    <t>1239</t>
  </si>
  <si>
    <t>Corrections de la valeur des matières auxiliaires et de matières consommables</t>
  </si>
  <si>
    <t>1240</t>
  </si>
  <si>
    <t>Stocks obligatoires</t>
  </si>
  <si>
    <t>1247</t>
  </si>
  <si>
    <t>Variation des stocks obligatoires</t>
  </si>
  <si>
    <t>1249</t>
  </si>
  <si>
    <t>Corrections de la valeur des stocks obligatoires</t>
  </si>
  <si>
    <t>1250</t>
  </si>
  <si>
    <t>Marchandises en consignation</t>
  </si>
  <si>
    <t>1257</t>
  </si>
  <si>
    <t>Variation des stocks de marchandises en consignation</t>
  </si>
  <si>
    <t>1259</t>
  </si>
  <si>
    <t>Corrections de la valeur sur stocks de marchandises en consignation</t>
  </si>
  <si>
    <t>1260</t>
  </si>
  <si>
    <t>Stocks de produits finis</t>
  </si>
  <si>
    <t>1267</t>
  </si>
  <si>
    <t>Variation de stocks de produits finis</t>
  </si>
  <si>
    <t>1269</t>
  </si>
  <si>
    <t>Corrections de la valeur des produits finis</t>
  </si>
  <si>
    <t>1270</t>
  </si>
  <si>
    <t>Stocks de produits semi-ouvrés</t>
  </si>
  <si>
    <t>1277</t>
  </si>
  <si>
    <t>Variation des stocks des produits semi-ouvrés</t>
  </si>
  <si>
    <t>1279</t>
  </si>
  <si>
    <t>Corrections de la valeur des produits semi-ouvrés</t>
  </si>
  <si>
    <t>1280</t>
  </si>
  <si>
    <t>Travaux en cours</t>
  </si>
  <si>
    <t>1287</t>
  </si>
  <si>
    <t>Variation de la valeur des travaux en cours</t>
  </si>
  <si>
    <t>1289</t>
  </si>
  <si>
    <t>Corrections de la valeur des travaux en cours</t>
  </si>
  <si>
    <t>130</t>
  </si>
  <si>
    <t>Actifs de régularisation (actifs transitoires)</t>
  </si>
  <si>
    <t>1300</t>
  </si>
  <si>
    <t>Charges payées d’avance</t>
  </si>
  <si>
    <t>1301</t>
  </si>
  <si>
    <t>Produits à recevoir</t>
  </si>
  <si>
    <t>1302</t>
  </si>
  <si>
    <t>Réserve de contributions de l’employeur</t>
  </si>
  <si>
    <t>1303</t>
  </si>
  <si>
    <t>Remise de dettes</t>
  </si>
  <si>
    <t>14</t>
  </si>
  <si>
    <t>Actifs immobilisés</t>
  </si>
  <si>
    <t>140</t>
  </si>
  <si>
    <t>Immobilisations financières</t>
  </si>
  <si>
    <t>1400</t>
  </si>
  <si>
    <t>1401</t>
  </si>
  <si>
    <t>1402</t>
  </si>
  <si>
    <t>1403</t>
  </si>
  <si>
    <t>1408</t>
  </si>
  <si>
    <t>Réserve de fluctuation de valeur des immobilisations financières</t>
  </si>
  <si>
    <t>1409</t>
  </si>
  <si>
    <t>Corrections de la valeur des titres</t>
  </si>
  <si>
    <t>1410</t>
  </si>
  <si>
    <t>Comptes de placement</t>
  </si>
  <si>
    <t>1411</t>
  </si>
  <si>
    <t>1419</t>
  </si>
  <si>
    <t>Corrections de la valeur des autres placements à long terme</t>
  </si>
  <si>
    <t>1440</t>
  </si>
  <si>
    <t>1441</t>
  </si>
  <si>
    <t>Hypothèques</t>
  </si>
  <si>
    <t>1449</t>
  </si>
  <si>
    <t>Corrections de la valeur des créances à long terme envers des tiers</t>
  </si>
  <si>
    <t>1450</t>
  </si>
  <si>
    <t>1451</t>
  </si>
  <si>
    <t>Prêts hypothécaires envers la participation A</t>
  </si>
  <si>
    <t>1459</t>
  </si>
  <si>
    <t>Corrections de la valeur des créances à long terme envers des participations</t>
  </si>
  <si>
    <t>1460</t>
  </si>
  <si>
    <t>1461</t>
  </si>
  <si>
    <t>Prêts hypothécaires envers l’actionnaire A</t>
  </si>
  <si>
    <t>1462</t>
  </si>
  <si>
    <t>1463</t>
  </si>
  <si>
    <t>Prêts hypothécaires envers l’administrateur A</t>
  </si>
  <si>
    <t>1464</t>
  </si>
  <si>
    <t>1465</t>
  </si>
  <si>
    <t>Prêts hypothécaires envers le membre de la direction A</t>
  </si>
  <si>
    <t>1469</t>
  </si>
  <si>
    <t>Corrections de la valeur des créances envers les parties prenantes et les organes</t>
  </si>
  <si>
    <t>1470</t>
  </si>
  <si>
    <t>148</t>
  </si>
  <si>
    <t>Participations</t>
  </si>
  <si>
    <t>1480</t>
  </si>
  <si>
    <t>Participation A</t>
  </si>
  <si>
    <t>1489</t>
  </si>
  <si>
    <t>Corrections de la valeur des participations</t>
  </si>
  <si>
    <t>150</t>
  </si>
  <si>
    <t>Immobilisations corporelles meubles</t>
  </si>
  <si>
    <t>1500</t>
  </si>
  <si>
    <t>Machines et appareils</t>
  </si>
  <si>
    <t>1501</t>
  </si>
  <si>
    <t>Chaînes de production</t>
  </si>
  <si>
    <t>1507</t>
  </si>
  <si>
    <t>Machines et appareils en leasing</t>
  </si>
  <si>
    <t>1508</t>
  </si>
  <si>
    <t>Acomptes versés sur machines et appareils</t>
  </si>
  <si>
    <t>1509</t>
  </si>
  <si>
    <t>Amortissements et corrections de la valeur des machines et appareils</t>
  </si>
  <si>
    <t>1510</t>
  </si>
  <si>
    <t>Mobilier et installations</t>
  </si>
  <si>
    <t>1511</t>
  </si>
  <si>
    <t>Installations/équipements d’ateliers</t>
  </si>
  <si>
    <t>1512</t>
  </si>
  <si>
    <t>Installations/équipements de magasins</t>
  </si>
  <si>
    <t>1513</t>
  </si>
  <si>
    <t>Mobilier de bureau</t>
  </si>
  <si>
    <t>1517</t>
  </si>
  <si>
    <t>Mobilier et installations en leasing</t>
  </si>
  <si>
    <t>1518</t>
  </si>
  <si>
    <t>Acomptes sur mobilier et installations</t>
  </si>
  <si>
    <t>1519</t>
  </si>
  <si>
    <t>Amortissements et corrections de la valeur du mobilier et installations</t>
  </si>
  <si>
    <t>1520</t>
  </si>
  <si>
    <t>Machines de bureau</t>
  </si>
  <si>
    <t>1521</t>
  </si>
  <si>
    <t>Informatique</t>
  </si>
  <si>
    <t>1522</t>
  </si>
  <si>
    <t>Systèmes de communication</t>
  </si>
  <si>
    <t>1527</t>
  </si>
  <si>
    <t>Machines de bureau, informatique, systèmes de communication en leasing</t>
  </si>
  <si>
    <t>1528</t>
  </si>
  <si>
    <t>Acomptes sur machines de bureau, informatique, systèmes de communication</t>
  </si>
  <si>
    <t>1529</t>
  </si>
  <si>
    <t>Amortissements et corrections de la valeur des machines de bureau, informatique, systèmes de communication</t>
  </si>
  <si>
    <t>1530</t>
  </si>
  <si>
    <t>Véhicule A</t>
  </si>
  <si>
    <t>1537</t>
  </si>
  <si>
    <t>Véhicules en leasing</t>
  </si>
  <si>
    <t>1538</t>
  </si>
  <si>
    <t>Acomptes sur véhicules</t>
  </si>
  <si>
    <t>1539</t>
  </si>
  <si>
    <t>Amortissements et corrections de la valeur des véhicules</t>
  </si>
  <si>
    <t>1540</t>
  </si>
  <si>
    <t>Outillage et appareils</t>
  </si>
  <si>
    <t>1547</t>
  </si>
  <si>
    <t>Outillage et appareils en leasing</t>
  </si>
  <si>
    <t>1548</t>
  </si>
  <si>
    <t>Acomptes sur outillage et appareils</t>
  </si>
  <si>
    <t>1549</t>
  </si>
  <si>
    <t>Amortissements et corrections de la valeur de l’outillage et appareils</t>
  </si>
  <si>
    <t>1550</t>
  </si>
  <si>
    <t>Installations de stockage</t>
  </si>
  <si>
    <t>1557</t>
  </si>
  <si>
    <t>Installations de stockage en leasing</t>
  </si>
  <si>
    <t>1558</t>
  </si>
  <si>
    <t>Acomptes sur installations de stockage</t>
  </si>
  <si>
    <t>1559</t>
  </si>
  <si>
    <t>Amortissements et corrections de la valeur des installations de stockage</t>
  </si>
  <si>
    <t>1570</t>
  </si>
  <si>
    <t>Equipements</t>
  </si>
  <si>
    <t>1571</t>
  </si>
  <si>
    <t>Installations</t>
  </si>
  <si>
    <t>1577</t>
  </si>
  <si>
    <t>Equipements et installations en leasing</t>
  </si>
  <si>
    <t>1578</t>
  </si>
  <si>
    <t>Acomptes sur équipements et installations</t>
  </si>
  <si>
    <t>1579</t>
  </si>
  <si>
    <t>Amortissements et corrections de la valeur des équipements et installations</t>
  </si>
  <si>
    <t>1590</t>
  </si>
  <si>
    <t>Lingerie et habits de travail</t>
  </si>
  <si>
    <t>1591</t>
  </si>
  <si>
    <t>Modèles, empreintes, gabarits, moulages</t>
  </si>
  <si>
    <t>1597</t>
  </si>
  <si>
    <t>Autres immobilisations corporelles meubles en leasing</t>
  </si>
  <si>
    <t>1598</t>
  </si>
  <si>
    <t>Acomptes sur autres immobilisations corporelles meubles</t>
  </si>
  <si>
    <t>1599</t>
  </si>
  <si>
    <t>Amortissements et corrections de la valeur des autres immobilisations corporelles meubles</t>
  </si>
  <si>
    <t>160</t>
  </si>
  <si>
    <t>Immobilisations corporelles immeubles</t>
  </si>
  <si>
    <t>1600</t>
  </si>
  <si>
    <t>Immeubles d’exploitation</t>
  </si>
  <si>
    <t>1601</t>
  </si>
  <si>
    <t>Terrains</t>
  </si>
  <si>
    <t>1606</t>
  </si>
  <si>
    <t>Transformation d’immeubles d’exploitation</t>
  </si>
  <si>
    <t>1607</t>
  </si>
  <si>
    <t>Immeubles d’exploitation en leasing</t>
  </si>
  <si>
    <t>1608</t>
  </si>
  <si>
    <t>Acomptes sur immeubles d’exploitation</t>
  </si>
  <si>
    <t>1609</t>
  </si>
  <si>
    <t>Amortissements et corrections de la valeur des immeubles d’exploitation</t>
  </si>
  <si>
    <t>1610</t>
  </si>
  <si>
    <t>Usines</t>
  </si>
  <si>
    <t>1611</t>
  </si>
  <si>
    <t>1617</t>
  </si>
  <si>
    <t>Usines en leasing</t>
  </si>
  <si>
    <t>1618</t>
  </si>
  <si>
    <t>Acomptes sur usines</t>
  </si>
  <si>
    <t>1619</t>
  </si>
  <si>
    <t>Amortissements et corrections de la valeur des usines</t>
  </si>
  <si>
    <t>1620</t>
  </si>
  <si>
    <t>Ateliers</t>
  </si>
  <si>
    <t>1621</t>
  </si>
  <si>
    <t>1627</t>
  </si>
  <si>
    <t>Ateliers en leasing</t>
  </si>
  <si>
    <t>1628</t>
  </si>
  <si>
    <t>Acomptes sur ateliers</t>
  </si>
  <si>
    <t>1629</t>
  </si>
  <si>
    <t>Amortissements et corrections de la valeur des ateliers</t>
  </si>
  <si>
    <t>1630</t>
  </si>
  <si>
    <t>Entrepôts</t>
  </si>
  <si>
    <t>1631</t>
  </si>
  <si>
    <t>1637</t>
  </si>
  <si>
    <t>Entrepôts en leasing</t>
  </si>
  <si>
    <t>1638</t>
  </si>
  <si>
    <t>Acomptes sur entrepôts</t>
  </si>
  <si>
    <t>1639</t>
  </si>
  <si>
    <t>Amortissements et corrections de la valeur des entrepôts</t>
  </si>
  <si>
    <t>1640</t>
  </si>
  <si>
    <t>Halles d’exposition</t>
  </si>
  <si>
    <t>1641</t>
  </si>
  <si>
    <t>Halles de vente</t>
  </si>
  <si>
    <t>1642</t>
  </si>
  <si>
    <t>1647</t>
  </si>
  <si>
    <t>Halles d’exposition et de vente en leasing</t>
  </si>
  <si>
    <t>1648</t>
  </si>
  <si>
    <t>Acomptes sur immeubles d’exposition et de vente</t>
  </si>
  <si>
    <t>1649</t>
  </si>
  <si>
    <t>Amortissements et corrections de la valeur des immeubles d’exposition et de vente</t>
  </si>
  <si>
    <t>1650</t>
  </si>
  <si>
    <t>Immeubles administratifs</t>
  </si>
  <si>
    <t>1652</t>
  </si>
  <si>
    <t>1657</t>
  </si>
  <si>
    <t>Immeubles administratifs en leasing</t>
  </si>
  <si>
    <t>1658</t>
  </si>
  <si>
    <t>Acomptes sur immeubles administratifs</t>
  </si>
  <si>
    <t>1659</t>
  </si>
  <si>
    <t>Amortissements et corrections de la valeur des immeubles administratifs</t>
  </si>
  <si>
    <t>1660</t>
  </si>
  <si>
    <t>Maisons d’habitation du personnel</t>
  </si>
  <si>
    <t>1661</t>
  </si>
  <si>
    <t>Autres maisons d’habitation</t>
  </si>
  <si>
    <t>1662</t>
  </si>
  <si>
    <t>1667</t>
  </si>
  <si>
    <t>Immeubles d’habitation en leasing</t>
  </si>
  <si>
    <t>1668</t>
  </si>
  <si>
    <t>Acomptes sur immeubles d’habitation</t>
  </si>
  <si>
    <t>1669</t>
  </si>
  <si>
    <t>Amortissements et corrections de la valeur des immeubles d’habitation</t>
  </si>
  <si>
    <t>1680</t>
  </si>
  <si>
    <t>Biens-fonds non bâtis</t>
  </si>
  <si>
    <t>1687</t>
  </si>
  <si>
    <t>Biens-fonds non bâtis en leasing</t>
  </si>
  <si>
    <t>1688</t>
  </si>
  <si>
    <t>Acomptes sur biens-fonds non bâtis</t>
  </si>
  <si>
    <t>1689</t>
  </si>
  <si>
    <t>Corrections de la valeur des biens-fonds non bâtis</t>
  </si>
  <si>
    <t>170</t>
  </si>
  <si>
    <t>Immobilisations incorporelles</t>
  </si>
  <si>
    <t>1700</t>
  </si>
  <si>
    <t>Brevets</t>
  </si>
  <si>
    <t>1701</t>
  </si>
  <si>
    <t>Know-how</t>
  </si>
  <si>
    <t>1702</t>
  </si>
  <si>
    <t>Processus de fabrication</t>
  </si>
  <si>
    <t>1709</t>
  </si>
  <si>
    <t>Amortissements et corrections de la valeur des brevets, know-how, processus de fabrication</t>
  </si>
  <si>
    <t>1710</t>
  </si>
  <si>
    <t>Marques commerciales</t>
  </si>
  <si>
    <t>1711</t>
  </si>
  <si>
    <t>Echantillons</t>
  </si>
  <si>
    <t>1712</t>
  </si>
  <si>
    <t>Modèles</t>
  </si>
  <si>
    <t>1713</t>
  </si>
  <si>
    <t>Plans</t>
  </si>
  <si>
    <t>1719</t>
  </si>
  <si>
    <t>Amortissements et corrections de la valeur des marques commerciales, échantillons, modèles, plans</t>
  </si>
  <si>
    <t>1720</t>
  </si>
  <si>
    <t>Droits de licences</t>
  </si>
  <si>
    <t>1721</t>
  </si>
  <si>
    <t>Concessions</t>
  </si>
  <si>
    <t>1722</t>
  </si>
  <si>
    <t>Droits de jouissance</t>
  </si>
  <si>
    <t>1723</t>
  </si>
  <si>
    <t>Raisons de commerce</t>
  </si>
  <si>
    <t>1729</t>
  </si>
  <si>
    <t>Amortissements et corrections de la valeur sur droits de licences, concessions, droits de jouissance, raisons de commer</t>
  </si>
  <si>
    <t>1730</t>
  </si>
  <si>
    <t>Droits de propriété intellectuelle</t>
  </si>
  <si>
    <t>1731</t>
  </si>
  <si>
    <t>Droits d’édition</t>
  </si>
  <si>
    <t>1732</t>
  </si>
  <si>
    <t>Droits conventionnels</t>
  </si>
  <si>
    <t>1739</t>
  </si>
  <si>
    <t>Amortissements et corrections de la valeur des droits de propriété intellectuelle, droits d’édition, droits conventionn</t>
  </si>
  <si>
    <t>1740</t>
  </si>
  <si>
    <t>Logiciels développés en interne</t>
  </si>
  <si>
    <t>1741</t>
  </si>
  <si>
    <t>Logiciels achetés</t>
  </si>
  <si>
    <t>1749</t>
  </si>
  <si>
    <t>Amortissements et corrections de la valeur des logiciels</t>
  </si>
  <si>
    <t>1750</t>
  </si>
  <si>
    <t>Développements spécifiques internes (coûts activés)</t>
  </si>
  <si>
    <t>1751</t>
  </si>
  <si>
    <t>Développements spécifiques acquis</t>
  </si>
  <si>
    <t>1759</t>
  </si>
  <si>
    <t>Amortissements et corrections de la valeur sur développements spécifiques</t>
  </si>
  <si>
    <t>1770</t>
  </si>
  <si>
    <t>Goodwill</t>
  </si>
  <si>
    <t>1779</t>
  </si>
  <si>
    <t>Amortissements et corrections de la valeur du goodwill</t>
  </si>
  <si>
    <t>1790</t>
  </si>
  <si>
    <t>Autres immobilisations incorporelles</t>
  </si>
  <si>
    <t>1799</t>
  </si>
  <si>
    <t>Amortissements et corrections de valeur des autres immobilisations incorporelles</t>
  </si>
  <si>
    <t>180</t>
  </si>
  <si>
    <t>Capital social (ou capital de fondation) non libéré</t>
  </si>
  <si>
    <t>1850</t>
  </si>
  <si>
    <t>Capital-actions non libéré</t>
  </si>
  <si>
    <t>2</t>
  </si>
  <si>
    <t>Passifs</t>
  </si>
  <si>
    <t>20</t>
  </si>
  <si>
    <t>Capitaux étrangers à court terme</t>
  </si>
  <si>
    <t>200</t>
  </si>
  <si>
    <t>Dettes à court terme résultant de l’achat de biens et de prestations de services</t>
  </si>
  <si>
    <t>2000</t>
  </si>
  <si>
    <t>Dettes résultant d’achats de matières et de marchandises</t>
  </si>
  <si>
    <t>2001</t>
  </si>
  <si>
    <t>Dettes résultant de prestations de services de tiers</t>
  </si>
  <si>
    <t>2002</t>
  </si>
  <si>
    <t>Dettes résultant de charges de personnel</t>
  </si>
  <si>
    <t>2004</t>
  </si>
  <si>
    <t>Dettes résultant d’autres charges d’exploitation</t>
  </si>
  <si>
    <t>2005</t>
  </si>
  <si>
    <t>Notes de crédit reçues</t>
  </si>
  <si>
    <t>2012</t>
  </si>
  <si>
    <t>Dettes en EUR</t>
  </si>
  <si>
    <t>2013</t>
  </si>
  <si>
    <t>Dettes en USD</t>
  </si>
  <si>
    <t>2030</t>
  </si>
  <si>
    <t>Acomptes de tiers</t>
  </si>
  <si>
    <t>2050</t>
  </si>
  <si>
    <t>Dettes envers la participation A</t>
  </si>
  <si>
    <t>2060</t>
  </si>
  <si>
    <t>Dettes envers l’actionnaire A</t>
  </si>
  <si>
    <t>2062</t>
  </si>
  <si>
    <t>Dettes envers l’administrateur A</t>
  </si>
  <si>
    <t>2064</t>
  </si>
  <si>
    <t>Dettes envers le membre de la direction A</t>
  </si>
  <si>
    <t>2068</t>
  </si>
  <si>
    <t>Dettes envers l’organe de révision</t>
  </si>
  <si>
    <t>210</t>
  </si>
  <si>
    <t>Dettes à court terme portant intérêt</t>
  </si>
  <si>
    <t>2100</t>
  </si>
  <si>
    <t>Compte courant A</t>
  </si>
  <si>
    <t>2107</t>
  </si>
  <si>
    <t>Emprunts A</t>
  </si>
  <si>
    <t>2109</t>
  </si>
  <si>
    <t>Hypothèque A</t>
  </si>
  <si>
    <t>2111</t>
  </si>
  <si>
    <t>Dettes envers les sociétés de virement (WIR)</t>
  </si>
  <si>
    <t>2120</t>
  </si>
  <si>
    <t>Engagements de financement par leasing</t>
  </si>
  <si>
    <t>2130</t>
  </si>
  <si>
    <t>Emprunts obligataires</t>
  </si>
  <si>
    <t>2140</t>
  </si>
  <si>
    <t>Dettes envers des tiers</t>
  </si>
  <si>
    <t>2150</t>
  </si>
  <si>
    <t>2160</t>
  </si>
  <si>
    <t>2162</t>
  </si>
  <si>
    <t>2164</t>
  </si>
  <si>
    <t>2170</t>
  </si>
  <si>
    <t>Dettes envers des institutions de prévoyance</t>
  </si>
  <si>
    <t>220</t>
  </si>
  <si>
    <t>Autres dettes à court terme</t>
  </si>
  <si>
    <t>2200</t>
  </si>
  <si>
    <t>TVA due</t>
  </si>
  <si>
    <t>2201</t>
  </si>
  <si>
    <t>2202</t>
  </si>
  <si>
    <t>Réconciliation du chiffre d’affaires suite à un changement de méthode</t>
  </si>
  <si>
    <t>2203</t>
  </si>
  <si>
    <t>Impôt sur les acquisitions</t>
  </si>
  <si>
    <t>2206</t>
  </si>
  <si>
    <t>Impôt anticipé à payer</t>
  </si>
  <si>
    <t>2207</t>
  </si>
  <si>
    <t>Droits de timbre</t>
  </si>
  <si>
    <t>2208</t>
  </si>
  <si>
    <t>Impôts directs</t>
  </si>
  <si>
    <t>2210</t>
  </si>
  <si>
    <t>Autres dettes envers des tiers</t>
  </si>
  <si>
    <t>2250</t>
  </si>
  <si>
    <t>Autres dettes envers la participation A</t>
  </si>
  <si>
    <t>2260</t>
  </si>
  <si>
    <t>Autres dettes envers l’actionnaire A</t>
  </si>
  <si>
    <t>2261</t>
  </si>
  <si>
    <t>Dividendes</t>
  </si>
  <si>
    <t>2262</t>
  </si>
  <si>
    <t>Autres dettes envers l’administrateur A</t>
  </si>
  <si>
    <t>2264</t>
  </si>
  <si>
    <t>Autres dettes envers le membre de la direction A</t>
  </si>
  <si>
    <t>2268</t>
  </si>
  <si>
    <t>Autres dettes envers l’organe de révision</t>
  </si>
  <si>
    <t>2270.1</t>
  </si>
  <si>
    <t>2270.2</t>
  </si>
  <si>
    <t>Compte courant Institutions de prévoyance - complémentaire</t>
  </si>
  <si>
    <t>2271</t>
  </si>
  <si>
    <t>2272</t>
  </si>
  <si>
    <t>2273.1</t>
  </si>
  <si>
    <t>2273.2</t>
  </si>
  <si>
    <t>2274.1</t>
  </si>
  <si>
    <t>2274.2</t>
  </si>
  <si>
    <t>2275</t>
  </si>
  <si>
    <t>Compte courant – Autres (employés, caisses, assurances, …)</t>
  </si>
  <si>
    <t>2276</t>
  </si>
  <si>
    <t>Créance relative à l'impôt ecclésiastique</t>
  </si>
  <si>
    <t>2277</t>
  </si>
  <si>
    <t>Taxe réfugiés</t>
  </si>
  <si>
    <t>2278</t>
  </si>
  <si>
    <t>Office des Poursuites</t>
  </si>
  <si>
    <t>2279</t>
  </si>
  <si>
    <t>2280</t>
  </si>
  <si>
    <t>Retraite anticipée</t>
  </si>
  <si>
    <t>2281</t>
  </si>
  <si>
    <t>Contribution professionnelle</t>
  </si>
  <si>
    <t>2282</t>
  </si>
  <si>
    <t>Autres retenues employé à payer</t>
  </si>
  <si>
    <t>2283</t>
  </si>
  <si>
    <t>Provisions 13ème et vacances à payer</t>
  </si>
  <si>
    <t>2290.1</t>
  </si>
  <si>
    <t>Indemnités d'assurance accidents</t>
  </si>
  <si>
    <t>2290.2</t>
  </si>
  <si>
    <t>Indemnités d'assurance maladie</t>
  </si>
  <si>
    <t>2290.3</t>
  </si>
  <si>
    <t>Indemnités d'assurance maternité</t>
  </si>
  <si>
    <t>2290.4</t>
  </si>
  <si>
    <t>Indemnités d'assurance maternité complémentaire</t>
  </si>
  <si>
    <t>2290.5</t>
  </si>
  <si>
    <t>Indemnités d'assurance APG militaire</t>
  </si>
  <si>
    <t>2290.6</t>
  </si>
  <si>
    <t>Indemnités d'assurance militaire</t>
  </si>
  <si>
    <t>2290.7</t>
  </si>
  <si>
    <t>Indemnités d'assurance chômage</t>
  </si>
  <si>
    <t>2290.8</t>
  </si>
  <si>
    <t>Indemnités d'assurance AI</t>
  </si>
  <si>
    <t>2290.9</t>
  </si>
  <si>
    <t>Autre indemnités soumises (Parifonds, …)</t>
  </si>
  <si>
    <t>230</t>
  </si>
  <si>
    <t>Passifs de régularisation (passifs transitoires) et provisions à court terme</t>
  </si>
  <si>
    <t>2300</t>
  </si>
  <si>
    <t>Charges à payer</t>
  </si>
  <si>
    <t>2301</t>
  </si>
  <si>
    <t>Produits encaissés d’avance</t>
  </si>
  <si>
    <t>2303</t>
  </si>
  <si>
    <t>Abandon de créances</t>
  </si>
  <si>
    <t>2330</t>
  </si>
  <si>
    <t>Provisions pour travaux de garantie</t>
  </si>
  <si>
    <t>2331</t>
  </si>
  <si>
    <t>Provisions pour risques liés aux engagements découlant d’obligations de prendre livraison</t>
  </si>
  <si>
    <t>2340</t>
  </si>
  <si>
    <t>Provisions pour impôts directs</t>
  </si>
  <si>
    <t>2341</t>
  </si>
  <si>
    <t>Provisions pour impôts indirects</t>
  </si>
  <si>
    <t>2350</t>
  </si>
  <si>
    <t>Provisions pour réparation et entretien</t>
  </si>
  <si>
    <t>2351</t>
  </si>
  <si>
    <t>Provisions pour Rénovation des immobilisations</t>
  </si>
  <si>
    <t>2352</t>
  </si>
  <si>
    <t>Provisions pour recherche</t>
  </si>
  <si>
    <t>2353</t>
  </si>
  <si>
    <t>Provisions pour développement</t>
  </si>
  <si>
    <t>2354</t>
  </si>
  <si>
    <t>Provisions pour restructuration</t>
  </si>
  <si>
    <t>2355</t>
  </si>
  <si>
    <t>Provisions pour protection de l’environnement</t>
  </si>
  <si>
    <t>2360</t>
  </si>
  <si>
    <t>Provisions pour pertes futures</t>
  </si>
  <si>
    <t>2370</t>
  </si>
  <si>
    <t>Provisions pour engagements envers l’institution de prévoyance professionnelle</t>
  </si>
  <si>
    <t>2371</t>
  </si>
  <si>
    <t>Provisions pour charges salariales</t>
  </si>
  <si>
    <t>2380</t>
  </si>
  <si>
    <t>Provisions pour engagements envers participations</t>
  </si>
  <si>
    <t>2381</t>
  </si>
  <si>
    <t>Provisions pour engagements envers les parties prenantes et les organes</t>
  </si>
  <si>
    <t>2390</t>
  </si>
  <si>
    <t>Provisions pour assurer la prospérité durable de l’entreprise</t>
  </si>
  <si>
    <t>2391</t>
  </si>
  <si>
    <t>Autres provisions à court terme</t>
  </si>
  <si>
    <t>24</t>
  </si>
  <si>
    <t>Capitaux étrangers à long terme</t>
  </si>
  <si>
    <t>240</t>
  </si>
  <si>
    <t>Dettes à long terme portant intérêt</t>
  </si>
  <si>
    <t>2400</t>
  </si>
  <si>
    <t>2401</t>
  </si>
  <si>
    <t>2420</t>
  </si>
  <si>
    <t>2430</t>
  </si>
  <si>
    <t>2450</t>
  </si>
  <si>
    <t>Emprunts</t>
  </si>
  <si>
    <t>2451</t>
  </si>
  <si>
    <t>2470</t>
  </si>
  <si>
    <t>Emprunts auprès de la participation A</t>
  </si>
  <si>
    <t>2471</t>
  </si>
  <si>
    <t>Emprunts hypothécaires auprès de participation A</t>
  </si>
  <si>
    <t>2480</t>
  </si>
  <si>
    <t>Emprunts auprès de l’actionnaire A</t>
  </si>
  <si>
    <t>2481</t>
  </si>
  <si>
    <t>Emprunts hypothécaires auprès de l’actionnaire A</t>
  </si>
  <si>
    <t>2482</t>
  </si>
  <si>
    <t>Emprunts auprès de l’administrateur A</t>
  </si>
  <si>
    <t>2483</t>
  </si>
  <si>
    <t>Emprunts hypothécaires auprès de l’administrateur A</t>
  </si>
  <si>
    <t>2484</t>
  </si>
  <si>
    <t>Emprunts auprès du membre de la direction A</t>
  </si>
  <si>
    <t>2485</t>
  </si>
  <si>
    <t>Emprunts hypothécaires auprès du membre de la direction A</t>
  </si>
  <si>
    <t>2490</t>
  </si>
  <si>
    <t>Emprunts auprès des institutions de prévoyance professionnelle</t>
  </si>
  <si>
    <t>2491</t>
  </si>
  <si>
    <t>Dettes hypothécaires auprès des institutions de prévoyance professionnelle</t>
  </si>
  <si>
    <t>250</t>
  </si>
  <si>
    <t>Autres dettes à long terme</t>
  </si>
  <si>
    <t>2500</t>
  </si>
  <si>
    <t>2550</t>
  </si>
  <si>
    <t>2560</t>
  </si>
  <si>
    <t>2562</t>
  </si>
  <si>
    <t>2564</t>
  </si>
  <si>
    <t>2570</t>
  </si>
  <si>
    <t>Autres dettes envers des institutions de prévoyance professionnelle</t>
  </si>
  <si>
    <t>260</t>
  </si>
  <si>
    <t>Provisions et postes analogues prévus par la loi</t>
  </si>
  <si>
    <t>2630</t>
  </si>
  <si>
    <t>2631</t>
  </si>
  <si>
    <t>2640</t>
  </si>
  <si>
    <t>2641</t>
  </si>
  <si>
    <t>2650</t>
  </si>
  <si>
    <t>2651</t>
  </si>
  <si>
    <t>Provisions pour rénovation des immobilisations</t>
  </si>
  <si>
    <t>2652</t>
  </si>
  <si>
    <t>2653</t>
  </si>
  <si>
    <t>2654</t>
  </si>
  <si>
    <t>2655</t>
  </si>
  <si>
    <t>2660</t>
  </si>
  <si>
    <t>Provisions pour affaires en cours</t>
  </si>
  <si>
    <t>2670</t>
  </si>
  <si>
    <t>2671</t>
  </si>
  <si>
    <t>2680</t>
  </si>
  <si>
    <t>2681</t>
  </si>
  <si>
    <t>2690</t>
  </si>
  <si>
    <t>2691</t>
  </si>
  <si>
    <t>Autres provisions à long terme</t>
  </si>
  <si>
    <t>2695</t>
  </si>
  <si>
    <t>Réserve pour fluctuation de valeur</t>
  </si>
  <si>
    <t>270</t>
  </si>
  <si>
    <t>Prêts postposés</t>
  </si>
  <si>
    <t>2710</t>
  </si>
  <si>
    <t>Prêts postposés de tiers</t>
  </si>
  <si>
    <t>2720</t>
  </si>
  <si>
    <t>Prêts postposés de participations</t>
  </si>
  <si>
    <t>2730</t>
  </si>
  <si>
    <t>Prêts postposés des parties prenantes et des organes</t>
  </si>
  <si>
    <t>28</t>
  </si>
  <si>
    <t>Fonds propres (personnes morales)</t>
  </si>
  <si>
    <t>280</t>
  </si>
  <si>
    <t>Capital social (capital-actions, capital de fondation, capital propre)</t>
  </si>
  <si>
    <t>2800</t>
  </si>
  <si>
    <t>Capital-actions / parts sociales / capital de fondation / capital-participation</t>
  </si>
  <si>
    <t>290</t>
  </si>
  <si>
    <t>Réserves et bénéfice reporté ou perte reportée</t>
  </si>
  <si>
    <t>2900</t>
  </si>
  <si>
    <t>Agio à la fondation ou lors d’augmentations de capital</t>
  </si>
  <si>
    <t>2901</t>
  </si>
  <si>
    <t>Autres apports, primes et contributions</t>
  </si>
  <si>
    <t>2902</t>
  </si>
  <si>
    <t>Agio lors de fusion, de scission ou de cession d’actifs</t>
  </si>
  <si>
    <t>2903</t>
  </si>
  <si>
    <t>Gain lors de réduction du capital</t>
  </si>
  <si>
    <t>294</t>
  </si>
  <si>
    <t>Réserve d’évaluation</t>
  </si>
  <si>
    <t>2940</t>
  </si>
  <si>
    <t>295</t>
  </si>
  <si>
    <t>Réserve légale issue du bénéfice</t>
  </si>
  <si>
    <t>2950</t>
  </si>
  <si>
    <t>296</t>
  </si>
  <si>
    <t>Réserves facultatives</t>
  </si>
  <si>
    <t>2960</t>
  </si>
  <si>
    <t>Réserve libre</t>
  </si>
  <si>
    <t>2961</t>
  </si>
  <si>
    <t>Réserves facultatives issues du bénéfice</t>
  </si>
  <si>
    <t>297</t>
  </si>
  <si>
    <t>Bénéfice ou perte résultant du bilan</t>
  </si>
  <si>
    <t>2970</t>
  </si>
  <si>
    <t>Bénéfice ou perte reporté</t>
  </si>
  <si>
    <t>2979</t>
  </si>
  <si>
    <t>Bénéfice ou perte de l’exercice</t>
  </si>
  <si>
    <t>298</t>
  </si>
  <si>
    <t>Propres actions, parts sociales</t>
  </si>
  <si>
    <t>2980</t>
  </si>
  <si>
    <t>Propres actions</t>
  </si>
  <si>
    <t>2985</t>
  </si>
  <si>
    <t>Commandite propre</t>
  </si>
  <si>
    <t>3</t>
  </si>
  <si>
    <t>Produits nets des ventes de biens et de prestations de services</t>
  </si>
  <si>
    <t>30</t>
  </si>
  <si>
    <t>Chiffre d’affaires de la production vendue</t>
  </si>
  <si>
    <t>300</t>
  </si>
  <si>
    <t>Ventes de produits fabriqués</t>
  </si>
  <si>
    <t>3000</t>
  </si>
  <si>
    <t>Ventes de produits fabriqués A</t>
  </si>
  <si>
    <t>3000.1</t>
  </si>
  <si>
    <t>Ventes de produits fabriqués au comptant</t>
  </si>
  <si>
    <t>3001.1</t>
  </si>
  <si>
    <t>Ventes de produits fabriqués au détail à crédit</t>
  </si>
  <si>
    <t>3002.1</t>
  </si>
  <si>
    <t>Ventes de produits fabriqués en gros à crédit</t>
  </si>
  <si>
    <t>3007.1</t>
  </si>
  <si>
    <t>Ventes de produits fabriqués résultant de prestations annexes (port et emballage)</t>
  </si>
  <si>
    <t>3008.1</t>
  </si>
  <si>
    <t>Variation des créances/débiteurs</t>
  </si>
  <si>
    <t>3009.1</t>
  </si>
  <si>
    <t>Déductions sur ventes</t>
  </si>
  <si>
    <t>309</t>
  </si>
  <si>
    <t>Déductions sur vente de produits fabriqués</t>
  </si>
  <si>
    <t>3090</t>
  </si>
  <si>
    <t>Escomptes</t>
  </si>
  <si>
    <t>3091</t>
  </si>
  <si>
    <t>Rabais et réductions de prix</t>
  </si>
  <si>
    <t>3092</t>
  </si>
  <si>
    <t>Ristournes</t>
  </si>
  <si>
    <t>3093</t>
  </si>
  <si>
    <t>Commissions de tiers</t>
  </si>
  <si>
    <t>3094</t>
  </si>
  <si>
    <t>Frais d’encaissement</t>
  </si>
  <si>
    <t>3095</t>
  </si>
  <si>
    <t>Pertes sur clients, variation de prix</t>
  </si>
  <si>
    <t>3096</t>
  </si>
  <si>
    <t>Différences de change</t>
  </si>
  <si>
    <t>3097</t>
  </si>
  <si>
    <t>Frets et ports</t>
  </si>
  <si>
    <t>32</t>
  </si>
  <si>
    <t>Ventes de marchandises</t>
  </si>
  <si>
    <t>320</t>
  </si>
  <si>
    <t>3200</t>
  </si>
  <si>
    <t>Ventes de marchandises article A</t>
  </si>
  <si>
    <t>3200.1</t>
  </si>
  <si>
    <t>Ventes de marchandises au comptant</t>
  </si>
  <si>
    <t>3201.1</t>
  </si>
  <si>
    <t>Ventes de marchandises au détail à crédit</t>
  </si>
  <si>
    <t>3202.1</t>
  </si>
  <si>
    <t>Ventes de marchandises en gros à crédit</t>
  </si>
  <si>
    <t>3207.1</t>
  </si>
  <si>
    <t>Ventes de marchandises de prestations annexes (port et emballage)</t>
  </si>
  <si>
    <t>3208.1</t>
  </si>
  <si>
    <t>3209.1</t>
  </si>
  <si>
    <t>329</t>
  </si>
  <si>
    <t>Déductions sur les ventes de marchandises</t>
  </si>
  <si>
    <t>3290</t>
  </si>
  <si>
    <t>3291</t>
  </si>
  <si>
    <t>3292</t>
  </si>
  <si>
    <t>3293</t>
  </si>
  <si>
    <t>3294</t>
  </si>
  <si>
    <t>3295</t>
  </si>
  <si>
    <t>3296</t>
  </si>
  <si>
    <t>3297</t>
  </si>
  <si>
    <t>34</t>
  </si>
  <si>
    <t>Ventes de prestations</t>
  </si>
  <si>
    <t>340</t>
  </si>
  <si>
    <t>Ventes brutes de prestations</t>
  </si>
  <si>
    <t>3400</t>
  </si>
  <si>
    <t>Ventes de prestations A</t>
  </si>
  <si>
    <t>3400.1</t>
  </si>
  <si>
    <t>Ventes de prestations au comptant</t>
  </si>
  <si>
    <t>3401.1</t>
  </si>
  <si>
    <t>Ventes de prestations à crédit</t>
  </si>
  <si>
    <t>3407.1</t>
  </si>
  <si>
    <t>Ventes de prestations annexes d’exploitation</t>
  </si>
  <si>
    <t>3408.1</t>
  </si>
  <si>
    <t>3409.1</t>
  </si>
  <si>
    <t>349</t>
  </si>
  <si>
    <t>Déductions sur les ventes de prestations de services</t>
  </si>
  <si>
    <t>3490</t>
  </si>
  <si>
    <t>3491</t>
  </si>
  <si>
    <t>3492</t>
  </si>
  <si>
    <t>3493</t>
  </si>
  <si>
    <t>3494</t>
  </si>
  <si>
    <t>3495</t>
  </si>
  <si>
    <t>3496</t>
  </si>
  <si>
    <t>3497</t>
  </si>
  <si>
    <t>Ports</t>
  </si>
  <si>
    <t>36</t>
  </si>
  <si>
    <t>Produits annexes résultant de la vente de biens et de prestations de services</t>
  </si>
  <si>
    <t>360</t>
  </si>
  <si>
    <t>Produits annexes résultant de livraisons et de prestations de services</t>
  </si>
  <si>
    <t>3600</t>
  </si>
  <si>
    <t>Ventes de matières premières</t>
  </si>
  <si>
    <t>3601</t>
  </si>
  <si>
    <t>Ventes de matières auxiliaires</t>
  </si>
  <si>
    <t>3602</t>
  </si>
  <si>
    <t>Ventes de déchets</t>
  </si>
  <si>
    <t>3607</t>
  </si>
  <si>
    <t>Ventes de prestations annexes</t>
  </si>
  <si>
    <t>3608</t>
  </si>
  <si>
    <t>3609</t>
  </si>
  <si>
    <t>Déductions sur les produits accessoires</t>
  </si>
  <si>
    <t>361</t>
  </si>
  <si>
    <t>Produits de licences, brevets, etc.</t>
  </si>
  <si>
    <t>3610</t>
  </si>
  <si>
    <t>Produits de licences pour produit A</t>
  </si>
  <si>
    <t>3619</t>
  </si>
  <si>
    <t>Déductions sur les produits des licences, des brevets, etc.</t>
  </si>
  <si>
    <t>367</t>
  </si>
  <si>
    <t>Produits résultant de la mise à disposition du personnel</t>
  </si>
  <si>
    <t>3670</t>
  </si>
  <si>
    <t>368</t>
  </si>
  <si>
    <t>Autres produits</t>
  </si>
  <si>
    <t>3680</t>
  </si>
  <si>
    <t>3682</t>
  </si>
  <si>
    <t>Produits des repas des employés</t>
  </si>
  <si>
    <t>3686</t>
  </si>
  <si>
    <t>Produits des boissons des employés</t>
  </si>
  <si>
    <t>369</t>
  </si>
  <si>
    <t>Déductions sur les autres ventes et les prestations de services</t>
  </si>
  <si>
    <t>3690</t>
  </si>
  <si>
    <t>3691</t>
  </si>
  <si>
    <t>37</t>
  </si>
  <si>
    <t>Propres prestations et propres consommations</t>
  </si>
  <si>
    <t>370</t>
  </si>
  <si>
    <t>Prestations propres</t>
  </si>
  <si>
    <t>3700</t>
  </si>
  <si>
    <t>Propre production d’immobilisations corporelles meubles</t>
  </si>
  <si>
    <t>3701</t>
  </si>
  <si>
    <t>Propre production d’immobilisations corporelles immeubles</t>
  </si>
  <si>
    <t>3702</t>
  </si>
  <si>
    <t>Propres réparations d’immobilisations corporelles meubles</t>
  </si>
  <si>
    <t>3703</t>
  </si>
  <si>
    <t>Propres réparations d’immobilisations corporelles immeubles</t>
  </si>
  <si>
    <t>371</t>
  </si>
  <si>
    <t>Propres consommations</t>
  </si>
  <si>
    <t>3710</t>
  </si>
  <si>
    <t>Propres consommations produit A</t>
  </si>
  <si>
    <t>372</t>
  </si>
  <si>
    <t>Propres consommations de marchandises</t>
  </si>
  <si>
    <t>3720</t>
  </si>
  <si>
    <t>Propres consommations de marchandises A</t>
  </si>
  <si>
    <t>374</t>
  </si>
  <si>
    <t>Propres consommations de services</t>
  </si>
  <si>
    <t>3740</t>
  </si>
  <si>
    <t>Propres consommations de service A</t>
  </si>
  <si>
    <t>379</t>
  </si>
  <si>
    <t>Prélèvements en nature</t>
  </si>
  <si>
    <t>3790</t>
  </si>
  <si>
    <t>38</t>
  </si>
  <si>
    <t>380</t>
  </si>
  <si>
    <t>3800</t>
  </si>
  <si>
    <t>3801</t>
  </si>
  <si>
    <t>3802</t>
  </si>
  <si>
    <t>3803</t>
  </si>
  <si>
    <t>3804</t>
  </si>
  <si>
    <t>3805</t>
  </si>
  <si>
    <t>Pertes sur clients, variation du ducroire</t>
  </si>
  <si>
    <t>3806</t>
  </si>
  <si>
    <t>3807</t>
  </si>
  <si>
    <t>Frais d’expédition</t>
  </si>
  <si>
    <t>3809</t>
  </si>
  <si>
    <t>TVA – Taux de la dette fiscale nette</t>
  </si>
  <si>
    <t>3810</t>
  </si>
  <si>
    <t>Frais accessoires de ventes</t>
  </si>
  <si>
    <t>382</t>
  </si>
  <si>
    <t>Autres produits ou déductions sur ventes</t>
  </si>
  <si>
    <t>3821</t>
  </si>
  <si>
    <t>Arrondis encaissés</t>
  </si>
  <si>
    <t>3822</t>
  </si>
  <si>
    <t>Encaissement de frais de rappels</t>
  </si>
  <si>
    <t>39</t>
  </si>
  <si>
    <t>Variation des stocks de produits finis et semi-finis et variation des prestations de services non facturés</t>
  </si>
  <si>
    <t>390</t>
  </si>
  <si>
    <t>Variation des stocks de produits semi-finis et finis</t>
  </si>
  <si>
    <t>3900</t>
  </si>
  <si>
    <t>Variation des stocks de produits semi-finis</t>
  </si>
  <si>
    <t>3901</t>
  </si>
  <si>
    <t>Variation des stocks de produits finis</t>
  </si>
  <si>
    <t>394</t>
  </si>
  <si>
    <t>Variation de la valeur des prestations non facturées</t>
  </si>
  <si>
    <t>3940</t>
  </si>
  <si>
    <t>4</t>
  </si>
  <si>
    <t>Charges de matériel, de marchandises, de prestations de tiers et d’énergie</t>
  </si>
  <si>
    <t>40</t>
  </si>
  <si>
    <t>Charges de matériel</t>
  </si>
  <si>
    <t>400</t>
  </si>
  <si>
    <t>4000</t>
  </si>
  <si>
    <t>Charges de matériel produit A</t>
  </si>
  <si>
    <t>4000.1</t>
  </si>
  <si>
    <t>Achats d’appareils</t>
  </si>
  <si>
    <t>4001.1</t>
  </si>
  <si>
    <t>Achats de composants</t>
  </si>
  <si>
    <t>4002.1</t>
  </si>
  <si>
    <t>Achats d’accessoires</t>
  </si>
  <si>
    <t>4003.1</t>
  </si>
  <si>
    <t>Achats d’autres matières</t>
  </si>
  <si>
    <t>4004.1</t>
  </si>
  <si>
    <t>Achats de matières auxiliaires et de fournitures d’exploitation</t>
  </si>
  <si>
    <t>4005.1</t>
  </si>
  <si>
    <t>Achats de matériel d’emballage</t>
  </si>
  <si>
    <t>4006.1</t>
  </si>
  <si>
    <t>Travaux de tiers</t>
  </si>
  <si>
    <t>4007.1</t>
  </si>
  <si>
    <t>Charges directes d’achat</t>
  </si>
  <si>
    <t>4008.1</t>
  </si>
  <si>
    <t>Variations de stocks</t>
  </si>
  <si>
    <t>4009.1</t>
  </si>
  <si>
    <t>Déductions obtenues sur achats</t>
  </si>
  <si>
    <t>406</t>
  </si>
  <si>
    <t>4060</t>
  </si>
  <si>
    <t>407</t>
  </si>
  <si>
    <t>4070</t>
  </si>
  <si>
    <t>Frets à l’achat</t>
  </si>
  <si>
    <t>4071</t>
  </si>
  <si>
    <t>Droits de douane à l’importation</t>
  </si>
  <si>
    <t>4072</t>
  </si>
  <si>
    <t>Frais de transport à l’achat</t>
  </si>
  <si>
    <t>408</t>
  </si>
  <si>
    <t>Variation des stocks et pertes de matières</t>
  </si>
  <si>
    <t>4080</t>
  </si>
  <si>
    <t>4086</t>
  </si>
  <si>
    <t>Pertes de matières</t>
  </si>
  <si>
    <t>409</t>
  </si>
  <si>
    <t>4090</t>
  </si>
  <si>
    <t>4091</t>
  </si>
  <si>
    <t>4092</t>
  </si>
  <si>
    <t>4093</t>
  </si>
  <si>
    <t>Commissions obtenues sur achats</t>
  </si>
  <si>
    <t>4096</t>
  </si>
  <si>
    <t>42</t>
  </si>
  <si>
    <t>Charges de marchandises</t>
  </si>
  <si>
    <t>420</t>
  </si>
  <si>
    <t>Charges de marchandises destinées à la revente</t>
  </si>
  <si>
    <t>4200</t>
  </si>
  <si>
    <t>Achats de marchandises A</t>
  </si>
  <si>
    <t>4205</t>
  </si>
  <si>
    <t>4207</t>
  </si>
  <si>
    <t>4208</t>
  </si>
  <si>
    <t>4209</t>
  </si>
  <si>
    <t>427</t>
  </si>
  <si>
    <t>Charges directes d’achat Commerce</t>
  </si>
  <si>
    <t>4270</t>
  </si>
  <si>
    <t>4271</t>
  </si>
  <si>
    <t>4272</t>
  </si>
  <si>
    <t>428</t>
  </si>
  <si>
    <t>Variation des stocks et pertes de marchandises</t>
  </si>
  <si>
    <t>4280</t>
  </si>
  <si>
    <t>4286</t>
  </si>
  <si>
    <t>Pertes de marchandises</t>
  </si>
  <si>
    <t>429</t>
  </si>
  <si>
    <t>Déductions obtenues sur achats Commerce</t>
  </si>
  <si>
    <t>4290</t>
  </si>
  <si>
    <t>4291</t>
  </si>
  <si>
    <t>4292</t>
  </si>
  <si>
    <t>4293</t>
  </si>
  <si>
    <t>4296</t>
  </si>
  <si>
    <t>44</t>
  </si>
  <si>
    <t>Prestations et travaux de tiers</t>
  </si>
  <si>
    <t>440</t>
  </si>
  <si>
    <t>Charges de prestations de tiers</t>
  </si>
  <si>
    <t>4400</t>
  </si>
  <si>
    <t>Charges pour prestations de services A</t>
  </si>
  <si>
    <t>4407</t>
  </si>
  <si>
    <t>4409</t>
  </si>
  <si>
    <t>447</t>
  </si>
  <si>
    <t>Charges directes d’achat sur prestations de tiers</t>
  </si>
  <si>
    <t>4470</t>
  </si>
  <si>
    <t>449</t>
  </si>
  <si>
    <t>Déductions obtenues sur prestations de services de tiers</t>
  </si>
  <si>
    <t>4490</t>
  </si>
  <si>
    <t>4491</t>
  </si>
  <si>
    <t>4492</t>
  </si>
  <si>
    <t>4493</t>
  </si>
  <si>
    <t>4496</t>
  </si>
  <si>
    <t>45</t>
  </si>
  <si>
    <t>Charges d’énergie pour l’exploitation</t>
  </si>
  <si>
    <t>450</t>
  </si>
  <si>
    <t>Electricité</t>
  </si>
  <si>
    <t>4500</t>
  </si>
  <si>
    <t>Courant faible</t>
  </si>
  <si>
    <t>4501</t>
  </si>
  <si>
    <t>Courant fort</t>
  </si>
  <si>
    <t>451</t>
  </si>
  <si>
    <t>Gaz</t>
  </si>
  <si>
    <t>4510</t>
  </si>
  <si>
    <t>Gaz naturel</t>
  </si>
  <si>
    <t>4511</t>
  </si>
  <si>
    <t>Gaz liquide en bonbonnes</t>
  </si>
  <si>
    <t>452</t>
  </si>
  <si>
    <t>Combustibles</t>
  </si>
  <si>
    <t>4520</t>
  </si>
  <si>
    <t>Mazout</t>
  </si>
  <si>
    <t>4521</t>
  </si>
  <si>
    <t>Charbon, briquettes, bois</t>
  </si>
  <si>
    <t>453</t>
  </si>
  <si>
    <t>Carburants</t>
  </si>
  <si>
    <t>4530</t>
  </si>
  <si>
    <t>Essence</t>
  </si>
  <si>
    <t>4531</t>
  </si>
  <si>
    <t>Diesel</t>
  </si>
  <si>
    <t>4532</t>
  </si>
  <si>
    <t>Huile</t>
  </si>
  <si>
    <t>454</t>
  </si>
  <si>
    <t>Eau</t>
  </si>
  <si>
    <t>4540</t>
  </si>
  <si>
    <t>46</t>
  </si>
  <si>
    <t>Autres charges pour matériel, marchandises et prestations de tiers</t>
  </si>
  <si>
    <t>460</t>
  </si>
  <si>
    <t>Autres charges de matières</t>
  </si>
  <si>
    <t>4600</t>
  </si>
  <si>
    <t>462</t>
  </si>
  <si>
    <t>Autres charges de marchandises</t>
  </si>
  <si>
    <t>4620</t>
  </si>
  <si>
    <t>464</t>
  </si>
  <si>
    <t>Autres charges pour prestations de tiers</t>
  </si>
  <si>
    <t>4640</t>
  </si>
  <si>
    <t>465</t>
  </si>
  <si>
    <t>Charges d’emballage</t>
  </si>
  <si>
    <t>4650</t>
  </si>
  <si>
    <t>466</t>
  </si>
  <si>
    <t>Variation des provisions pour garantie</t>
  </si>
  <si>
    <t>4660</t>
  </si>
  <si>
    <t>47</t>
  </si>
  <si>
    <t>4700</t>
  </si>
  <si>
    <t>4701</t>
  </si>
  <si>
    <t>4702</t>
  </si>
  <si>
    <t>48</t>
  </si>
  <si>
    <t>Variation des stocks, pertes de matières et de marchandises</t>
  </si>
  <si>
    <t>480</t>
  </si>
  <si>
    <t>Variation des stocks de matières et marchandises</t>
  </si>
  <si>
    <t>4800</t>
  </si>
  <si>
    <t>4801</t>
  </si>
  <si>
    <t>4802</t>
  </si>
  <si>
    <t>Variation des stocks de matières</t>
  </si>
  <si>
    <t>4803</t>
  </si>
  <si>
    <t>Variation des stocks de fournitures d’exploitation</t>
  </si>
  <si>
    <t>4804</t>
  </si>
  <si>
    <t>4805</t>
  </si>
  <si>
    <t>488</t>
  </si>
  <si>
    <t>Pertes de matières et de marchandises</t>
  </si>
  <si>
    <t>4880</t>
  </si>
  <si>
    <t>4886</t>
  </si>
  <si>
    <t>49</t>
  </si>
  <si>
    <t>4900</t>
  </si>
  <si>
    <t>4901</t>
  </si>
  <si>
    <t>4902</t>
  </si>
  <si>
    <t>4903</t>
  </si>
  <si>
    <t>4906</t>
  </si>
  <si>
    <t>4907</t>
  </si>
  <si>
    <t>Fret, transport et ports à l'achat</t>
  </si>
  <si>
    <t>4910</t>
  </si>
  <si>
    <t xml:space="preserve">Frais accessoires d'achats </t>
  </si>
  <si>
    <t>4921</t>
  </si>
  <si>
    <t>Arrondis</t>
  </si>
  <si>
    <t>4922</t>
  </si>
  <si>
    <t>Frais de rappel et d'encaissement</t>
  </si>
  <si>
    <t>5</t>
  </si>
  <si>
    <t>Charges de personnel</t>
  </si>
  <si>
    <t>52</t>
  </si>
  <si>
    <t>520</t>
  </si>
  <si>
    <t>Salaires</t>
  </si>
  <si>
    <t>5200</t>
  </si>
  <si>
    <t>Salaires de base</t>
  </si>
  <si>
    <t>5201</t>
  </si>
  <si>
    <t>Salaires variables, commissions et primes régulières</t>
  </si>
  <si>
    <t>5202</t>
  </si>
  <si>
    <t>Primes occasionnelles et participations au bénéfice</t>
  </si>
  <si>
    <t>5203</t>
  </si>
  <si>
    <t>Divers soumis AVS</t>
  </si>
  <si>
    <t>5204</t>
  </si>
  <si>
    <t>Divers non soumis AVS</t>
  </si>
  <si>
    <t>5205</t>
  </si>
  <si>
    <t>Prestations des assurances sociales</t>
  </si>
  <si>
    <t>5206</t>
  </si>
  <si>
    <t>Mise à disposition de personnel</t>
  </si>
  <si>
    <t>5207</t>
  </si>
  <si>
    <t>Avantages accessoires</t>
  </si>
  <si>
    <t>5209</t>
  </si>
  <si>
    <t>Prestations de travail de tiers</t>
  </si>
  <si>
    <t>5210</t>
  </si>
  <si>
    <t>Honoraires et indemnités CA</t>
  </si>
  <si>
    <t>527</t>
  </si>
  <si>
    <t xml:space="preserve">Charges sociales </t>
  </si>
  <si>
    <t>5270</t>
  </si>
  <si>
    <t>AVS, AI, APG, AC</t>
  </si>
  <si>
    <t>5271</t>
  </si>
  <si>
    <t>Caisse d’allocations familiales (CAF)</t>
  </si>
  <si>
    <t>5272.1</t>
  </si>
  <si>
    <t>Prévoyance professionnelle</t>
  </si>
  <si>
    <t>5272.2</t>
  </si>
  <si>
    <t>Prévoyance professionnelle - complémentaire</t>
  </si>
  <si>
    <t>5273.1</t>
  </si>
  <si>
    <t>Assurance-accidents</t>
  </si>
  <si>
    <t>5273.2</t>
  </si>
  <si>
    <t>Assurance-accidents - complémentaire</t>
  </si>
  <si>
    <t>5274.1</t>
  </si>
  <si>
    <t>Assurance maladie (indemnité journalière maladie)</t>
  </si>
  <si>
    <t>5274.2</t>
  </si>
  <si>
    <t>Assurance maladie - complémentaire</t>
  </si>
  <si>
    <t>5275</t>
  </si>
  <si>
    <t>Autres assurances</t>
  </si>
  <si>
    <t>5276</t>
  </si>
  <si>
    <t>Arrondis sur charges salariales</t>
  </si>
  <si>
    <t>5278</t>
  </si>
  <si>
    <t>Caisse professionnelle</t>
  </si>
  <si>
    <t>5279</t>
  </si>
  <si>
    <t>Impôts à la source</t>
  </si>
  <si>
    <t>528</t>
  </si>
  <si>
    <t>Autres charges de personnel</t>
  </si>
  <si>
    <t>5280</t>
  </si>
  <si>
    <t>Recherche de personnel</t>
  </si>
  <si>
    <t>5281</t>
  </si>
  <si>
    <t>Formation et formation continue</t>
  </si>
  <si>
    <t>5282</t>
  </si>
  <si>
    <t>Indemnités effectives</t>
  </si>
  <si>
    <t>5283</t>
  </si>
  <si>
    <t>Indemnités forfaitaires</t>
  </si>
  <si>
    <t>5289</t>
  </si>
  <si>
    <t>529</t>
  </si>
  <si>
    <t>Prestations de tiers</t>
  </si>
  <si>
    <t>5290</t>
  </si>
  <si>
    <t>Employés temporaires</t>
  </si>
  <si>
    <t>58</t>
  </si>
  <si>
    <t>580</t>
  </si>
  <si>
    <t>5800</t>
  </si>
  <si>
    <t>Annonces pour recherche de personnel</t>
  </si>
  <si>
    <t>5801</t>
  </si>
  <si>
    <t>Commissions pour recherche de personnel</t>
  </si>
  <si>
    <t>581</t>
  </si>
  <si>
    <t>5810</t>
  </si>
  <si>
    <t>Formation obligatoire</t>
  </si>
  <si>
    <t>5811</t>
  </si>
  <si>
    <t>Formation continue/perfectionnement</t>
  </si>
  <si>
    <t>582</t>
  </si>
  <si>
    <t>5820</t>
  </si>
  <si>
    <t>Frais de voyages</t>
  </si>
  <si>
    <t>5821</t>
  </si>
  <si>
    <t>Frais de repas</t>
  </si>
  <si>
    <t>5822</t>
  </si>
  <si>
    <t>Frais de logement</t>
  </si>
  <si>
    <t>5823</t>
  </si>
  <si>
    <t>Frais de télécommunication (téléphonie, internet…)</t>
  </si>
  <si>
    <t>5825</t>
  </si>
  <si>
    <t>Autres frais de représentation effectifs</t>
  </si>
  <si>
    <t>583</t>
  </si>
  <si>
    <t>5830</t>
  </si>
  <si>
    <t>Indemnités forfaitaires pour les cadres</t>
  </si>
  <si>
    <t>5831</t>
  </si>
  <si>
    <t>Indemnités forfaitaires pour les membres de la direction de l’entreprise</t>
  </si>
  <si>
    <t>5832</t>
  </si>
  <si>
    <t>Indemnités forfaitaires pour les membres du conseil d’administration</t>
  </si>
  <si>
    <t>5833</t>
  </si>
  <si>
    <t>Frais professionnels forfaitaires Apprentis</t>
  </si>
  <si>
    <t>584</t>
  </si>
  <si>
    <t>Restaurant d’entreprise/cantine</t>
  </si>
  <si>
    <t>5840</t>
  </si>
  <si>
    <t>Repas au restaurant d’entreprise</t>
  </si>
  <si>
    <t>5841</t>
  </si>
  <si>
    <t>Boissons au restaurant d’entreprise</t>
  </si>
  <si>
    <t>5845</t>
  </si>
  <si>
    <t>Produits des repas (comme diminution de charges)</t>
  </si>
  <si>
    <t>5846</t>
  </si>
  <si>
    <t>Produits des boissons (comme diminution de charges)</t>
  </si>
  <si>
    <t>588</t>
  </si>
  <si>
    <t>5880</t>
  </si>
  <si>
    <t>Manifestations en faveur du personnel</t>
  </si>
  <si>
    <t>5881</t>
  </si>
  <si>
    <t>Frais liés à des activités sportives</t>
  </si>
  <si>
    <t>589</t>
  </si>
  <si>
    <t>Parts privées sur charges de personnel</t>
  </si>
  <si>
    <t>5890</t>
  </si>
  <si>
    <t>59</t>
  </si>
  <si>
    <t>Prestations de tiers/temporaires</t>
  </si>
  <si>
    <t>5900</t>
  </si>
  <si>
    <t>5901</t>
  </si>
  <si>
    <t>6</t>
  </si>
  <si>
    <t>Autres charges d’exploitation, amortissements et corrections de valeur, résultat financier</t>
  </si>
  <si>
    <t>60</t>
  </si>
  <si>
    <t>Charges de locaux</t>
  </si>
  <si>
    <t>600</t>
  </si>
  <si>
    <t>Loyers pour locaux de tiers</t>
  </si>
  <si>
    <t>6000</t>
  </si>
  <si>
    <t>Loyer des usines</t>
  </si>
  <si>
    <t>6001</t>
  </si>
  <si>
    <t>Loyer des ateliers</t>
  </si>
  <si>
    <t>6002</t>
  </si>
  <si>
    <t>Loyer des entrepôts</t>
  </si>
  <si>
    <t>6003</t>
  </si>
  <si>
    <t>Loyer des bâtiments d’exposition et de vente</t>
  </si>
  <si>
    <t>6004</t>
  </si>
  <si>
    <t>Loyer des bâtiments de bureau et d’administration</t>
  </si>
  <si>
    <t>6005</t>
  </si>
  <si>
    <t>Loyer des locaux du personnel</t>
  </si>
  <si>
    <t>6006</t>
  </si>
  <si>
    <t>Loyer du garage, du parking</t>
  </si>
  <si>
    <t>601</t>
  </si>
  <si>
    <t>Loyers pour propres locaux</t>
  </si>
  <si>
    <t>6010</t>
  </si>
  <si>
    <t>Valeur locative des usines</t>
  </si>
  <si>
    <t>6011</t>
  </si>
  <si>
    <t>Valeur locative des ateliers</t>
  </si>
  <si>
    <t>6012</t>
  </si>
  <si>
    <t>Valeur locative des entrepôts</t>
  </si>
  <si>
    <t>6013</t>
  </si>
  <si>
    <t>Valeur locative des bâtiments d’exposition et de vente</t>
  </si>
  <si>
    <t>6014</t>
  </si>
  <si>
    <t>Valeur locative des bâtiments de bureau et d’administration</t>
  </si>
  <si>
    <t>6015</t>
  </si>
  <si>
    <t>Valeur locative des locaux du personnel</t>
  </si>
  <si>
    <t>6016</t>
  </si>
  <si>
    <t>Valeur locative du garage, du parking</t>
  </si>
  <si>
    <t>603</t>
  </si>
  <si>
    <t>Charges accessoires</t>
  </si>
  <si>
    <t>6030</t>
  </si>
  <si>
    <t>Charges accessoires des usines</t>
  </si>
  <si>
    <t>6030.1</t>
  </si>
  <si>
    <t>Charges accessoires de chauffage</t>
  </si>
  <si>
    <t>6031</t>
  </si>
  <si>
    <t>Charges accessoires des ateliers</t>
  </si>
  <si>
    <t>6031.1</t>
  </si>
  <si>
    <t>Charges accessoires d'électricité, de gaz, d'eau</t>
  </si>
  <si>
    <t>6032</t>
  </si>
  <si>
    <t>Charges accessoires des entrepôts</t>
  </si>
  <si>
    <t>6032.1</t>
  </si>
  <si>
    <t>Charges accessoires de conciergerie</t>
  </si>
  <si>
    <t>6033</t>
  </si>
  <si>
    <t>Charges accessoires des bâtiments d’exposition et de vente</t>
  </si>
  <si>
    <t>6034</t>
  </si>
  <si>
    <t>Charges accessoires des bâtiments de bureau et d’administration</t>
  </si>
  <si>
    <t>6035</t>
  </si>
  <si>
    <t>Charges accessoires des locaux du personnel</t>
  </si>
  <si>
    <t>6036</t>
  </si>
  <si>
    <t>Charges accessoires du garage</t>
  </si>
  <si>
    <t>6036.1</t>
  </si>
  <si>
    <t>604</t>
  </si>
  <si>
    <t>Nettoyage</t>
  </si>
  <si>
    <t>6040</t>
  </si>
  <si>
    <t>Nettoyage des usines</t>
  </si>
  <si>
    <t>6040.1</t>
  </si>
  <si>
    <t>Personnel de nettoyage</t>
  </si>
  <si>
    <t>6041</t>
  </si>
  <si>
    <t>Nettoyage des ateliers</t>
  </si>
  <si>
    <t>6041.1</t>
  </si>
  <si>
    <t>Nettoyage effectué par des tiers</t>
  </si>
  <si>
    <t>6042</t>
  </si>
  <si>
    <t>Nettoyage des entrepôts</t>
  </si>
  <si>
    <t>6042.1</t>
  </si>
  <si>
    <t>Matériel de nettoyage</t>
  </si>
  <si>
    <t>6043</t>
  </si>
  <si>
    <t>Nettoyage des bâtiments d’exposition et de vente</t>
  </si>
  <si>
    <t>6044</t>
  </si>
  <si>
    <t>Nettoyage des bâtiments de bureau et d’administration</t>
  </si>
  <si>
    <t>6045</t>
  </si>
  <si>
    <t>Nettoyage des locaux du personnel</t>
  </si>
  <si>
    <t>605</t>
  </si>
  <si>
    <t>Charges d’entretien des locaux</t>
  </si>
  <si>
    <t>6050</t>
  </si>
  <si>
    <t>Entretien des usines</t>
  </si>
  <si>
    <t>6050.1</t>
  </si>
  <si>
    <t>Réparation</t>
  </si>
  <si>
    <t>6051</t>
  </si>
  <si>
    <t>Entretien des ateliers</t>
  </si>
  <si>
    <t>6051.1</t>
  </si>
  <si>
    <t>Investissements de moindre importance</t>
  </si>
  <si>
    <t>6052</t>
  </si>
  <si>
    <t>Entretien des entrepôts</t>
  </si>
  <si>
    <t>6052.1</t>
  </si>
  <si>
    <t>Abonnements d’entretien</t>
  </si>
  <si>
    <t>6053</t>
  </si>
  <si>
    <t>Entretien des bâtiments d’exposition et de vente</t>
  </si>
  <si>
    <t>6054</t>
  </si>
  <si>
    <t>Entretien des bâtiments de bureau et d’administration</t>
  </si>
  <si>
    <t>6055</t>
  </si>
  <si>
    <t>Entretien des locaux du personnel</t>
  </si>
  <si>
    <t>6056</t>
  </si>
  <si>
    <t>Entretien du garage</t>
  </si>
  <si>
    <t>6056.1</t>
  </si>
  <si>
    <t>606</t>
  </si>
  <si>
    <t>Immobilisations en leasing</t>
  </si>
  <si>
    <t>6060</t>
  </si>
  <si>
    <t>Usine en leasing</t>
  </si>
  <si>
    <t>6061</t>
  </si>
  <si>
    <t>Atelier en leasing</t>
  </si>
  <si>
    <t>6062</t>
  </si>
  <si>
    <t>Entrepôt en leasing</t>
  </si>
  <si>
    <t>6063</t>
  </si>
  <si>
    <t>Bâtiments d’exposition et de vente en leasing</t>
  </si>
  <si>
    <t>6064</t>
  </si>
  <si>
    <t>Bâtiments de bureau et d’administration en leasing</t>
  </si>
  <si>
    <t>6065</t>
  </si>
  <si>
    <t>Locaux de personnel en leasing</t>
  </si>
  <si>
    <t>6066</t>
  </si>
  <si>
    <t>Garage en leasing</t>
  </si>
  <si>
    <t>609</t>
  </si>
  <si>
    <t>Parts privées sur charges de locaux</t>
  </si>
  <si>
    <t>6090</t>
  </si>
  <si>
    <t>Parts privées sur charges de chauffage, d’éclairage, de nettoyage</t>
  </si>
  <si>
    <t>61</t>
  </si>
  <si>
    <t>Entretien, réparations, remplacements (ERR) ; leasing immobilisations corporelles meubles</t>
  </si>
  <si>
    <t>610</t>
  </si>
  <si>
    <t>ERR Installations de production</t>
  </si>
  <si>
    <t>6100</t>
  </si>
  <si>
    <t>ERR Machines et appareils de production</t>
  </si>
  <si>
    <t>6101</t>
  </si>
  <si>
    <t>ERR Mobilier et installations</t>
  </si>
  <si>
    <t>6102</t>
  </si>
  <si>
    <t>ERR Outils et matériel</t>
  </si>
  <si>
    <t>6105</t>
  </si>
  <si>
    <t>Leasing équipement de production</t>
  </si>
  <si>
    <t>611</t>
  </si>
  <si>
    <t>ERR Installations pour le commerce des marchandises</t>
  </si>
  <si>
    <t>6110</t>
  </si>
  <si>
    <t>ERR Installations des magasins</t>
  </si>
  <si>
    <t>6111</t>
  </si>
  <si>
    <t>ERR installations de locaux d’exposition</t>
  </si>
  <si>
    <t>6115</t>
  </si>
  <si>
    <t>Leasing du mobilier de vente</t>
  </si>
  <si>
    <t>612</t>
  </si>
  <si>
    <t>ERR installations d’entreposage</t>
  </si>
  <si>
    <t>6120</t>
  </si>
  <si>
    <t>ERR dépôt central</t>
  </si>
  <si>
    <t>6121</t>
  </si>
  <si>
    <t>ERR dépôt à A</t>
  </si>
  <si>
    <t>6125</t>
  </si>
  <si>
    <t>Leasing d’équipements de dépôts</t>
  </si>
  <si>
    <t>613</t>
  </si>
  <si>
    <t>ERR installations de bureau</t>
  </si>
  <si>
    <t>6130</t>
  </si>
  <si>
    <t>ERR mobilier de bureau</t>
  </si>
  <si>
    <t>6131</t>
  </si>
  <si>
    <t>ERR machines de bureau</t>
  </si>
  <si>
    <t>6132</t>
  </si>
  <si>
    <t>ERR informatique</t>
  </si>
  <si>
    <t>6133</t>
  </si>
  <si>
    <t>ERR technologies de communication</t>
  </si>
  <si>
    <t>6135</t>
  </si>
  <si>
    <t>Leasing d’installations de bureau</t>
  </si>
  <si>
    <t>614</t>
  </si>
  <si>
    <t>ERR installations pour le personnel</t>
  </si>
  <si>
    <t>6140</t>
  </si>
  <si>
    <t>ERR mobilier du restaurant du personnel</t>
  </si>
  <si>
    <t>6141</t>
  </si>
  <si>
    <t>ERR mobilier des chambres du personnel</t>
  </si>
  <si>
    <t>6145</t>
  </si>
  <si>
    <t>Leasing des installations du personnel</t>
  </si>
  <si>
    <t>62</t>
  </si>
  <si>
    <t>Charges de véhicules et de transport</t>
  </si>
  <si>
    <t>620</t>
  </si>
  <si>
    <t>Charges de véhicules</t>
  </si>
  <si>
    <t>6200</t>
  </si>
  <si>
    <t>6201</t>
  </si>
  <si>
    <t>Service</t>
  </si>
  <si>
    <t>6202</t>
  </si>
  <si>
    <t>6210</t>
  </si>
  <si>
    <t>6211</t>
  </si>
  <si>
    <t>6212</t>
  </si>
  <si>
    <t>6220</t>
  </si>
  <si>
    <t>Assurance responsabilité civile</t>
  </si>
  <si>
    <t>6221</t>
  </si>
  <si>
    <t>Assurance Casco</t>
  </si>
  <si>
    <t>6222</t>
  </si>
  <si>
    <t>Assurance protection juridique</t>
  </si>
  <si>
    <t>6230</t>
  </si>
  <si>
    <t>Taxes de circulation - Vignette</t>
  </si>
  <si>
    <t>6231</t>
  </si>
  <si>
    <t>Cotisations</t>
  </si>
  <si>
    <t>6232</t>
  </si>
  <si>
    <t>Taxes</t>
  </si>
  <si>
    <t>6260</t>
  </si>
  <si>
    <t>6264</t>
  </si>
  <si>
    <t>Location de véhicules</t>
  </si>
  <si>
    <t>6270</t>
  </si>
  <si>
    <t>Parts privées sur charges de véhicules</t>
  </si>
  <si>
    <t>6271</t>
  </si>
  <si>
    <t>Mise à disposition du véhicule d'entreprise</t>
  </si>
  <si>
    <t>628</t>
  </si>
  <si>
    <t>Charges de transport</t>
  </si>
  <si>
    <t>6280</t>
  </si>
  <si>
    <t>Frets</t>
  </si>
  <si>
    <t>6281</t>
  </si>
  <si>
    <t>Frais de transport</t>
  </si>
  <si>
    <t>6282</t>
  </si>
  <si>
    <t>Cargo domicile</t>
  </si>
  <si>
    <t>63</t>
  </si>
  <si>
    <t>Assurances-choses, droits, taxes, autorisations</t>
  </si>
  <si>
    <t>630</t>
  </si>
  <si>
    <t>Assurances-choses</t>
  </si>
  <si>
    <t>6300</t>
  </si>
  <si>
    <t>Assurance pour dommages naturels</t>
  </si>
  <si>
    <t>6301</t>
  </si>
  <si>
    <t>Assurance pour bris de glace</t>
  </si>
  <si>
    <t>6302</t>
  </si>
  <si>
    <t>Assurance vols</t>
  </si>
  <si>
    <t>6310</t>
  </si>
  <si>
    <t>6311</t>
  </si>
  <si>
    <t>Assurance garantie</t>
  </si>
  <si>
    <t>6312</t>
  </si>
  <si>
    <t>6320</t>
  </si>
  <si>
    <t>Assurance pour pertes d’exploitation</t>
  </si>
  <si>
    <t>6330</t>
  </si>
  <si>
    <t>Primes pour assurance-vie</t>
  </si>
  <si>
    <t>6331</t>
  </si>
  <si>
    <t>Prime de cautionnement</t>
  </si>
  <si>
    <t>636</t>
  </si>
  <si>
    <t>Droits, taxes et autorisations</t>
  </si>
  <si>
    <t>6360</t>
  </si>
  <si>
    <t>Droits</t>
  </si>
  <si>
    <t>6361</t>
  </si>
  <si>
    <t>6370</t>
  </si>
  <si>
    <t>Autorisations</t>
  </si>
  <si>
    <t>6371</t>
  </si>
  <si>
    <t>Patentes</t>
  </si>
  <si>
    <t>64</t>
  </si>
  <si>
    <t>Charges d’énergie et évacuation des déchets</t>
  </si>
  <si>
    <t>640</t>
  </si>
  <si>
    <t>Charges d’énergie</t>
  </si>
  <si>
    <t>6400</t>
  </si>
  <si>
    <t>6401</t>
  </si>
  <si>
    <t>6402</t>
  </si>
  <si>
    <t>Eclairage</t>
  </si>
  <si>
    <t>6410</t>
  </si>
  <si>
    <t>6411</t>
  </si>
  <si>
    <t>6420</t>
  </si>
  <si>
    <t>6421</t>
  </si>
  <si>
    <t>6430</t>
  </si>
  <si>
    <t>646</t>
  </si>
  <si>
    <t>Evacuation des déchets</t>
  </si>
  <si>
    <t>6460</t>
  </si>
  <si>
    <t>Evacuation de déchets</t>
  </si>
  <si>
    <t>6461</t>
  </si>
  <si>
    <t>Evacuation de déchets spéciaux</t>
  </si>
  <si>
    <t>6462</t>
  </si>
  <si>
    <t>Eaux usées</t>
  </si>
  <si>
    <t>65</t>
  </si>
  <si>
    <t>Charges d’administration et d’informatique</t>
  </si>
  <si>
    <t>650</t>
  </si>
  <si>
    <t>Charges d’administration</t>
  </si>
  <si>
    <t>6500</t>
  </si>
  <si>
    <t>Matériel de bureau</t>
  </si>
  <si>
    <t>6501</t>
  </si>
  <si>
    <t>Imprimés</t>
  </si>
  <si>
    <t>6502</t>
  </si>
  <si>
    <t>Photocopies</t>
  </si>
  <si>
    <t>6503</t>
  </si>
  <si>
    <t>Littérature spécialisée, journaux, magazines</t>
  </si>
  <si>
    <t>6510</t>
  </si>
  <si>
    <t>Téléphone</t>
  </si>
  <si>
    <t>6512</t>
  </si>
  <si>
    <t>Internet</t>
  </si>
  <si>
    <t>6513</t>
  </si>
  <si>
    <t>Frais de port</t>
  </si>
  <si>
    <t>6520</t>
  </si>
  <si>
    <t>6521</t>
  </si>
  <si>
    <t>Dons et cadeaux</t>
  </si>
  <si>
    <t>6522</t>
  </si>
  <si>
    <t>Pourboires</t>
  </si>
  <si>
    <t>6530</t>
  </si>
  <si>
    <t>Honoraires pour la tenue de la comptabilité (hors révision)</t>
  </si>
  <si>
    <t>6531</t>
  </si>
  <si>
    <t>Honoraires pour conseil en gestion d’entreprise</t>
  </si>
  <si>
    <t>6532</t>
  </si>
  <si>
    <t>Honoraires pour conseil juridique</t>
  </si>
  <si>
    <t>6540</t>
  </si>
  <si>
    <t>Charges du conseil d’administration</t>
  </si>
  <si>
    <t>6541</t>
  </si>
  <si>
    <t>Charges de l’assemblée générale</t>
  </si>
  <si>
    <t>6542</t>
  </si>
  <si>
    <t>Charges de l’organe de révision</t>
  </si>
  <si>
    <t>6550</t>
  </si>
  <si>
    <t>Frais de fondation, d’augmentation de capital et d’organisation</t>
  </si>
  <si>
    <t>6551</t>
  </si>
  <si>
    <t>Frais de recouvrement</t>
  </si>
  <si>
    <t>6559</t>
  </si>
  <si>
    <t>Autres frais d’administration</t>
  </si>
  <si>
    <t>6560</t>
  </si>
  <si>
    <t>Parts privées sur charges d’administration</t>
  </si>
  <si>
    <t>657</t>
  </si>
  <si>
    <t>Frais informatiques</t>
  </si>
  <si>
    <t>6570</t>
  </si>
  <si>
    <t>Leasing Hardware</t>
  </si>
  <si>
    <t>6571</t>
  </si>
  <si>
    <t>Leasing Software</t>
  </si>
  <si>
    <t>6572</t>
  </si>
  <si>
    <t>Location de matériel</t>
  </si>
  <si>
    <t>6580</t>
  </si>
  <si>
    <t>Charges de licences et de mises à jour</t>
  </si>
  <si>
    <t>6581</t>
  </si>
  <si>
    <t>Maintenance/Hotline hardware</t>
  </si>
  <si>
    <t>6582</t>
  </si>
  <si>
    <t>Maintenance/Hotline software</t>
  </si>
  <si>
    <t>6583</t>
  </si>
  <si>
    <t>Consommables</t>
  </si>
  <si>
    <t>6585</t>
  </si>
  <si>
    <t>Frais de réseau informatique</t>
  </si>
  <si>
    <t>6590</t>
  </si>
  <si>
    <t>Conseils en développement de stratégie</t>
  </si>
  <si>
    <t>6591</t>
  </si>
  <si>
    <t>Développement individualisé, adaptation individualisée</t>
  </si>
  <si>
    <t>6592</t>
  </si>
  <si>
    <t>Charges d’installation</t>
  </si>
  <si>
    <t>6595</t>
  </si>
  <si>
    <t>Développement Projet informatique A</t>
  </si>
  <si>
    <t>66</t>
  </si>
  <si>
    <t>Charges de publicité</t>
  </si>
  <si>
    <t>660</t>
  </si>
  <si>
    <t>Publicité, médias électroniques</t>
  </si>
  <si>
    <t>6600</t>
  </si>
  <si>
    <t>Publicité dans les journaux</t>
  </si>
  <si>
    <t>6601</t>
  </si>
  <si>
    <t>Publicité à la radio</t>
  </si>
  <si>
    <t>6602</t>
  </si>
  <si>
    <t>Publicité à la télévision</t>
  </si>
  <si>
    <t>6604</t>
  </si>
  <si>
    <t>Publicité sur Internet</t>
  </si>
  <si>
    <t>661</t>
  </si>
  <si>
    <t>Imprimés publicitaires, matériel de publicité, articles de publicité, échantillons</t>
  </si>
  <si>
    <t>6610</t>
  </si>
  <si>
    <t>Imprimés publicitaires, matériel de publicité</t>
  </si>
  <si>
    <t>6611</t>
  </si>
  <si>
    <t>Articles de publicité, échantillons</t>
  </si>
  <si>
    <t>662</t>
  </si>
  <si>
    <t>Vitrines, décoration, foires, expositions</t>
  </si>
  <si>
    <t>6620</t>
  </si>
  <si>
    <t>Vitrines, décoration</t>
  </si>
  <si>
    <t>6621</t>
  </si>
  <si>
    <t>Foires, expositions</t>
  </si>
  <si>
    <t>664</t>
  </si>
  <si>
    <t>Frais de déplacement, service à la clientèle</t>
  </si>
  <si>
    <t>6640</t>
  </si>
  <si>
    <t>Frais de déplacement</t>
  </si>
  <si>
    <t>6641</t>
  </si>
  <si>
    <t>Service à la clientèle</t>
  </si>
  <si>
    <t>6642</t>
  </si>
  <si>
    <t>Cadeaux à la clientèle</t>
  </si>
  <si>
    <t>666</t>
  </si>
  <si>
    <t>Publicité, sponsoring</t>
  </si>
  <si>
    <t>6660</t>
  </si>
  <si>
    <t>Annonces publicitaires</t>
  </si>
  <si>
    <t>6661</t>
  </si>
  <si>
    <t>Sponsoring</t>
  </si>
  <si>
    <t>667</t>
  </si>
  <si>
    <t>Relations publiques</t>
  </si>
  <si>
    <t>6670</t>
  </si>
  <si>
    <t>Manifestations en faveur de la clientèle</t>
  </si>
  <si>
    <t>6671</t>
  </si>
  <si>
    <t>Contacts avec les médias</t>
  </si>
  <si>
    <t>6672</t>
  </si>
  <si>
    <t>Anniversaires de l’entreprise</t>
  </si>
  <si>
    <t>668</t>
  </si>
  <si>
    <t>Conseils en publicité, études de marché</t>
  </si>
  <si>
    <t>6680</t>
  </si>
  <si>
    <t>Conseils en publicité</t>
  </si>
  <si>
    <t>6681</t>
  </si>
  <si>
    <t>Etudes de marché</t>
  </si>
  <si>
    <t>669</t>
  </si>
  <si>
    <t>Charges de publicité comme prélèvements à titre privé</t>
  </si>
  <si>
    <t>6690</t>
  </si>
  <si>
    <t>67</t>
  </si>
  <si>
    <t>Autres charges d’exploitation</t>
  </si>
  <si>
    <t>670</t>
  </si>
  <si>
    <t>Informations économiques, poursuites</t>
  </si>
  <si>
    <t>6700</t>
  </si>
  <si>
    <t>Informations économiques</t>
  </si>
  <si>
    <t>6701</t>
  </si>
  <si>
    <t>Poursuites</t>
  </si>
  <si>
    <t>671</t>
  </si>
  <si>
    <t>Sécurité et surveillance</t>
  </si>
  <si>
    <t>6710</t>
  </si>
  <si>
    <t>Sécurité</t>
  </si>
  <si>
    <t>6711</t>
  </si>
  <si>
    <t>Surveillance</t>
  </si>
  <si>
    <t>672</t>
  </si>
  <si>
    <t>Recherche et développement</t>
  </si>
  <si>
    <t>6720</t>
  </si>
  <si>
    <t>Recherche Projet A</t>
  </si>
  <si>
    <t>6721</t>
  </si>
  <si>
    <t>Développement Projet A</t>
  </si>
  <si>
    <t>674</t>
  </si>
  <si>
    <t>Correction de l’impôt préalable (lors d’utilisation mixte)</t>
  </si>
  <si>
    <t>6740</t>
  </si>
  <si>
    <t>679</t>
  </si>
  <si>
    <t>Autres charges d’exploitation et prélèvements à titre privé</t>
  </si>
  <si>
    <t>6790</t>
  </si>
  <si>
    <t>6791</t>
  </si>
  <si>
    <t>Prélèvements à titre privé</t>
  </si>
  <si>
    <t>68</t>
  </si>
  <si>
    <t>Amortissements et corrections de la valeur des immobilisations corporelles</t>
  </si>
  <si>
    <t>680</t>
  </si>
  <si>
    <t>Ajustement de la valeur des immobilisations financières</t>
  </si>
  <si>
    <t>6800</t>
  </si>
  <si>
    <t>Ajustement de la valeur des titres des actifs immobilisés</t>
  </si>
  <si>
    <t>6801</t>
  </si>
  <si>
    <t>Ajustement de la valeur des autres immobilisations financières</t>
  </si>
  <si>
    <t>6804</t>
  </si>
  <si>
    <t>Ajustement de la valeur des dettes à long terme envers des tiers</t>
  </si>
  <si>
    <t>6805</t>
  </si>
  <si>
    <t>Ajustement de la valeur des dettes à long terme envers des participations</t>
  </si>
  <si>
    <t>6806</t>
  </si>
  <si>
    <t>Ajustement de la valeur des dettes à long terme envers les parties prenantes et les organes</t>
  </si>
  <si>
    <t>681</t>
  </si>
  <si>
    <t>Ajustement de la valeur des participations</t>
  </si>
  <si>
    <t>6810</t>
  </si>
  <si>
    <t>Ajustement de la valeur de la participation A</t>
  </si>
  <si>
    <t>682</t>
  </si>
  <si>
    <t>Amortissement et ajustement de la valeur sur actifs meubles</t>
  </si>
  <si>
    <t>6820</t>
  </si>
  <si>
    <t>Amortissement et ajustement de la valeur des machines et appareils</t>
  </si>
  <si>
    <t>6821</t>
  </si>
  <si>
    <t>Amortissement et ajustement de la valeur du mobilier et des installations</t>
  </si>
  <si>
    <t>6822</t>
  </si>
  <si>
    <t>Amortissement et ajustement de la valeur des machines de bureau, informatique et système de communication</t>
  </si>
  <si>
    <t>6823</t>
  </si>
  <si>
    <t>Amortissement et ajustement de la valeur des véhicules</t>
  </si>
  <si>
    <t>6824</t>
  </si>
  <si>
    <t>Amortissement et ajustement de la valeur des ateliers et équipements</t>
  </si>
  <si>
    <t>6825</t>
  </si>
  <si>
    <t>Amortissement et ajustement de la valeur des équipements d’entrepôts</t>
  </si>
  <si>
    <t>6827</t>
  </si>
  <si>
    <t>Amortissement et ajustement de la valeur des installations fixes et équipements</t>
  </si>
  <si>
    <t>6829</t>
  </si>
  <si>
    <t>Amortissement et ajustement de la valeur des autres équipements</t>
  </si>
  <si>
    <t>683</t>
  </si>
  <si>
    <t>Amortissement et ajustement de la valeur des immobilisations corporelles immeubles</t>
  </si>
  <si>
    <t>6830</t>
  </si>
  <si>
    <t>Amortissement et ajustement de la valeur des immeubles d’exploitation</t>
  </si>
  <si>
    <t>6831</t>
  </si>
  <si>
    <t>Amortissement et ajustement de la valeur des usines</t>
  </si>
  <si>
    <t>6832</t>
  </si>
  <si>
    <t>6833</t>
  </si>
  <si>
    <t>Amortissement et ajustement de la valeur des entrepôts</t>
  </si>
  <si>
    <t>6834</t>
  </si>
  <si>
    <t>Amortissement et ajustement de la valeur des bâtiments d’exposition et de vente</t>
  </si>
  <si>
    <t>6835</t>
  </si>
  <si>
    <t>Amortissement et ajustement de la valeur des bâtiments administratifs</t>
  </si>
  <si>
    <t>6836</t>
  </si>
  <si>
    <t>Amortissement et ajustement de la valeur des immeubles d’habitation</t>
  </si>
  <si>
    <t>6837</t>
  </si>
  <si>
    <t>Correction de la valeur des biens-fonds non bâtis</t>
  </si>
  <si>
    <t>684</t>
  </si>
  <si>
    <t>Amortissement et ajustement de la valeur des immobilisations incorporelles</t>
  </si>
  <si>
    <t>6840</t>
  </si>
  <si>
    <t>Amortissement et ajustement de la valeur des brevets, know-how, recettes de fabrication</t>
  </si>
  <si>
    <t>6841</t>
  </si>
  <si>
    <t>Amortissement et ajustement de la valeur des marques commerciales, échantillons, modèles, plans</t>
  </si>
  <si>
    <t>6842</t>
  </si>
  <si>
    <t>Amortissement et ajustement de la valeur des droits de licences, concessions, droits de jouissance, raisons de commerce</t>
  </si>
  <si>
    <t>6843</t>
  </si>
  <si>
    <t>Amortissement et ajustement de la valeur des droits de propriété intellectuelle, droits d’édition, droits conventionnel</t>
  </si>
  <si>
    <t>6845</t>
  </si>
  <si>
    <t>Amortissement et ajustement de la valeur des développements spécifiques</t>
  </si>
  <si>
    <t>6847</t>
  </si>
  <si>
    <t>Amortissement et ajustement de la valeur du goodwill</t>
  </si>
  <si>
    <t>6849</t>
  </si>
  <si>
    <t>Amortissement et ajustement de la valeur des autres immobilisations incorporelles</t>
  </si>
  <si>
    <t>69</t>
  </si>
  <si>
    <t>Charges et produits financiers</t>
  </si>
  <si>
    <t>690</t>
  </si>
  <si>
    <t>Charges financières</t>
  </si>
  <si>
    <t>6900</t>
  </si>
  <si>
    <t>Intérêts débiteurs sur crédit bancaire</t>
  </si>
  <si>
    <t>6901</t>
  </si>
  <si>
    <t>Intérêts débiteurs sur emprunts</t>
  </si>
  <si>
    <t>6902</t>
  </si>
  <si>
    <t>Intérêts hypothécaires</t>
  </si>
  <si>
    <t>6903</t>
  </si>
  <si>
    <t>Intérêts moratoires</t>
  </si>
  <si>
    <t>6904</t>
  </si>
  <si>
    <t>Charge d’intérêts pour acomptes de clients</t>
  </si>
  <si>
    <t>6905</t>
  </si>
  <si>
    <t>Charge d’intérêts sur leasing financier</t>
  </si>
  <si>
    <t>6920</t>
  </si>
  <si>
    <t>Charge d’intérêts sur compte courant envers l’actionnaire A</t>
  </si>
  <si>
    <t>6921</t>
  </si>
  <si>
    <t>Charge d’intérêts sur prêt envers l’actionnaire A</t>
  </si>
  <si>
    <t>6922</t>
  </si>
  <si>
    <t>Charge d’intérêts sur compte courant envers l’administrateur A</t>
  </si>
  <si>
    <t>6923</t>
  </si>
  <si>
    <t>Charge d’intérêts sur prêt envers l’administrateur A</t>
  </si>
  <si>
    <t>6924</t>
  </si>
  <si>
    <t>Charge d’intérêts sur compte courant envers le membre de la direction A</t>
  </si>
  <si>
    <t>6925</t>
  </si>
  <si>
    <t>Charge d’intérêts sur prêt envers le membre de la direction A</t>
  </si>
  <si>
    <t>6930</t>
  </si>
  <si>
    <t>Charge d’intérêts sur emprunts auprès d’institutions de prévoyance professionnelle</t>
  </si>
  <si>
    <t>6940</t>
  </si>
  <si>
    <t>Frais bancaires</t>
  </si>
  <si>
    <t>6941</t>
  </si>
  <si>
    <t>Droits de garde</t>
  </si>
  <si>
    <t>6942</t>
  </si>
  <si>
    <t>Pertes sur trésorerie et titres avec cours boursier</t>
  </si>
  <si>
    <t>6943</t>
  </si>
  <si>
    <t>Pertes sur immobilisations financières</t>
  </si>
  <si>
    <t>6945</t>
  </si>
  <si>
    <t>Escomptes accordés aux clients</t>
  </si>
  <si>
    <t>6949</t>
  </si>
  <si>
    <t>Pertes de change</t>
  </si>
  <si>
    <t>695</t>
  </si>
  <si>
    <t>Produits financiers</t>
  </si>
  <si>
    <t>6950</t>
  </si>
  <si>
    <t>Produits financiers sur avoirs en banque</t>
  </si>
  <si>
    <t>6951</t>
  </si>
  <si>
    <t>Produits financiers sur avoirs à court terme</t>
  </si>
  <si>
    <t>6952</t>
  </si>
  <si>
    <t>Produits financiers sur titres réalisables à court terme</t>
  </si>
  <si>
    <t>6953</t>
  </si>
  <si>
    <t>Produits financiers sur autres placements à court terme</t>
  </si>
  <si>
    <t>6960</t>
  </si>
  <si>
    <t>Produits financiers sur titres</t>
  </si>
  <si>
    <t>6961</t>
  </si>
  <si>
    <t>Produits financiers sur autres immobilisations financières</t>
  </si>
  <si>
    <t>6962</t>
  </si>
  <si>
    <t>Produits financiers sur participations</t>
  </si>
  <si>
    <t>6963</t>
  </si>
  <si>
    <t>Produits financiers sur créances à long terme envers des tiers</t>
  </si>
  <si>
    <t>6980</t>
  </si>
  <si>
    <t>Produits du compte courant envers l’actionnaire A</t>
  </si>
  <si>
    <t>6981</t>
  </si>
  <si>
    <t>Produits des prêts envers l’actionnaire A</t>
  </si>
  <si>
    <t>6982</t>
  </si>
  <si>
    <t>Produits du compte courant envers l’administrateur A</t>
  </si>
  <si>
    <t>6983</t>
  </si>
  <si>
    <t>Produits des prêts envers l’administrateur A</t>
  </si>
  <si>
    <t>6984</t>
  </si>
  <si>
    <t>Produits du compte courant envers le membre de la direction A</t>
  </si>
  <si>
    <t>6985</t>
  </si>
  <si>
    <t>Produits des prêts envers le membre de la direction A</t>
  </si>
  <si>
    <t>6990</t>
  </si>
  <si>
    <t>Produits financiers résultant d’intérêts moratoires et d’escomptes</t>
  </si>
  <si>
    <t>6991</t>
  </si>
  <si>
    <t>Produits financiers sur acomptes versés</t>
  </si>
  <si>
    <t>6992</t>
  </si>
  <si>
    <t>Gains sur titres détenus à court terme cotés en bourse</t>
  </si>
  <si>
    <t>6993</t>
  </si>
  <si>
    <t>Gains sur immobilisations financières</t>
  </si>
  <si>
    <t>6995</t>
  </si>
  <si>
    <t>Remises de fournisseurs</t>
  </si>
  <si>
    <t>6999</t>
  </si>
  <si>
    <t>Gains de change</t>
  </si>
  <si>
    <t>7</t>
  </si>
  <si>
    <t>Résultat des activités annexes d’exploitation</t>
  </si>
  <si>
    <t>70</t>
  </si>
  <si>
    <t>Produits accessoires</t>
  </si>
  <si>
    <t>700</t>
  </si>
  <si>
    <t>Produits accessoires A</t>
  </si>
  <si>
    <t>7000</t>
  </si>
  <si>
    <t>Produits bruts</t>
  </si>
  <si>
    <t>7009</t>
  </si>
  <si>
    <t>Diminutions de produits</t>
  </si>
  <si>
    <t>7010</t>
  </si>
  <si>
    <t>Charges de matières</t>
  </si>
  <si>
    <t>7011</t>
  </si>
  <si>
    <t>7012</t>
  </si>
  <si>
    <t>7013</t>
  </si>
  <si>
    <t>Charges d’entretien, de réparations, de remplacements, leasing</t>
  </si>
  <si>
    <t>7014</t>
  </si>
  <si>
    <t>7015</t>
  </si>
  <si>
    <t>Assurances-choses, droits, taxes, autorisations et patentes</t>
  </si>
  <si>
    <t>7016</t>
  </si>
  <si>
    <t>7017</t>
  </si>
  <si>
    <t>7018</t>
  </si>
  <si>
    <t>7019</t>
  </si>
  <si>
    <t>Autres charges</t>
  </si>
  <si>
    <t>75</t>
  </si>
  <si>
    <t>Résultat d’immeubles</t>
  </si>
  <si>
    <t>750</t>
  </si>
  <si>
    <t>Produits des immeubles d’exploitation A</t>
  </si>
  <si>
    <t>7500</t>
  </si>
  <si>
    <t>Valeur locative pour locaux d’exploitation</t>
  </si>
  <si>
    <t>7501</t>
  </si>
  <si>
    <t>Valeur locative pour locaux d’habitation</t>
  </si>
  <si>
    <t>7502</t>
  </si>
  <si>
    <t>Loyers de locaux d’exploitation</t>
  </si>
  <si>
    <t>7503</t>
  </si>
  <si>
    <t>Loyers des appartements</t>
  </si>
  <si>
    <t>7504</t>
  </si>
  <si>
    <t>Loyers des garages</t>
  </si>
  <si>
    <t>7505</t>
  </si>
  <si>
    <t>Loyers (imposés par option)</t>
  </si>
  <si>
    <t>7508</t>
  </si>
  <si>
    <t>Participation aux frais de chauffage et d’éclairage</t>
  </si>
  <si>
    <t>7509</t>
  </si>
  <si>
    <t>Autres revenus d’immeubles</t>
  </si>
  <si>
    <t>7510</t>
  </si>
  <si>
    <t>7511</t>
  </si>
  <si>
    <t>Entretien de l’immeuble</t>
  </si>
  <si>
    <t>7512</t>
  </si>
  <si>
    <t>Droits, taxes, impôts fonciers</t>
  </si>
  <si>
    <t>7513</t>
  </si>
  <si>
    <t>Primes d’assurance</t>
  </si>
  <si>
    <t>7514</t>
  </si>
  <si>
    <t>7515</t>
  </si>
  <si>
    <t>Ordures, évacuation des déchets</t>
  </si>
  <si>
    <t>7516</t>
  </si>
  <si>
    <t>7517</t>
  </si>
  <si>
    <t>Chauffage et éclairage</t>
  </si>
  <si>
    <t>7518</t>
  </si>
  <si>
    <t>Amortissements et corrections de la valeur</t>
  </si>
  <si>
    <t>7519</t>
  </si>
  <si>
    <t>Autres charges d’immeubles</t>
  </si>
  <si>
    <t>8</t>
  </si>
  <si>
    <t>Résultats exceptionnels et hors exploitation</t>
  </si>
  <si>
    <t>80</t>
  </si>
  <si>
    <t>Résultats hors exploitation</t>
  </si>
  <si>
    <t>800</t>
  </si>
  <si>
    <t>Charges hors exploitation</t>
  </si>
  <si>
    <t>8000</t>
  </si>
  <si>
    <t>810</t>
  </si>
  <si>
    <t>Produits hors exploitation</t>
  </si>
  <si>
    <t>8100</t>
  </si>
  <si>
    <t>85</t>
  </si>
  <si>
    <t>Charges et produits exceptionnels, uniques ou hors période</t>
  </si>
  <si>
    <t>850</t>
  </si>
  <si>
    <t>Charges et produits exceptionnels</t>
  </si>
  <si>
    <t>8500</t>
  </si>
  <si>
    <t>Dotations exceptionnelles aux réserves</t>
  </si>
  <si>
    <t>8501</t>
  </si>
  <si>
    <t>Provisions exceptionnelles</t>
  </si>
  <si>
    <t>8502</t>
  </si>
  <si>
    <t>Amortissements et corrections exceptionnelles de la valeur</t>
  </si>
  <si>
    <t>8503</t>
  </si>
  <si>
    <t>Pertes de change exceptionnelles</t>
  </si>
  <si>
    <t>8504</t>
  </si>
  <si>
    <t>Pertes exceptionnelles sur aliénations d’actifs immobilisés</t>
  </si>
  <si>
    <t>8505</t>
  </si>
  <si>
    <t>Pertes exceptionnelles sur débiteurs</t>
  </si>
  <si>
    <t>8506</t>
  </si>
  <si>
    <t>Indemnités pour préjudices</t>
  </si>
  <si>
    <t>8510</t>
  </si>
  <si>
    <t>Dissolutions de réserves</t>
  </si>
  <si>
    <t>8511</t>
  </si>
  <si>
    <t>Dissolutions exceptionnelles de provisions superflues</t>
  </si>
  <si>
    <t>8513</t>
  </si>
  <si>
    <t>Gains de change exceptionnels</t>
  </si>
  <si>
    <t>8514</t>
  </si>
  <si>
    <t>Bénéfices exceptionnels sur aliénations d’actifs immobilisés</t>
  </si>
  <si>
    <t>8515</t>
  </si>
  <si>
    <t>Subvention reçue (avec TVA)</t>
  </si>
  <si>
    <t>8516</t>
  </si>
  <si>
    <t>Subvention reçue (sans TVA)</t>
  </si>
  <si>
    <t>8517</t>
  </si>
  <si>
    <t>Indemnités reçues pour préjudices</t>
  </si>
  <si>
    <t>860</t>
  </si>
  <si>
    <t>Charges et produits uniques</t>
  </si>
  <si>
    <t>8600</t>
  </si>
  <si>
    <t>Charges uniques</t>
  </si>
  <si>
    <t>8610</t>
  </si>
  <si>
    <t>Produits uniques</t>
  </si>
  <si>
    <t>870</t>
  </si>
  <si>
    <t>Charges et produits hors période</t>
  </si>
  <si>
    <t>8704</t>
  </si>
  <si>
    <t>Dotation à la réserve de contributions de l’employeur</t>
  </si>
  <si>
    <t>8705</t>
  </si>
  <si>
    <t>Franchise</t>
  </si>
  <si>
    <t>8709</t>
  </si>
  <si>
    <t>Autres charges hors période</t>
  </si>
  <si>
    <t>8710</t>
  </si>
  <si>
    <t>Produits de prestations d’assurance ou dommage-intérêts</t>
  </si>
  <si>
    <t>8711</t>
  </si>
  <si>
    <t>Produits de ristournes</t>
  </si>
  <si>
    <t>8712</t>
  </si>
  <si>
    <t>Produits de remboursements</t>
  </si>
  <si>
    <t>8714</t>
  </si>
  <si>
    <t>Dissolution de la réserve de contributions de l’employeur</t>
  </si>
  <si>
    <t>8719</t>
  </si>
  <si>
    <t>Autres produits hors période</t>
  </si>
  <si>
    <t>89</t>
  </si>
  <si>
    <t>8900</t>
  </si>
  <si>
    <t>Impôts sur le bénéfice</t>
  </si>
  <si>
    <t>8900.1</t>
  </si>
  <si>
    <t>Impôts cantonaux et communaux</t>
  </si>
  <si>
    <t>8901</t>
  </si>
  <si>
    <t>Impôts sur le capital</t>
  </si>
  <si>
    <t>8901.1</t>
  </si>
  <si>
    <t>Impôts fédéraux</t>
  </si>
  <si>
    <t>8902</t>
  </si>
  <si>
    <t>Impôts hors exercices</t>
  </si>
  <si>
    <t>9</t>
  </si>
  <si>
    <t>Clôture</t>
  </si>
  <si>
    <t>90</t>
  </si>
  <si>
    <t>Compte de résultat</t>
  </si>
  <si>
    <t>900</t>
  </si>
  <si>
    <t>9000</t>
  </si>
  <si>
    <t>9005</t>
  </si>
  <si>
    <t>Variation des stocks de produits fini et semi-finis et variation des prestations de services non facturés</t>
  </si>
  <si>
    <t>9010</t>
  </si>
  <si>
    <t>CHIFFRE D’AFFAIRES RÉSULTANT DES VENTES ET DES PRESTATIONS DE SERVICES</t>
  </si>
  <si>
    <t>9015</t>
  </si>
  <si>
    <t>9020</t>
  </si>
  <si>
    <t>RÉSULTAT BRUT APRÈS CHARGES DE MATIÈRES ET DE MARCHANDISES</t>
  </si>
  <si>
    <t>9025</t>
  </si>
  <si>
    <t>9030</t>
  </si>
  <si>
    <t>RÉSULTAT BRUT APRÈS CHARGES DE PERSONNEL</t>
  </si>
  <si>
    <t>9035</t>
  </si>
  <si>
    <t>9040</t>
  </si>
  <si>
    <t>RÉSULTAT D’EXPLOITATION AVANT AMORTISSEMENTS ET CORRECTIONS DE VALEUR, RÉSULTAT FINANCIER ET IMPÔTS (« EBITDA »)</t>
  </si>
  <si>
    <t>9045</t>
  </si>
  <si>
    <t>Amortissements et corrections de la valeur des postes sur immobilisations corporelles</t>
  </si>
  <si>
    <t>9050</t>
  </si>
  <si>
    <t>RÉSULTAT D’EXPLOITATION AVANT RÉSULTAT FINANCIER ET IMPÔTS (« EBIT »)</t>
  </si>
  <si>
    <t>9051</t>
  </si>
  <si>
    <t>9052</t>
  </si>
  <si>
    <t>9060</t>
  </si>
  <si>
    <t>RÉSULTAT D’EXPLOITATION AVANT IMPÔTS (« EBT »)</t>
  </si>
  <si>
    <t>9061</t>
  </si>
  <si>
    <t>9062</t>
  </si>
  <si>
    <t>Résultat d'immeuble</t>
  </si>
  <si>
    <t>9064</t>
  </si>
  <si>
    <t>9065</t>
  </si>
  <si>
    <t>9067</t>
  </si>
  <si>
    <t>Charges exceptionnelles, uniques ou hors période</t>
  </si>
  <si>
    <t>9068</t>
  </si>
  <si>
    <t>Produits exceptionnels, uniques ou hors période</t>
  </si>
  <si>
    <t>9070</t>
  </si>
  <si>
    <t>BÉNÉFICE OU PERTE DE L’EXERCICE AVANT IMPÔTS</t>
  </si>
  <si>
    <t>9075</t>
  </si>
  <si>
    <t>9080</t>
  </si>
  <si>
    <t>RÉSULTAT BÉNÉFICE OU PERTE DE L’EXERCICE</t>
  </si>
  <si>
    <t>91</t>
  </si>
  <si>
    <t>Bilan</t>
  </si>
  <si>
    <t>9100</t>
  </si>
  <si>
    <t>Bilan d'ouverture</t>
  </si>
  <si>
    <t>9101</t>
  </si>
  <si>
    <t>Bilan de clôture</t>
  </si>
  <si>
    <t>92</t>
  </si>
  <si>
    <t>Utilisation du bénéfice</t>
  </si>
  <si>
    <t>9200</t>
  </si>
  <si>
    <t>Participation au bénéfice X</t>
  </si>
  <si>
    <t>9201</t>
  </si>
  <si>
    <t>99</t>
  </si>
  <si>
    <t>Ecritures regroupements et corrections</t>
  </si>
  <si>
    <t>990</t>
  </si>
  <si>
    <t>Ecritures de regroupements</t>
  </si>
  <si>
    <t>9900</t>
  </si>
  <si>
    <t>Ecritures de regroupements X</t>
  </si>
  <si>
    <t>9901</t>
  </si>
  <si>
    <t>Ecritures de regroupements Y</t>
  </si>
  <si>
    <t>9905</t>
  </si>
  <si>
    <t>Ecritures de regroupements pour Crésus-salaires</t>
  </si>
  <si>
    <t>9906</t>
  </si>
  <si>
    <t>Divers salaires à ventiler</t>
  </si>
  <si>
    <t>991</t>
  </si>
  <si>
    <t>Ecritures de corrections</t>
  </si>
  <si>
    <t>9910</t>
  </si>
  <si>
    <t>Compte de correction</t>
  </si>
  <si>
    <t>Hypothèses</t>
  </si>
  <si>
    <t>Champs calculés</t>
  </si>
  <si>
    <t>Variables</t>
  </si>
  <si>
    <t>Année de départ</t>
  </si>
  <si>
    <t>Dettes externes</t>
  </si>
  <si>
    <t>Montant de la dette</t>
  </si>
  <si>
    <t>Intérêt de la dette</t>
  </si>
  <si>
    <t>Durée d'amortissement de la dette</t>
  </si>
  <si>
    <t>Amortissement de la dette / mois</t>
  </si>
  <si>
    <t>Solde de la dette 1</t>
  </si>
  <si>
    <t>Solde de la dette 2</t>
  </si>
  <si>
    <t>Solde de la dette 3</t>
  </si>
  <si>
    <t>Solde de la dette 4</t>
  </si>
  <si>
    <t>Solde de la dette 5</t>
  </si>
  <si>
    <t>Solde de la dette totale</t>
  </si>
  <si>
    <t>Résultats d'exploitation avant impôt</t>
  </si>
  <si>
    <t>Salaire brut associés</t>
  </si>
  <si>
    <t>Salaires tx d'activité</t>
  </si>
  <si>
    <t>Investissement issu du chiffre d'affaires</t>
  </si>
  <si>
    <t xml:space="preserve">Investissement par de la dette </t>
  </si>
  <si>
    <t xml:space="preserve">Investissement total </t>
  </si>
  <si>
    <t>Investissement total / 5 ans</t>
  </si>
  <si>
    <t>Tx d'impôts</t>
  </si>
  <si>
    <t>Calculs des intérêts et de l'amortissement de la dette</t>
  </si>
  <si>
    <t>Année</t>
  </si>
  <si>
    <t>total</t>
  </si>
  <si>
    <t>Tranche 1 - intérêts</t>
  </si>
  <si>
    <t>Tranche 1 - amortissement</t>
  </si>
  <si>
    <t>Tranche 2 - intérêts</t>
  </si>
  <si>
    <t>Tranche 2 - amortissement</t>
  </si>
  <si>
    <t>Tranche 3 - intérêts</t>
  </si>
  <si>
    <t>Tranche 3 - amortissement</t>
  </si>
  <si>
    <t>Tranche 4 - intérêts</t>
  </si>
  <si>
    <t>Tranche 4 - amortissement</t>
  </si>
  <si>
    <t>Tranche 5 - intérêts</t>
  </si>
  <si>
    <t>Tranche 5 - amortissement</t>
  </si>
  <si>
    <t>Décomptes salaires</t>
  </si>
  <si>
    <t>Employé 1</t>
  </si>
  <si>
    <t>Employeur</t>
  </si>
  <si>
    <t>Employé 2</t>
  </si>
  <si>
    <t>Employé 3</t>
  </si>
  <si>
    <t>Employé 4</t>
  </si>
  <si>
    <t>Employé suppl.</t>
  </si>
  <si>
    <t>Totaux</t>
  </si>
  <si>
    <t>Salaire annuel brut</t>
  </si>
  <si>
    <t>Mensualités</t>
  </si>
  <si>
    <t>Taux</t>
  </si>
  <si>
    <t>Ages employés</t>
  </si>
  <si>
    <t>Tx LPP</t>
  </si>
  <si>
    <t>Tranche LPP</t>
  </si>
  <si>
    <t>Salaire mensuel brut</t>
  </si>
  <si>
    <t>Déductions</t>
  </si>
  <si>
    <t>./. AVS/AI/AC/APG</t>
  </si>
  <si>
    <t>./. LPP</t>
  </si>
  <si>
    <t>./. LAA</t>
  </si>
  <si>
    <t>./. Pfam</t>
  </si>
  <si>
    <t>Total déductions</t>
  </si>
  <si>
    <t>Salaire mensuel net</t>
  </si>
  <si>
    <t>LPP (2ème pilier)</t>
  </si>
  <si>
    <t>Tranches</t>
  </si>
  <si>
    <t>Déd. Coordi</t>
  </si>
  <si>
    <t>Sal. coordonné</t>
  </si>
  <si>
    <t>A</t>
  </si>
  <si>
    <t>non soumis</t>
  </si>
  <si>
    <t>B</t>
  </si>
  <si>
    <t>min</t>
  </si>
  <si>
    <t>C</t>
  </si>
  <si>
    <t>variable</t>
  </si>
  <si>
    <t>D</t>
  </si>
  <si>
    <t>max</t>
  </si>
  <si>
    <t>25-34ans</t>
  </si>
  <si>
    <t>35-44ans</t>
  </si>
  <si>
    <t>45-54ans</t>
  </si>
  <si>
    <t>55-64ans</t>
  </si>
  <si>
    <t>Source:</t>
  </si>
  <si>
    <t>http://www.guidesocial.ch/fr/fiche/126/</t>
  </si>
  <si>
    <t>Type charge</t>
  </si>
  <si>
    <t>Prix unitaire</t>
  </si>
  <si>
    <t>q.</t>
  </si>
  <si>
    <t>an</t>
  </si>
  <si>
    <t>Prix total/an</t>
  </si>
  <si>
    <t>Référence</t>
  </si>
  <si>
    <t>PC</t>
  </si>
  <si>
    <t>Mac</t>
  </si>
  <si>
    <t>Imprimante</t>
  </si>
  <si>
    <t>Consommables imprimante</t>
  </si>
  <si>
    <t>Office 365 Business y.c. 1 To</t>
  </si>
  <si>
    <t>https://products.office.com/fr-ch/business/office-365-business</t>
  </si>
  <si>
    <t>Acrobat</t>
  </si>
  <si>
    <t>Antivirus</t>
  </si>
  <si>
    <t>VPN</t>
  </si>
  <si>
    <t>Certificat trust web</t>
  </si>
  <si>
    <t>Prévisionnels</t>
  </si>
  <si>
    <t>1er clients</t>
  </si>
  <si>
    <t>ACTIFS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</si>
  <si>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</si>
  <si>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</si>
  <si>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</si>
  <si>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</si>
  <si>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</si>
  <si>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</si>
  <si>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</si>
  <si>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</si>
  <si>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</si>
  <si>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</si>
  <si>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</si>
  <si>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</si>
  <si>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Actifs circulants (10-13)</t>
  </si>
  <si>
    <t>Liquidités</t>
  </si>
  <si>
    <t>Poste</t>
  </si>
  <si>
    <t>Banque</t>
  </si>
  <si>
    <t>Créances</t>
  </si>
  <si>
    <t>Créances clients</t>
  </si>
  <si>
    <t>Stock</t>
  </si>
  <si>
    <t>Stock de marchandises</t>
  </si>
  <si>
    <t>Actif de régularisation</t>
  </si>
  <si>
    <t>Actifs transitoires</t>
  </si>
  <si>
    <t>Actifs immobilisés (14-18)</t>
  </si>
  <si>
    <t>Immobilisation corporelles meubles</t>
  </si>
  <si>
    <t>App</t>
  </si>
  <si>
    <t>Immobilisation corporelles immeubles</t>
  </si>
  <si>
    <t>Immeubles</t>
  </si>
  <si>
    <t xml:space="preserve">Immobilisation incorporelles </t>
  </si>
  <si>
    <t>Capital non versé : capital social, capital de fondation</t>
  </si>
  <si>
    <t>TOTAL ACTIFS</t>
  </si>
  <si>
    <t>PASSIFS</t>
  </si>
  <si>
    <t>Fonds étrangers (20-27)</t>
  </si>
  <si>
    <t>Dettes</t>
  </si>
  <si>
    <t>Fournisseurs</t>
  </si>
  <si>
    <t>Bancaire</t>
  </si>
  <si>
    <t>Fonds propres (28-29)</t>
  </si>
  <si>
    <t>Capital</t>
  </si>
  <si>
    <t>Capital social</t>
  </si>
  <si>
    <t>Réserves / bénéfices et pertes</t>
  </si>
  <si>
    <t>Réserves légales issues du capital</t>
  </si>
  <si>
    <t>Réserves légales issues du bénéfice</t>
  </si>
  <si>
    <t>Réserves libres</t>
  </si>
  <si>
    <t>Bénéfice / perte reporté</t>
  </si>
  <si>
    <t>Bénéfice / perte de l’exercice</t>
  </si>
  <si>
    <t>TOTAL PASSIFS</t>
  </si>
  <si>
    <t>Résultats</t>
  </si>
  <si>
    <t>PRODUITS (RECETTES)</t>
  </si>
  <si>
    <t>3. Chiffre d'affaires</t>
  </si>
  <si>
    <t>Nouveaux Clients</t>
  </si>
  <si>
    <t>Ventes de bonbons 30g</t>
  </si>
  <si>
    <t>TOTAL DES PRODUITS (RECETTES)</t>
  </si>
  <si>
    <t>CHARGES</t>
  </si>
  <si>
    <t>4. Charges de marchandise</t>
  </si>
  <si>
    <t>Achats marchandises</t>
  </si>
  <si>
    <t>Acquisition clients</t>
  </si>
  <si>
    <t>5. Charges de personnel</t>
  </si>
  <si>
    <t>Tx d'activité mensuel</t>
  </si>
  <si>
    <t>Charges sociales</t>
  </si>
  <si>
    <t>5. Autres charges de personnel</t>
  </si>
  <si>
    <t>6. Charges de locaux</t>
  </si>
  <si>
    <t>Loyer</t>
  </si>
  <si>
    <t>Entretien des locaux</t>
  </si>
  <si>
    <t>6. Autres charges d'exploitation</t>
  </si>
  <si>
    <t>Assurance choses</t>
  </si>
  <si>
    <t>Téléphonie mobile</t>
  </si>
  <si>
    <t>Inscription OFCOM</t>
  </si>
  <si>
    <t>Business Number Swisscom</t>
  </si>
  <si>
    <t>Noms de domaine + Hébergement</t>
  </si>
  <si>
    <t>Cotisations (CVCI; CP)</t>
  </si>
  <si>
    <t>Charges informatiques</t>
  </si>
  <si>
    <t>658-9</t>
  </si>
  <si>
    <t>Charges de projets informatiques</t>
  </si>
  <si>
    <t>Licenses</t>
  </si>
  <si>
    <t>Maintenance</t>
  </si>
  <si>
    <t>Infrastructure</t>
  </si>
  <si>
    <t>Développement Projet informatique</t>
  </si>
  <si>
    <t>Charges publicité, médias électroniques</t>
  </si>
  <si>
    <t xml:space="preserve">Publicité </t>
  </si>
  <si>
    <t>Marketing digital</t>
  </si>
  <si>
    <t>Licenses (mailchimp, etc..) à lister</t>
  </si>
  <si>
    <t>Publication de contenu sur les réseaux sociaux</t>
  </si>
  <si>
    <t>Campagne d’emailing</t>
  </si>
  <si>
    <t>Référencement</t>
  </si>
  <si>
    <t>Publicité en ligne (AdWords)</t>
  </si>
  <si>
    <t>Optimisation du site web et du blog</t>
  </si>
  <si>
    <t>Automatisation des conversations</t>
  </si>
  <si>
    <t>Licences de logiciels en marketing automation et CRM</t>
  </si>
  <si>
    <t>6. Charges financières et non financières</t>
  </si>
  <si>
    <t>Amortissements</t>
  </si>
  <si>
    <t>Intérêts charges et frais de banque</t>
  </si>
  <si>
    <t>Amortissement dette bancaire</t>
  </si>
  <si>
    <t>Impôts</t>
  </si>
  <si>
    <t>TOTAL DES CHARGES</t>
  </si>
  <si>
    <t>RESUME</t>
  </si>
  <si>
    <t>Chiffre d'affaires</t>
  </si>
  <si>
    <t>./. Charges variables</t>
  </si>
  <si>
    <t>= Marge brute</t>
  </si>
  <si>
    <t>./. Charges fixes</t>
  </si>
  <si>
    <t>./. Charge financière</t>
  </si>
  <si>
    <t>= Bénéfice/Perte</t>
  </si>
  <si>
    <t>./. Impôt sur le bénéfice</t>
  </si>
  <si>
    <t>= Bénéfice/Perte cumulé</t>
  </si>
  <si>
    <t>./. investissement (actifs)</t>
  </si>
  <si>
    <t>Bénéfice/Perte cumulé yc investissements</t>
  </si>
  <si>
    <t>To (mois 1) - 31.01.N</t>
  </si>
  <si>
    <t>Bilan initial (Invest)</t>
  </si>
  <si>
    <t>Charges</t>
  </si>
  <si>
    <t>Comptes d'exploitation</t>
  </si>
  <si>
    <t>Produits</t>
  </si>
  <si>
    <t>intérêts/dette</t>
  </si>
  <si>
    <t>(3) Liquidités</t>
  </si>
  <si>
    <t>Achats</t>
  </si>
  <si>
    <t>Ventes (CAN)</t>
  </si>
  <si>
    <t>(1) Immobilisés</t>
  </si>
  <si>
    <t>(1+3) Fonds propres</t>
  </si>
  <si>
    <t>(2) Ch. Exploit</t>
  </si>
  <si>
    <t>T1 (annuel) - 31.12.N</t>
  </si>
  <si>
    <t>Bilan final</t>
  </si>
  <si>
    <t>AC</t>
  </si>
  <si>
    <t>Immobilisés</t>
  </si>
  <si>
    <t>Fonds propres</t>
  </si>
  <si>
    <t>Ch. Exploit</t>
  </si>
  <si>
    <t>CA au point mort (seuil de rentabilité)</t>
  </si>
  <si>
    <t>Total des charges à couvrir (/an)</t>
  </si>
  <si>
    <t>Nb. jours/an</t>
  </si>
  <si>
    <t>Nb.heures/jour</t>
  </si>
  <si>
    <t>CA min/heure</t>
  </si>
  <si>
    <t xml:space="preserve">CA min/jour </t>
  </si>
  <si>
    <t>Portions / semaine</t>
  </si>
  <si>
    <t>CA min/sem</t>
  </si>
  <si>
    <t>CA min/mois</t>
  </si>
  <si>
    <t>prix par partion</t>
  </si>
  <si>
    <t>frais par mois</t>
  </si>
  <si>
    <t>prix de vente</t>
  </si>
  <si>
    <t>revenu par moi</t>
  </si>
  <si>
    <t>Pertes et profits prévisionnels</t>
  </si>
  <si>
    <t>Chiffre d’affaires net résultant des ventes et prestations de services</t>
  </si>
  <si>
    <t>+/– Variation des travaux en cours et des prestations non facturées</t>
  </si>
  <si>
    <t>= Produit net des ventes et des prestations de service</t>
  </si>
  <si>
    <t>- Charges de marchandises et de matériel</t>
  </si>
  <si>
    <t>= Résultat brut d’exploitation</t>
  </si>
  <si>
    <t>- Charges de personnel</t>
  </si>
  <si>
    <t>= Résultat brut d’exploitation après Charges de personnel</t>
  </si>
  <si>
    <t>- Autres charges d’exploitation</t>
  </si>
  <si>
    <t>- Charge OPS informatique</t>
  </si>
  <si>
    <t>- Charge publicité, médias</t>
  </si>
  <si>
    <t>= Résultat d’exploitation avant intérêts, impôts et amortissements</t>
  </si>
  <si>
    <t>- Amortissements et corrections de valeur des immobilisations</t>
  </si>
  <si>
    <t>= Résultat d’exploitation avant intérêts, impôts (EBIT)</t>
  </si>
  <si>
    <t>- Charges financières</t>
  </si>
  <si>
    <t>+ Produits financiers</t>
  </si>
  <si>
    <t>= Résultat d’exploitation avant impôts (EBT)</t>
  </si>
  <si>
    <t>+/- Résultats accessoires d’exploitation</t>
  </si>
  <si>
    <t>- Charges hors exploitation</t>
  </si>
  <si>
    <t>+ Produits hors exploitation</t>
  </si>
  <si>
    <t>- Charges exceptionnelles, uniques ou hors période</t>
  </si>
  <si>
    <t>+ Produits exceptionnels, uniques ou hors période</t>
  </si>
  <si>
    <t>= Résultat de l’exercice avant impôts</t>
  </si>
  <si>
    <t>- Impôts directs</t>
  </si>
  <si>
    <t>= Résultat de l’exercice</t>
  </si>
  <si>
    <t>Bilan calculé</t>
  </si>
  <si>
    <t>Liquidités résiduelles des dettes et du capital</t>
  </si>
  <si>
    <t>Liquidités provenant du résultat d'exploitation</t>
  </si>
  <si>
    <t>Créances résultant de livraisons et prestations</t>
  </si>
  <si>
    <t>Stocks et prestations non facturées</t>
  </si>
  <si>
    <t>Compte de régularisation de l'actif</t>
  </si>
  <si>
    <t>Immobilisation incorporelles</t>
  </si>
  <si>
    <t>Total Actifs</t>
  </si>
  <si>
    <t>Fonds étrangers</t>
  </si>
  <si>
    <t>Court terme</t>
  </si>
  <si>
    <t>Dettes à court terme résultant d’achats et de prestations de services</t>
  </si>
  <si>
    <t>Dettes à court terme rémunérées</t>
  </si>
  <si>
    <t xml:space="preserve">Autres dettes à court terme </t>
  </si>
  <si>
    <t xml:space="preserve">Passifs de régularisation et provisions à court terme </t>
  </si>
  <si>
    <t>Long terme</t>
  </si>
  <si>
    <t>Dettes à long terme rémunérées</t>
  </si>
  <si>
    <t>Provisions à long termes et provisions légales</t>
  </si>
  <si>
    <t>Total Passifs</t>
  </si>
  <si>
    <t>Différence</t>
  </si>
  <si>
    <t>1600Portions/mois</t>
  </si>
  <si>
    <t>Quantité de produit/mois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</si>
</sst>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 &quot;CHF &quot;* #,##0.00_ ;_ &quot;CHF &quot;* \-#,##0.00_ ;_ &quot;CHF &quot;* \-??_ ;_ @_ 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_ &quot;CHF &quot;* #,##0_ ;_ &quot;CHF &quot;* \-#,##0_ ;_ &quot;CHF &quot;* \-??_ ;_ @_ "/>
    <numFmt numFmtId="170" formatCode="_-* #,##0.00&quot; CHF&quot;_-;\-* #,##0.00&quot; CHF&quot;_-;_-* \-??&quot; CHF&quot;_-;_-@_-"/>
    <numFmt numFmtId="171" formatCode="_ [$CHF]\ * #,##0.0_ ;_ [$CHF]\ * \-#,##0.0_ ;_ [$CHF]\ * \-_ ;_ @_ "/>
    <numFmt numFmtId="172" formatCode="_ [$CHF]\ * #,##0.00_ ;_ [$CHF]\ * \-#,##0.00_ ;_ [$CHF]\ * \-??_ ;_ @_ "/>
    <numFmt numFmtId="173" formatCode="_ [$CHF]\ * #,##0_ ;_ [$CHF]\ * \-#,##0_ ;_ [$CHF]\ * \-_ ;_ @_ "/>
    <numFmt numFmtId="174" formatCode="_-* #,##0&quot; CHF&quot;_-;\-* #,##0&quot; CHF&quot;_-;_-* \-??&quot; CHF&quot;_-;_-@_-"/>
    <numFmt numFmtId="175" formatCode="0;[Red]0"/>
    <numFmt numFmtId="176" formatCode="&quot;CHF &quot;#,##0.00"/>
    <numFmt numFmtId="177" formatCode="_ &quot;fr. &quot;* #,##0.00_ ;_ &quot;fr. &quot;* \-#,##0.00_ ;_ &quot;fr. &quot;* \-??_ ;_ @_ "/>
    <numFmt numFmtId="178" formatCode="_ [$CHF]\ * #,##0_ ;[Red]_ [$CHF]\ * \(#,##0\)_ ;_ [$CHF]\ * \-_ ;_ @_ "/>
    <numFmt numFmtId="179" formatCode="0.0%"/>
    <numFmt numFmtId="181" formatCode="_-* #,##0&quot; Sachets&quot;_-;\-* #,##0&quot; Sachets&quot;_-;_-* \-??&quot; Sachets&quot;_-;_-@_-"/>
  </numFmts>
  <fonts count="3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/>
      <sz val="18"/>
      <color rgb="FF1F497D"/>
      <name val="Cambria"/>
      <family val="2"/>
      <charset val="1"/>
    </font>
    <font>
      <b/>
      <sz val="16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/>
      <u/>
      <sz val="8"/>
      <color rgb="FF0000FF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i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u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C0504D"/>
      <name val="Calibri"/>
      <family val="2"/>
      <charset val="1"/>
    </font>
    <font>
      <b/>
      <sz val="11"/>
      <color rgb="FFFEFFFE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164" fontId="30" fillId="0" borderId="0" applyBorder="0" applyProtection="0"/>
    <xf numFmtId="9" fontId="30" fillId="0" borderId="0" applyBorder="0" applyProtection="0"/>
    <xf numFmtId="0" fontId="6" fillId="0" borderId="0" applyBorder="0" applyProtection="0"/>
    <xf numFmtId="165" fontId="30" fillId="0" borderId="0" applyBorder="0" applyProtection="0"/>
    <xf numFmtId="166" fontId="30" fillId="0" borderId="0" applyBorder="0" applyProtection="0"/>
    <xf numFmtId="164" fontId="30" fillId="0" borderId="0" applyBorder="0" applyProtection="0"/>
    <xf numFmtId="167" fontId="30" fillId="0" borderId="0" applyBorder="0" applyProtection="0"/>
    <xf numFmtId="168" fontId="30" fillId="0" borderId="0" applyBorder="0" applyProtection="0"/>
    <xf numFmtId="0" fontId="1" fillId="0" borderId="0"/>
    <xf numFmtId="0" fontId="2" fillId="0" borderId="0"/>
    <xf numFmtId="9" fontId="30" fillId="0" borderId="0" applyBorder="0" applyProtection="0"/>
    <xf numFmtId="0" fontId="3" fillId="0" borderId="0"/>
    <xf numFmtId="0" fontId="4" fillId="0" borderId="0" applyBorder="0" applyProtection="0"/>
  </cellStyleXfs>
  <cellXfs count="345">
    <xf numFmtId="0" fontId="0" fillId="0" borderId="0" xfId="0"/>
    <xf numFmtId="49" fontId="0" fillId="0" borderId="0" xfId="0" applyNumberFormat="1" applyProtection="1"/>
    <xf numFmtId="0" fontId="0" fillId="0" borderId="0" xfId="0" applyProtection="1"/>
    <xf numFmtId="2" fontId="0" fillId="0" borderId="0" xfId="0" applyNumberFormat="1" applyProtection="1"/>
    <xf numFmtId="49" fontId="5" fillId="0" borderId="0" xfId="0" applyNumberFormat="1" applyFont="1" applyProtection="1"/>
    <xf numFmtId="49" fontId="6" fillId="0" borderId="0" xfId="3" applyNumberFormat="1" applyFont="1" applyBorder="1" applyAlignment="1" applyProtection="1"/>
    <xf numFmtId="0" fontId="5" fillId="0" borderId="0" xfId="0" applyFont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/>
    <xf numFmtId="0" fontId="8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Font="1" applyAlignment="1">
      <alignment horizontal="left" indent="1"/>
    </xf>
    <xf numFmtId="169" fontId="0" fillId="0" borderId="3" xfId="1" applyNumberFormat="1" applyFont="1" applyBorder="1" applyAlignment="1" applyProtection="1"/>
    <xf numFmtId="169" fontId="0" fillId="0" borderId="0" xfId="0" applyNumberFormat="1"/>
    <xf numFmtId="9" fontId="0" fillId="0" borderId="3" xfId="0" applyNumberFormat="1" applyBorder="1"/>
    <xf numFmtId="169" fontId="0" fillId="2" borderId="3" xfId="0" applyNumberFormat="1" applyFill="1" applyBorder="1"/>
    <xf numFmtId="169" fontId="0" fillId="3" borderId="3" xfId="0" applyNumberFormat="1" applyFill="1" applyBorder="1"/>
    <xf numFmtId="0" fontId="8" fillId="3" borderId="4" xfId="0" applyFont="1" applyFill="1" applyBorder="1" applyAlignment="1">
      <alignment horizontal="left"/>
    </xf>
    <xf numFmtId="169" fontId="8" fillId="3" borderId="5" xfId="0" applyNumberFormat="1" applyFont="1" applyFill="1" applyBorder="1"/>
    <xf numFmtId="0" fontId="8" fillId="4" borderId="0" xfId="0" applyFont="1" applyFill="1" applyAlignment="1">
      <alignment horizontal="left" indent="1"/>
    </xf>
    <xf numFmtId="169" fontId="8" fillId="4" borderId="3" xfId="1" applyNumberFormat="1" applyFont="1" applyFill="1" applyBorder="1" applyAlignment="1" applyProtection="1"/>
    <xf numFmtId="164" fontId="0" fillId="0" borderId="3" xfId="1" applyFont="1" applyBorder="1" applyAlignment="1" applyProtection="1"/>
    <xf numFmtId="169" fontId="0" fillId="2" borderId="2" xfId="1" applyNumberFormat="1" applyFont="1" applyFill="1" applyBorder="1" applyAlignment="1" applyProtection="1"/>
    <xf numFmtId="169" fontId="0" fillId="0" borderId="3" xfId="0" applyNumberFormat="1" applyBorder="1"/>
    <xf numFmtId="0" fontId="0" fillId="0" borderId="0" xfId="0" applyFont="1" applyBorder="1" applyAlignment="1">
      <alignment horizontal="left" indent="1"/>
    </xf>
    <xf numFmtId="10" fontId="0" fillId="2" borderId="0" xfId="0" applyNumberFormat="1" applyFill="1"/>
    <xf numFmtId="0" fontId="8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4" borderId="1" xfId="0" applyFont="1" applyFill="1" applyBorder="1"/>
    <xf numFmtId="169" fontId="0" fillId="4" borderId="1" xfId="0" applyNumberFormat="1" applyFill="1" applyBorder="1"/>
    <xf numFmtId="164" fontId="8" fillId="4" borderId="1" xfId="0" applyNumberFormat="1" applyFont="1" applyFill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" xfId="0" applyNumberFormat="1" applyFont="1" applyBorder="1"/>
    <xf numFmtId="0" fontId="0" fillId="0" borderId="0" xfId="0" applyBorder="1"/>
    <xf numFmtId="0" fontId="0" fillId="6" borderId="1" xfId="0" applyFont="1" applyFill="1" applyBorder="1"/>
    <xf numFmtId="169" fontId="0" fillId="6" borderId="1" xfId="0" applyNumberFormat="1" applyFill="1" applyBorder="1"/>
    <xf numFmtId="164" fontId="8" fillId="6" borderId="1" xfId="0" applyNumberFormat="1" applyFont="1" applyFill="1" applyBorder="1"/>
    <xf numFmtId="0" fontId="0" fillId="7" borderId="1" xfId="0" applyFont="1" applyFill="1" applyBorder="1"/>
    <xf numFmtId="169" fontId="0" fillId="7" borderId="1" xfId="0" applyNumberFormat="1" applyFill="1" applyBorder="1"/>
    <xf numFmtId="164" fontId="8" fillId="7" borderId="1" xfId="0" applyNumberFormat="1" applyFont="1" applyFill="1" applyBorder="1"/>
    <xf numFmtId="0" fontId="0" fillId="8" borderId="1" xfId="0" applyFont="1" applyFill="1" applyBorder="1"/>
    <xf numFmtId="169" fontId="0" fillId="8" borderId="1" xfId="0" applyNumberFormat="1" applyFill="1" applyBorder="1"/>
    <xf numFmtId="164" fontId="8" fillId="8" borderId="1" xfId="0" applyNumberFormat="1" applyFont="1" applyFill="1" applyBorder="1"/>
    <xf numFmtId="0" fontId="0" fillId="3" borderId="1" xfId="0" applyFont="1" applyFill="1" applyBorder="1"/>
    <xf numFmtId="169" fontId="0" fillId="3" borderId="1" xfId="0" applyNumberFormat="1" applyFill="1" applyBorder="1"/>
    <xf numFmtId="164" fontId="8" fillId="3" borderId="11" xfId="0" applyNumberFormat="1" applyFont="1" applyFill="1" applyBorder="1"/>
    <xf numFmtId="170" fontId="0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7" xfId="0" applyFont="1" applyBorder="1"/>
    <xf numFmtId="0" fontId="0" fillId="0" borderId="12" xfId="0" applyBorder="1"/>
    <xf numFmtId="171" fontId="0" fillId="0" borderId="6" xfId="0" applyNumberFormat="1" applyBorder="1"/>
    <xf numFmtId="171" fontId="0" fillId="0" borderId="12" xfId="0" applyNumberFormat="1" applyBorder="1"/>
    <xf numFmtId="0" fontId="0" fillId="0" borderId="13" xfId="0" applyBorder="1" applyAlignment="1">
      <alignment horizontal="center"/>
    </xf>
    <xf numFmtId="171" fontId="8" fillId="0" borderId="10" xfId="0" applyNumberFormat="1" applyFont="1" applyBorder="1"/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9" fontId="0" fillId="0" borderId="15" xfId="0" applyNumberFormat="1" applyBorder="1"/>
    <xf numFmtId="9" fontId="0" fillId="9" borderId="16" xfId="0" applyNumberFormat="1" applyFill="1" applyBorder="1"/>
    <xf numFmtId="1" fontId="0" fillId="0" borderId="15" xfId="0" applyNumberFormat="1" applyBorder="1"/>
    <xf numFmtId="1" fontId="0" fillId="0" borderId="0" xfId="0" applyNumberFormat="1" applyBorder="1"/>
    <xf numFmtId="1" fontId="0" fillId="9" borderId="16" xfId="0" applyNumberFormat="1" applyFill="1" applyBorder="1"/>
    <xf numFmtId="9" fontId="10" fillId="9" borderId="15" xfId="2" applyFont="1" applyFill="1" applyBorder="1" applyAlignment="1" applyProtection="1"/>
    <xf numFmtId="9" fontId="10" fillId="9" borderId="0" xfId="2" applyFont="1" applyFill="1" applyBorder="1" applyAlignment="1" applyProtection="1"/>
    <xf numFmtId="9" fontId="10" fillId="9" borderId="16" xfId="2" applyFont="1" applyFill="1" applyBorder="1" applyAlignment="1" applyProtection="1"/>
    <xf numFmtId="171" fontId="0" fillId="9" borderId="15" xfId="0" applyNumberFormat="1" applyFill="1" applyBorder="1"/>
    <xf numFmtId="171" fontId="0" fillId="9" borderId="0" xfId="0" applyNumberFormat="1" applyFill="1" applyBorder="1"/>
    <xf numFmtId="0" fontId="0" fillId="0" borderId="9" xfId="0" applyFont="1" applyBorder="1"/>
    <xf numFmtId="0" fontId="0" fillId="0" borderId="10" xfId="0" applyBorder="1"/>
    <xf numFmtId="171" fontId="0" fillId="9" borderId="8" xfId="0" applyNumberFormat="1" applyFill="1" applyBorder="1"/>
    <xf numFmtId="171" fontId="0" fillId="9" borderId="10" xfId="0" applyNumberFormat="1" applyFill="1" applyBorder="1"/>
    <xf numFmtId="171" fontId="0" fillId="9" borderId="9" xfId="0" applyNumberFormat="1" applyFill="1" applyBorder="1"/>
    <xf numFmtId="0" fontId="0" fillId="9" borderId="1" xfId="0" applyFill="1" applyBorder="1" applyAlignment="1">
      <alignment horizontal="center"/>
    </xf>
    <xf numFmtId="0" fontId="11" fillId="0" borderId="0" xfId="0" applyFont="1"/>
    <xf numFmtId="171" fontId="0" fillId="0" borderId="15" xfId="0" applyNumberFormat="1" applyBorder="1"/>
    <xf numFmtId="171" fontId="0" fillId="0" borderId="14" xfId="0" applyNumberFormat="1" applyBorder="1"/>
    <xf numFmtId="171" fontId="0" fillId="0" borderId="0" xfId="0" applyNumberFormat="1" applyBorder="1"/>
    <xf numFmtId="171" fontId="0" fillId="9" borderId="16" xfId="0" applyNumberFormat="1" applyFill="1" applyBorder="1"/>
    <xf numFmtId="10" fontId="10" fillId="0" borderId="14" xfId="0" applyNumberFormat="1" applyFont="1" applyBorder="1"/>
    <xf numFmtId="171" fontId="0" fillId="9" borderId="14" xfId="0" applyNumberFormat="1" applyFill="1" applyBorder="1"/>
    <xf numFmtId="0" fontId="12" fillId="0" borderId="9" xfId="0" applyFont="1" applyBorder="1"/>
    <xf numFmtId="10" fontId="13" fillId="0" borderId="10" xfId="2" applyNumberFormat="1" applyFont="1" applyBorder="1" applyAlignment="1" applyProtection="1"/>
    <xf numFmtId="171" fontId="8" fillId="9" borderId="8" xfId="0" applyNumberFormat="1" applyFont="1" applyFill="1" applyBorder="1"/>
    <xf numFmtId="171" fontId="8" fillId="9" borderId="10" xfId="0" applyNumberFormat="1" applyFont="1" applyFill="1" applyBorder="1"/>
    <xf numFmtId="171" fontId="8" fillId="9" borderId="9" xfId="0" applyNumberFormat="1" applyFont="1" applyFill="1" applyBorder="1"/>
    <xf numFmtId="0" fontId="8" fillId="9" borderId="1" xfId="0" applyFont="1" applyFill="1" applyBorder="1" applyAlignment="1">
      <alignment horizontal="center"/>
    </xf>
    <xf numFmtId="170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172" fontId="8" fillId="9" borderId="10" xfId="0" applyNumberFormat="1" applyFont="1" applyFill="1" applyBorder="1"/>
    <xf numFmtId="0" fontId="8" fillId="0" borderId="0" xfId="0" applyFont="1" applyBorder="1"/>
    <xf numFmtId="171" fontId="8" fillId="0" borderId="0" xfId="0" applyNumberFormat="1" applyFont="1" applyBorder="1"/>
    <xf numFmtId="172" fontId="8" fillId="0" borderId="0" xfId="0" applyNumberFormat="1" applyFont="1" applyBorder="1"/>
    <xf numFmtId="172" fontId="8" fillId="9" borderId="1" xfId="0" applyNumberFormat="1" applyFont="1" applyFill="1" applyBorder="1"/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3" applyFont="1" applyBorder="1" applyAlignment="1" applyProtection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left" vertical="center"/>
    </xf>
    <xf numFmtId="3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10" borderId="0" xfId="0" applyFont="1" applyFill="1" applyProtection="1"/>
    <xf numFmtId="3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0" borderId="0" xfId="0" applyFont="1" applyAlignment="1" applyProtection="1">
      <alignment horizontal="left" indent="1"/>
    </xf>
    <xf numFmtId="164" fontId="0" fillId="0" borderId="0" xfId="1" applyFont="1" applyBorder="1" applyAlignment="1" applyProtection="1">
      <alignment horizontal="center" vertical="center"/>
    </xf>
    <xf numFmtId="174" fontId="0" fillId="0" borderId="0" xfId="0" applyNumberFormat="1" applyFont="1"/>
    <xf numFmtId="3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Border="1" applyAlignment="1" applyProtection="1">
      <alignment horizontal="left" indent="1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16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10" borderId="9" xfId="0" applyFont="1" applyFill="1" applyBorder="1"/>
    <xf numFmtId="0" fontId="0" fillId="10" borderId="9" xfId="0" applyFont="1" applyFill="1" applyBorder="1"/>
    <xf numFmtId="174" fontId="8" fillId="10" borderId="9" xfId="0" applyNumberFormat="1" applyFont="1" applyFill="1" applyBorder="1"/>
    <xf numFmtId="170" fontId="8" fillId="10" borderId="1" xfId="0" applyNumberFormat="1" applyFont="1" applyFill="1" applyBorder="1"/>
    <xf numFmtId="0" fontId="8" fillId="10" borderId="0" xfId="0" applyFont="1" applyFill="1" applyAlignment="1">
      <alignment horizontal="left" indent="1"/>
    </xf>
    <xf numFmtId="0" fontId="0" fillId="10" borderId="0" xfId="0" applyFont="1" applyFill="1"/>
    <xf numFmtId="174" fontId="8" fillId="10" borderId="0" xfId="0" applyNumberFormat="1" applyFont="1" applyFill="1"/>
    <xf numFmtId="170" fontId="8" fillId="10" borderId="16" xfId="0" applyNumberFormat="1" applyFont="1" applyFill="1" applyBorder="1"/>
    <xf numFmtId="170" fontId="0" fillId="0" borderId="15" xfId="0" applyNumberFormat="1" applyFont="1" applyBorder="1"/>
    <xf numFmtId="170" fontId="8" fillId="0" borderId="16" xfId="0" applyNumberFormat="1" applyFont="1" applyBorder="1"/>
    <xf numFmtId="0" fontId="8" fillId="10" borderId="0" xfId="0" applyFont="1" applyFill="1"/>
    <xf numFmtId="170" fontId="8" fillId="10" borderId="0" xfId="0" applyNumberFormat="1" applyFont="1" applyFill="1"/>
    <xf numFmtId="170" fontId="0" fillId="0" borderId="7" xfId="0" applyNumberFormat="1" applyFont="1" applyBorder="1"/>
    <xf numFmtId="170" fontId="0" fillId="0" borderId="6" xfId="0" applyNumberFormat="1" applyFont="1" applyBorder="1"/>
    <xf numFmtId="0" fontId="8" fillId="10" borderId="7" xfId="0" applyFont="1" applyFill="1" applyBorder="1"/>
    <xf numFmtId="170" fontId="8" fillId="10" borderId="9" xfId="0" applyNumberFormat="1" applyFont="1" applyFill="1" applyBorder="1"/>
    <xf numFmtId="170" fontId="8" fillId="2" borderId="1" xfId="0" applyNumberFormat="1" applyFont="1" applyFill="1" applyBorder="1"/>
    <xf numFmtId="0" fontId="8" fillId="10" borderId="9" xfId="0" applyFont="1" applyFill="1" applyBorder="1" applyAlignment="1">
      <alignment horizontal="left" indent="1"/>
    </xf>
    <xf numFmtId="0" fontId="0" fillId="10" borderId="0" xfId="0" applyFont="1" applyFill="1" applyBorder="1"/>
    <xf numFmtId="170" fontId="8" fillId="10" borderId="0" xfId="0" applyNumberFormat="1" applyFont="1" applyFill="1" applyBorder="1"/>
    <xf numFmtId="0" fontId="0" fillId="0" borderId="0" xfId="0" applyFont="1" applyProtection="1"/>
    <xf numFmtId="0" fontId="0" fillId="0" borderId="0" xfId="0" applyFont="1" applyAlignment="1">
      <alignment horizontal="left" indent="5"/>
    </xf>
    <xf numFmtId="0" fontId="0" fillId="10" borderId="0" xfId="0" applyFont="1" applyFill="1" applyProtection="1"/>
    <xf numFmtId="0" fontId="8" fillId="0" borderId="0" xfId="0" applyFont="1" applyAlignment="1">
      <alignment horizontal="left" indent="1"/>
    </xf>
    <xf numFmtId="0" fontId="0" fillId="0" borderId="7" xfId="0" applyFont="1" applyBorder="1" applyAlignment="1">
      <alignment horizontal="left" indent="5"/>
    </xf>
    <xf numFmtId="174" fontId="8" fillId="10" borderId="8" xfId="0" applyNumberFormat="1" applyFont="1" applyFill="1" applyBorder="1" applyAlignment="1">
      <alignment horizontal="left" indent="1"/>
    </xf>
    <xf numFmtId="174" fontId="8" fillId="10" borderId="9" xfId="0" applyNumberFormat="1" applyFont="1" applyFill="1" applyBorder="1" applyAlignment="1">
      <alignment horizontal="left" indent="1"/>
    </xf>
    <xf numFmtId="174" fontId="8" fillId="2" borderId="1" xfId="0" applyNumberFormat="1" applyFont="1" applyFill="1" applyBorder="1" applyAlignment="1">
      <alignment horizontal="left" indent="1"/>
    </xf>
    <xf numFmtId="0" fontId="0" fillId="0" borderId="0" xfId="0" applyFont="1" applyBorder="1"/>
    <xf numFmtId="170" fontId="8" fillId="0" borderId="0" xfId="0" applyNumberFormat="1" applyFont="1" applyBorder="1"/>
    <xf numFmtId="170" fontId="8" fillId="0" borderId="15" xfId="0" applyNumberFormat="1" applyFont="1" applyBorder="1"/>
    <xf numFmtId="174" fontId="8" fillId="10" borderId="8" xfId="0" applyNumberFormat="1" applyFont="1" applyFill="1" applyBorder="1"/>
    <xf numFmtId="174" fontId="8" fillId="2" borderId="1" xfId="0" applyNumberFormat="1" applyFont="1" applyFill="1" applyBorder="1"/>
    <xf numFmtId="170" fontId="0" fillId="0" borderId="0" xfId="0" applyNumberFormat="1" applyFont="1" applyBorder="1"/>
    <xf numFmtId="174" fontId="8" fillId="0" borderId="0" xfId="0" applyNumberFormat="1" applyFont="1" applyBorder="1"/>
    <xf numFmtId="174" fontId="8" fillId="0" borderId="15" xfId="0" applyNumberFormat="1" applyFont="1" applyBorder="1"/>
    <xf numFmtId="174" fontId="8" fillId="0" borderId="16" xfId="0" applyNumberFormat="1" applyFont="1" applyBorder="1"/>
    <xf numFmtId="0" fontId="0" fillId="0" borderId="0" xfId="0" applyFont="1" applyBorder="1" applyAlignment="1">
      <alignment horizontal="center"/>
    </xf>
    <xf numFmtId="174" fontId="0" fillId="0" borderId="15" xfId="0" applyNumberFormat="1" applyFont="1" applyBorder="1"/>
    <xf numFmtId="174" fontId="0" fillId="2" borderId="15" xfId="0" applyNumberFormat="1" applyFont="1" applyFill="1" applyBorder="1"/>
    <xf numFmtId="174" fontId="0" fillId="2" borderId="0" xfId="0" applyNumberFormat="1" applyFont="1" applyFill="1"/>
    <xf numFmtId="0" fontId="8" fillId="6" borderId="8" xfId="0" applyFont="1" applyFill="1" applyBorder="1"/>
    <xf numFmtId="0" fontId="0" fillId="6" borderId="9" xfId="0" applyFont="1" applyFill="1" applyBorder="1"/>
    <xf numFmtId="170" fontId="0" fillId="6" borderId="9" xfId="0" applyNumberFormat="1" applyFont="1" applyFill="1" applyBorder="1"/>
    <xf numFmtId="170" fontId="0" fillId="6" borderId="8" xfId="0" applyNumberFormat="1" applyFont="1" applyFill="1" applyBorder="1"/>
    <xf numFmtId="170" fontId="8" fillId="6" borderId="1" xfId="0" applyNumberFormat="1" applyFont="1" applyFill="1" applyBorder="1"/>
    <xf numFmtId="49" fontId="8" fillId="11" borderId="7" xfId="0" applyNumberFormat="1" applyFont="1" applyFill="1" applyBorder="1" applyAlignment="1" applyProtection="1">
      <alignment horizontal="left" indent="1"/>
    </xf>
    <xf numFmtId="0" fontId="8" fillId="11" borderId="7" xfId="0" applyFont="1" applyFill="1" applyBorder="1" applyAlignment="1">
      <alignment horizontal="right"/>
    </xf>
    <xf numFmtId="174" fontId="0" fillId="11" borderId="7" xfId="0" applyNumberFormat="1" applyFont="1" applyFill="1" applyBorder="1" applyAlignment="1">
      <alignment horizontal="right"/>
    </xf>
    <xf numFmtId="174" fontId="8" fillId="11" borderId="7" xfId="0" applyNumberFormat="1" applyFont="1" applyFill="1" applyBorder="1" applyAlignment="1">
      <alignment horizontal="right"/>
    </xf>
    <xf numFmtId="174" fontId="8" fillId="11" borderId="1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8" fillId="10" borderId="0" xfId="0" applyFont="1" applyFill="1" applyAlignment="1">
      <alignment horizontal="center"/>
    </xf>
    <xf numFmtId="174" fontId="8" fillId="10" borderId="16" xfId="0" applyNumberFormat="1" applyFont="1" applyFill="1" applyBorder="1"/>
    <xf numFmtId="174" fontId="17" fillId="0" borderId="0" xfId="1" applyNumberFormat="1" applyFont="1" applyBorder="1" applyAlignment="1" applyProtection="1">
      <alignment vertical="center"/>
    </xf>
    <xf numFmtId="174" fontId="17" fillId="0" borderId="14" xfId="1" applyNumberFormat="1" applyFont="1" applyBorder="1" applyAlignment="1" applyProtection="1">
      <alignment vertical="center"/>
    </xf>
    <xf numFmtId="174" fontId="0" fillId="0" borderId="16" xfId="0" applyNumberFormat="1" applyFont="1" applyBorder="1"/>
    <xf numFmtId="49" fontId="18" fillId="6" borderId="8" xfId="0" applyNumberFormat="1" applyFont="1" applyFill="1" applyBorder="1" applyAlignment="1" applyProtection="1">
      <alignment horizontal="left"/>
    </xf>
    <xf numFmtId="0" fontId="8" fillId="6" borderId="9" xfId="0" applyFont="1" applyFill="1" applyBorder="1"/>
    <xf numFmtId="170" fontId="8" fillId="6" borderId="9" xfId="0" applyNumberFormat="1" applyFont="1" applyFill="1" applyBorder="1"/>
    <xf numFmtId="174" fontId="8" fillId="6" borderId="1" xfId="0" applyNumberFormat="1" applyFont="1" applyFill="1" applyBorder="1"/>
    <xf numFmtId="175" fontId="17" fillId="0" borderId="0" xfId="0" applyNumberFormat="1" applyFont="1" applyAlignment="1">
      <alignment vertical="center"/>
    </xf>
    <xf numFmtId="175" fontId="17" fillId="0" borderId="15" xfId="0" applyNumberFormat="1" applyFont="1" applyBorder="1" applyAlignment="1">
      <alignment vertical="center"/>
    </xf>
    <xf numFmtId="49" fontId="8" fillId="2" borderId="8" xfId="0" applyNumberFormat="1" applyFont="1" applyFill="1" applyBorder="1" applyProtection="1"/>
    <xf numFmtId="0" fontId="0" fillId="2" borderId="9" xfId="0" applyFont="1" applyFill="1" applyBorder="1"/>
    <xf numFmtId="170" fontId="0" fillId="2" borderId="9" xfId="0" applyNumberFormat="1" applyFont="1" applyFill="1" applyBorder="1"/>
    <xf numFmtId="170" fontId="0" fillId="2" borderId="8" xfId="0" applyNumberFormat="1" applyFont="1" applyFill="1" applyBorder="1"/>
    <xf numFmtId="49" fontId="8" fillId="11" borderId="0" xfId="0" applyNumberFormat="1" applyFont="1" applyFill="1" applyAlignment="1" applyProtection="1">
      <alignment horizontal="left" indent="1"/>
    </xf>
    <xf numFmtId="0" fontId="8" fillId="11" borderId="0" xfId="0" applyFont="1" applyFill="1"/>
    <xf numFmtId="174" fontId="8" fillId="11" borderId="0" xfId="0" applyNumberFormat="1" applyFont="1" applyFill="1" applyAlignment="1">
      <alignment horizontal="center" vertical="center"/>
    </xf>
    <xf numFmtId="174" fontId="8" fillId="11" borderId="16" xfId="0" applyNumberFormat="1" applyFont="1" applyFill="1" applyBorder="1"/>
    <xf numFmtId="174" fontId="8" fillId="11" borderId="0" xfId="0" applyNumberFormat="1" applyFont="1" applyFill="1" applyAlignment="1">
      <alignment horizontal="center"/>
    </xf>
    <xf numFmtId="174" fontId="8" fillId="11" borderId="15" xfId="0" applyNumberFormat="1" applyFont="1" applyFill="1" applyBorder="1" applyAlignment="1">
      <alignment horizontal="center"/>
    </xf>
    <xf numFmtId="49" fontId="7" fillId="10" borderId="0" xfId="0" applyNumberFormat="1" applyFont="1" applyFill="1" applyAlignment="1" applyProtection="1">
      <alignment horizontal="left" indent="5"/>
    </xf>
    <xf numFmtId="9" fontId="19" fillId="10" borderId="0" xfId="2" applyFont="1" applyFill="1" applyBorder="1" applyAlignment="1" applyProtection="1">
      <alignment horizontal="right" indent="1"/>
    </xf>
    <xf numFmtId="9" fontId="19" fillId="10" borderId="15" xfId="2" applyFont="1" applyFill="1" applyBorder="1" applyAlignment="1" applyProtection="1">
      <alignment horizontal="right" indent="1"/>
    </xf>
    <xf numFmtId="174" fontId="0" fillId="10" borderId="16" xfId="0" applyNumberFormat="1" applyFont="1" applyFill="1" applyBorder="1"/>
    <xf numFmtId="174" fontId="8" fillId="11" borderId="0" xfId="0" applyNumberFormat="1" applyFont="1" applyFill="1"/>
    <xf numFmtId="174" fontId="8" fillId="11" borderId="15" xfId="0" applyNumberFormat="1" applyFont="1" applyFill="1" applyBorder="1"/>
    <xf numFmtId="170" fontId="8" fillId="11" borderId="0" xfId="0" applyNumberFormat="1" applyFont="1" applyFill="1"/>
    <xf numFmtId="0" fontId="8" fillId="11" borderId="0" xfId="0" applyFont="1" applyFill="1" applyAlignment="1" applyProtection="1">
      <alignment horizontal="left" indent="1"/>
    </xf>
    <xf numFmtId="0" fontId="0" fillId="11" borderId="0" xfId="0" applyFont="1" applyFill="1" applyProtection="1"/>
    <xf numFmtId="0" fontId="8" fillId="10" borderId="0" xfId="0" applyFont="1" applyFill="1" applyAlignment="1" applyProtection="1">
      <alignment horizontal="left"/>
    </xf>
    <xf numFmtId="49" fontId="0" fillId="0" borderId="0" xfId="0" applyNumberFormat="1" applyFont="1" applyAlignment="1" applyProtection="1">
      <alignment horizontal="center"/>
    </xf>
    <xf numFmtId="49" fontId="8" fillId="10" borderId="0" xfId="0" applyNumberFormat="1" applyFont="1" applyFill="1" applyAlignment="1" applyProtection="1">
      <alignment horizontal="center"/>
    </xf>
    <xf numFmtId="174" fontId="0" fillId="0" borderId="0" xfId="0" applyNumberFormat="1" applyFont="1" applyBorder="1"/>
    <xf numFmtId="174" fontId="0" fillId="0" borderId="14" xfId="0" applyNumberFormat="1" applyFont="1" applyBorder="1"/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174" fontId="0" fillId="2" borderId="16" xfId="0" applyNumberFormat="1" applyFont="1" applyFill="1" applyBorder="1"/>
    <xf numFmtId="0" fontId="0" fillId="2" borderId="0" xfId="0" applyFont="1" applyFill="1" applyProtection="1"/>
    <xf numFmtId="0" fontId="0" fillId="0" borderId="0" xfId="0" applyFont="1" applyAlignment="1">
      <alignment horizontal="left" vertical="center" indent="1"/>
    </xf>
    <xf numFmtId="174" fontId="0" fillId="0" borderId="0" xfId="0" applyNumberFormat="1" applyFont="1" applyAlignment="1">
      <alignment horizontal="center"/>
    </xf>
    <xf numFmtId="49" fontId="0" fillId="0" borderId="0" xfId="0" applyNumberFormat="1" applyFont="1" applyAlignment="1" applyProtection="1">
      <alignment horizontal="center" vertical="center"/>
    </xf>
    <xf numFmtId="49" fontId="18" fillId="2" borderId="9" xfId="0" applyNumberFormat="1" applyFont="1" applyFill="1" applyBorder="1" applyAlignment="1" applyProtection="1">
      <alignment horizontal="left"/>
    </xf>
    <xf numFmtId="0" fontId="2" fillId="2" borderId="9" xfId="0" applyFont="1" applyFill="1" applyBorder="1"/>
    <xf numFmtId="174" fontId="18" fillId="2" borderId="9" xfId="0" applyNumberFormat="1" applyFont="1" applyFill="1" applyBorder="1"/>
    <xf numFmtId="49" fontId="18" fillId="0" borderId="0" xfId="0" applyNumberFormat="1" applyFont="1" applyBorder="1" applyAlignment="1" applyProtection="1">
      <alignment horizontal="left"/>
    </xf>
    <xf numFmtId="0" fontId="2" fillId="0" borderId="0" xfId="0" applyFont="1" applyBorder="1"/>
    <xf numFmtId="174" fontId="18" fillId="0" borderId="0" xfId="0" applyNumberFormat="1" applyFont="1" applyBorder="1"/>
    <xf numFmtId="174" fontId="18" fillId="0" borderId="15" xfId="0" applyNumberFormat="1" applyFont="1" applyBorder="1"/>
    <xf numFmtId="49" fontId="8" fillId="6" borderId="8" xfId="0" applyNumberFormat="1" applyFont="1" applyFill="1" applyBorder="1" applyProtection="1"/>
    <xf numFmtId="0" fontId="2" fillId="0" borderId="7" xfId="0" applyFont="1" applyBorder="1"/>
    <xf numFmtId="174" fontId="18" fillId="0" borderId="7" xfId="0" applyNumberFormat="1" applyFont="1" applyBorder="1"/>
    <xf numFmtId="174" fontId="18" fillId="0" borderId="6" xfId="0" applyNumberFormat="1" applyFont="1" applyBorder="1"/>
    <xf numFmtId="174" fontId="0" fillId="0" borderId="7" xfId="0" applyNumberFormat="1" applyFont="1" applyBorder="1"/>
    <xf numFmtId="174" fontId="8" fillId="0" borderId="0" xfId="0" applyNumberFormat="1" applyFont="1"/>
    <xf numFmtId="174" fontId="8" fillId="0" borderId="17" xfId="0" applyNumberFormat="1" applyFont="1" applyBorder="1"/>
    <xf numFmtId="49" fontId="0" fillId="0" borderId="0" xfId="0" applyNumberFormat="1" applyFont="1" applyAlignment="1" applyProtection="1">
      <alignment horizontal="left" indent="1"/>
    </xf>
    <xf numFmtId="49" fontId="8" fillId="0" borderId="0" xfId="0" applyNumberFormat="1" applyFont="1" applyAlignment="1" applyProtection="1">
      <alignment horizontal="left" indent="1"/>
    </xf>
    <xf numFmtId="0" fontId="8" fillId="6" borderId="9" xfId="0" applyFont="1" applyFill="1" applyBorder="1" applyAlignment="1">
      <alignment horizontal="left" indent="1"/>
    </xf>
    <xf numFmtId="174" fontId="8" fillId="6" borderId="9" xfId="0" applyNumberFormat="1" applyFont="1" applyFill="1" applyBorder="1" applyAlignment="1">
      <alignment horizontal="center"/>
    </xf>
    <xf numFmtId="174" fontId="8" fillId="6" borderId="8" xfId="0" applyNumberFormat="1" applyFont="1" applyFill="1" applyBorder="1" applyAlignment="1">
      <alignment horizontal="center"/>
    </xf>
    <xf numFmtId="174" fontId="0" fillId="0" borderId="6" xfId="0" applyNumberFormat="1" applyFont="1" applyBorder="1" applyAlignment="1">
      <alignment horizontal="center"/>
    </xf>
    <xf numFmtId="174" fontId="0" fillId="0" borderId="15" xfId="0" applyNumberFormat="1" applyFont="1" applyBorder="1" applyAlignment="1">
      <alignment horizontal="center"/>
    </xf>
    <xf numFmtId="174" fontId="0" fillId="0" borderId="9" xfId="0" applyNumberFormat="1" applyFont="1" applyBorder="1" applyAlignment="1">
      <alignment horizontal="center"/>
    </xf>
    <xf numFmtId="174" fontId="8" fillId="0" borderId="1" xfId="0" applyNumberFormat="1" applyFont="1" applyBorder="1"/>
    <xf numFmtId="170" fontId="8" fillId="6" borderId="9" xfId="0" applyNumberFormat="1" applyFont="1" applyFill="1" applyBorder="1" applyAlignment="1">
      <alignment horizontal="left"/>
    </xf>
    <xf numFmtId="170" fontId="8" fillId="6" borderId="9" xfId="0" applyNumberFormat="1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left"/>
    </xf>
    <xf numFmtId="170" fontId="8" fillId="0" borderId="0" xfId="0" applyNumberFormat="1" applyFont="1" applyBorder="1" applyAlignment="1">
      <alignment horizontal="center"/>
    </xf>
    <xf numFmtId="170" fontId="8" fillId="0" borderId="7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0" fontId="0" fillId="12" borderId="0" xfId="0" applyNumberFormat="1" applyFont="1" applyFill="1" applyAlignment="1">
      <alignment horizontal="center"/>
    </xf>
    <xf numFmtId="176" fontId="0" fillId="13" borderId="0" xfId="0" applyNumberFormat="1" applyFont="1" applyFill="1" applyAlignment="1">
      <alignment horizontal="center"/>
    </xf>
    <xf numFmtId="170" fontId="0" fillId="2" borderId="0" xfId="0" applyNumberFormat="1" applyFont="1" applyFill="1" applyAlignment="1">
      <alignment horizontal="center"/>
    </xf>
    <xf numFmtId="176" fontId="8" fillId="13" borderId="0" xfId="0" applyNumberFormat="1" applyFont="1" applyFill="1" applyAlignment="1">
      <alignment horizontal="center"/>
    </xf>
    <xf numFmtId="176" fontId="0" fillId="0" borderId="0" xfId="0" applyNumberFormat="1" applyFont="1" applyAlignment="1">
      <alignment horizontal="center"/>
    </xf>
    <xf numFmtId="170" fontId="0" fillId="6" borderId="0" xfId="0" applyNumberFormat="1" applyFont="1" applyFill="1" applyAlignment="1">
      <alignment horizontal="center"/>
    </xf>
    <xf numFmtId="170" fontId="0" fillId="0" borderId="12" xfId="0" applyNumberFormat="1" applyFont="1" applyBorder="1"/>
    <xf numFmtId="0" fontId="0" fillId="0" borderId="18" xfId="0" applyFont="1" applyBorder="1" applyAlignment="1">
      <alignment horizontal="center"/>
    </xf>
    <xf numFmtId="170" fontId="0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76" fontId="0" fillId="0" borderId="18" xfId="0" applyNumberFormat="1" applyFont="1" applyBorder="1" applyAlignment="1">
      <alignment horizontal="center"/>
    </xf>
    <xf numFmtId="172" fontId="0" fillId="0" borderId="19" xfId="0" applyNumberFormat="1" applyFont="1" applyBorder="1" applyAlignment="1">
      <alignment horizontal="center"/>
    </xf>
    <xf numFmtId="172" fontId="0" fillId="0" borderId="18" xfId="0" applyNumberFormat="1" applyFont="1" applyBorder="1" applyAlignment="1">
      <alignment horizontal="center"/>
    </xf>
    <xf numFmtId="177" fontId="0" fillId="12" borderId="0" xfId="0" applyNumberFormat="1" applyFont="1" applyFill="1" applyAlignment="1">
      <alignment horizontal="center"/>
    </xf>
    <xf numFmtId="172" fontId="0" fillId="0" borderId="0" xfId="0" applyNumberFormat="1" applyFont="1"/>
    <xf numFmtId="172" fontId="0" fillId="12" borderId="0" xfId="0" applyNumberFormat="1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172" fontId="0" fillId="0" borderId="12" xfId="0" applyNumberFormat="1" applyFont="1" applyBorder="1"/>
    <xf numFmtId="17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74" fontId="8" fillId="0" borderId="7" xfId="0" applyNumberFormat="1" applyFont="1" applyBorder="1"/>
    <xf numFmtId="9" fontId="10" fillId="10" borderId="7" xfId="2" applyFont="1" applyFill="1" applyBorder="1" applyAlignment="1" applyProtection="1"/>
    <xf numFmtId="9" fontId="26" fillId="0" borderId="0" xfId="2" applyFont="1" applyBorder="1" applyAlignment="1" applyProtection="1"/>
    <xf numFmtId="9" fontId="27" fillId="10" borderId="7" xfId="2" applyFont="1" applyFill="1" applyBorder="1" applyAlignment="1" applyProtection="1">
      <alignment horizontal="right"/>
    </xf>
    <xf numFmtId="9" fontId="10" fillId="10" borderId="0" xfId="2" applyFont="1" applyFill="1" applyBorder="1" applyAlignment="1" applyProtection="1"/>
    <xf numFmtId="9" fontId="27" fillId="10" borderId="0" xfId="2" applyFont="1" applyFill="1" applyBorder="1" applyAlignment="1" applyProtection="1">
      <alignment horizontal="right"/>
    </xf>
    <xf numFmtId="174" fontId="0" fillId="0" borderId="0" xfId="0" applyNumberFormat="1"/>
    <xf numFmtId="9" fontId="10" fillId="10" borderId="9" xfId="2" applyFont="1" applyFill="1" applyBorder="1" applyAlignment="1" applyProtection="1"/>
    <xf numFmtId="174" fontId="8" fillId="0" borderId="18" xfId="0" applyNumberFormat="1" applyFont="1" applyBorder="1"/>
    <xf numFmtId="9" fontId="10" fillId="10" borderId="18" xfId="2" applyFont="1" applyFill="1" applyBorder="1" applyAlignment="1" applyProtection="1"/>
    <xf numFmtId="9" fontId="27" fillId="10" borderId="18" xfId="2" applyFont="1" applyFill="1" applyBorder="1" applyAlignment="1" applyProtection="1">
      <alignment horizontal="right"/>
    </xf>
    <xf numFmtId="0" fontId="28" fillId="0" borderId="0" xfId="0" applyFont="1"/>
    <xf numFmtId="0" fontId="0" fillId="14" borderId="0" xfId="0" applyFont="1" applyFill="1"/>
    <xf numFmtId="0" fontId="9" fillId="0" borderId="0" xfId="0" applyFont="1"/>
    <xf numFmtId="0" fontId="0" fillId="0" borderId="7" xfId="0" applyFont="1" applyBorder="1" applyAlignment="1">
      <alignment horizontal="right"/>
    </xf>
    <xf numFmtId="0" fontId="18" fillId="14" borderId="8" xfId="0" applyFont="1" applyFill="1" applyBorder="1" applyAlignment="1">
      <alignment horizontal="left" indent="1"/>
    </xf>
    <xf numFmtId="178" fontId="18" fillId="14" borderId="9" xfId="0" applyNumberFormat="1" applyFont="1" applyFill="1" applyBorder="1" applyAlignment="1">
      <alignment horizontal="left" vertical="center"/>
    </xf>
    <xf numFmtId="9" fontId="13" fillId="10" borderId="7" xfId="2" applyFont="1" applyFill="1" applyBorder="1" applyAlignment="1" applyProtection="1">
      <alignment horizontal="right" vertical="center"/>
    </xf>
    <xf numFmtId="9" fontId="26" fillId="14" borderId="0" xfId="2" applyFont="1" applyFill="1" applyBorder="1" applyAlignment="1" applyProtection="1"/>
    <xf numFmtId="0" fontId="0" fillId="14" borderId="21" xfId="0" applyFont="1" applyFill="1" applyBorder="1" applyAlignment="1">
      <alignment horizontal="left" indent="5"/>
    </xf>
    <xf numFmtId="169" fontId="0" fillId="14" borderId="21" xfId="0" applyNumberFormat="1" applyFont="1" applyFill="1" applyBorder="1" applyAlignment="1">
      <alignment horizontal="left" vertical="center" indent="1"/>
    </xf>
    <xf numFmtId="9" fontId="10" fillId="10" borderId="0" xfId="2" applyFont="1" applyFill="1" applyBorder="1" applyAlignment="1" applyProtection="1">
      <alignment horizontal="right" vertical="center"/>
    </xf>
    <xf numFmtId="0" fontId="0" fillId="14" borderId="0" xfId="0" applyFont="1" applyFill="1" applyBorder="1" applyAlignment="1">
      <alignment horizontal="left" indent="5"/>
    </xf>
    <xf numFmtId="169" fontId="0" fillId="14" borderId="0" xfId="0" applyNumberFormat="1" applyFont="1" applyFill="1" applyBorder="1" applyAlignment="1">
      <alignment horizontal="left" vertical="center" indent="1"/>
    </xf>
    <xf numFmtId="9" fontId="10" fillId="10" borderId="7" xfId="2" applyFont="1" applyFill="1" applyBorder="1" applyAlignment="1" applyProtection="1">
      <alignment horizontal="right" vertical="center"/>
    </xf>
    <xf numFmtId="9" fontId="13" fillId="10" borderId="9" xfId="2" applyFont="1" applyFill="1" applyBorder="1" applyAlignment="1" applyProtection="1">
      <alignment horizontal="right" vertical="center"/>
    </xf>
    <xf numFmtId="178" fontId="8" fillId="14" borderId="9" xfId="0" applyNumberFormat="1" applyFont="1" applyFill="1" applyBorder="1" applyAlignment="1">
      <alignment vertical="center"/>
    </xf>
    <xf numFmtId="0" fontId="8" fillId="14" borderId="8" xfId="0" applyFont="1" applyFill="1" applyBorder="1" applyAlignment="1">
      <alignment horizontal="left"/>
    </xf>
    <xf numFmtId="178" fontId="8" fillId="14" borderId="9" xfId="0" applyNumberFormat="1" applyFont="1" applyFill="1" applyBorder="1" applyAlignment="1">
      <alignment horizontal="left"/>
    </xf>
    <xf numFmtId="9" fontId="10" fillId="10" borderId="9" xfId="2" applyFont="1" applyFill="1" applyBorder="1" applyAlignment="1" applyProtection="1">
      <alignment horizontal="right"/>
    </xf>
    <xf numFmtId="0" fontId="29" fillId="14" borderId="8" xfId="0" applyFont="1" applyFill="1" applyBorder="1" applyAlignment="1">
      <alignment horizontal="left" indent="1"/>
    </xf>
    <xf numFmtId="169" fontId="29" fillId="14" borderId="9" xfId="0" applyNumberFormat="1" applyFont="1" applyFill="1" applyBorder="1"/>
    <xf numFmtId="0" fontId="0" fillId="14" borderId="0" xfId="0" applyFont="1" applyFill="1" applyBorder="1" applyAlignment="1">
      <alignment horizontal="left" indent="1"/>
    </xf>
    <xf numFmtId="169" fontId="0" fillId="14" borderId="0" xfId="0" applyNumberFormat="1" applyFont="1" applyFill="1" applyBorder="1" applyAlignment="1">
      <alignment horizontal="left" indent="1"/>
    </xf>
    <xf numFmtId="9" fontId="10" fillId="10" borderId="0" xfId="2" applyFont="1" applyFill="1" applyBorder="1" applyAlignment="1" applyProtection="1">
      <alignment horizontal="right"/>
    </xf>
    <xf numFmtId="9" fontId="10" fillId="0" borderId="0" xfId="2" applyFont="1" applyBorder="1" applyAlignment="1" applyProtection="1">
      <alignment horizontal="right"/>
    </xf>
    <xf numFmtId="169" fontId="0" fillId="15" borderId="0" xfId="0" applyNumberFormat="1" applyFont="1" applyFill="1" applyBorder="1" applyAlignment="1">
      <alignment horizontal="left" indent="1"/>
    </xf>
    <xf numFmtId="169" fontId="0" fillId="0" borderId="0" xfId="0" applyNumberFormat="1" applyFont="1" applyBorder="1" applyAlignment="1">
      <alignment horizontal="left" indent="1"/>
    </xf>
    <xf numFmtId="0" fontId="8" fillId="14" borderId="9" xfId="0" applyFont="1" applyFill="1" applyBorder="1" applyAlignment="1">
      <alignment horizontal="left" indent="1"/>
    </xf>
    <xf numFmtId="0" fontId="0" fillId="14" borderId="0" xfId="0" applyFill="1"/>
    <xf numFmtId="169" fontId="8" fillId="14" borderId="9" xfId="0" applyNumberFormat="1" applyFont="1" applyFill="1" applyBorder="1" applyAlignment="1">
      <alignment horizontal="left" indent="1"/>
    </xf>
    <xf numFmtId="0" fontId="0" fillId="14" borderId="0" xfId="0" applyFont="1" applyFill="1" applyAlignment="1">
      <alignment horizontal="left" indent="5"/>
    </xf>
    <xf numFmtId="169" fontId="0" fillId="14" borderId="0" xfId="0" applyNumberFormat="1" applyFont="1" applyFill="1" applyBorder="1" applyAlignment="1">
      <alignment horizontal="left" indent="5"/>
    </xf>
    <xf numFmtId="179" fontId="10" fillId="0" borderId="0" xfId="2" applyNumberFormat="1" applyFont="1" applyBorder="1" applyAlignment="1" applyProtection="1">
      <alignment horizontal="right"/>
    </xf>
    <xf numFmtId="169" fontId="0" fillId="6" borderId="0" xfId="0" applyNumberFormat="1" applyFont="1" applyFill="1" applyBorder="1" applyAlignment="1">
      <alignment horizontal="left" indent="5"/>
    </xf>
    <xf numFmtId="0" fontId="8" fillId="14" borderId="9" xfId="0" applyFont="1" applyFill="1" applyBorder="1"/>
    <xf numFmtId="178" fontId="8" fillId="14" borderId="9" xfId="0" applyNumberFormat="1" applyFont="1" applyFill="1" applyBorder="1" applyAlignment="1"/>
    <xf numFmtId="178" fontId="0" fillId="0" borderId="0" xfId="0" applyNumberFormat="1" applyFont="1"/>
    <xf numFmtId="170" fontId="0" fillId="16" borderId="21" xfId="0" applyNumberFormat="1" applyFont="1" applyFill="1" applyBorder="1"/>
    <xf numFmtId="0" fontId="0" fillId="16" borderId="21" xfId="0" applyFont="1" applyFill="1" applyBorder="1"/>
    <xf numFmtId="0" fontId="0" fillId="16" borderId="21" xfId="0" applyFill="1" applyBorder="1"/>
    <xf numFmtId="0" fontId="9" fillId="5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31" fillId="16" borderId="9" xfId="0" applyFont="1" applyFill="1" applyBorder="1" applyAlignment="1">
      <alignment horizontal="left"/>
    </xf>
    <xf numFmtId="0" fontId="25" fillId="0" borderId="0" xfId="0" applyFont="1" applyBorder="1" applyAlignment="1">
      <alignment horizontal="center"/>
    </xf>
    <xf numFmtId="181" fontId="0" fillId="16" borderId="21" xfId="0" applyNumberFormat="1" applyFont="1" applyFill="1" applyBorder="1"/>
  </cellXfs>
  <cellStyles count="14">
    <cellStyle name="Lien hypertexte" xfId="3" builtinId="8"/>
    <cellStyle name="Milliers [0] 2" xfId="5" xr:uid="{00000000-0005-0000-0000-000007000000}"/>
    <cellStyle name="Milliers 2" xfId="4" xr:uid="{00000000-0005-0000-0000-000006000000}"/>
    <cellStyle name="Monétaire" xfId="1" builtinId="4"/>
    <cellStyle name="Monétaire [0] 2" xfId="8" xr:uid="{00000000-0005-0000-0000-00000A000000}"/>
    <cellStyle name="Monétaire 2" xfId="6" xr:uid="{00000000-0005-0000-0000-000008000000}"/>
    <cellStyle name="Monétaire 3" xfId="7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Pourcentage" xfId="2" builtinId="5"/>
    <cellStyle name="Pourcentage 2" xfId="11" xr:uid="{00000000-0005-0000-0000-00000D000000}"/>
    <cellStyle name="Standard_Bilanz" xfId="12" xr:uid="{00000000-0005-0000-0000-00000E000000}"/>
    <cellStyle name="Titre 2" xfId="13" xr:uid="{00000000-0005-0000-0000-00000F000000}"/>
  </cellStyles>
  <dxfs count="18"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b val="0"/>
        <i val="0"/>
        <strike val="0"/>
        <outline val="0"/>
        <shadow val="0"/>
        <u/>
        <sz val="11"/>
        <color rgb="FF0000FF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previsionnels'!$A$152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previsionnels'!$C$152:$BJ$152</c:f>
              <c:numCache>
                <c:formatCode>_-* #\ ##0" CHF"_-;\-* #\ ##0" CHF"_-;_-* \-??" CHF"_-;_-@_-</c:formatCode>
                <c:ptCount val="60"/>
                <c:pt idx="0">
                  <c:v>-3038.3587999999991</c:v>
                </c:pt>
                <c:pt idx="1">
                  <c:v>-4456.7175999999981</c:v>
                </c:pt>
                <c:pt idx="2">
                  <c:v>-4255.0763999999972</c:v>
                </c:pt>
                <c:pt idx="3">
                  <c:v>-4053.4351999999963</c:v>
                </c:pt>
                <c:pt idx="4">
                  <c:v>-3851.7939999999953</c:v>
                </c:pt>
                <c:pt idx="5">
                  <c:v>-3650.1527999999944</c:v>
                </c:pt>
                <c:pt idx="6">
                  <c:v>-208.51159999999359</c:v>
                </c:pt>
                <c:pt idx="7">
                  <c:v>3233.1296000000075</c:v>
                </c:pt>
                <c:pt idx="8">
                  <c:v>6674.7708000000084</c:v>
                </c:pt>
                <c:pt idx="9">
                  <c:v>10116.412000000009</c:v>
                </c:pt>
                <c:pt idx="10">
                  <c:v>13558.053200000009</c:v>
                </c:pt>
                <c:pt idx="11">
                  <c:v>16999.694400000011</c:v>
                </c:pt>
                <c:pt idx="12">
                  <c:v>13759.022550000012</c:v>
                </c:pt>
                <c:pt idx="13">
                  <c:v>16965.850700000014</c:v>
                </c:pt>
                <c:pt idx="14">
                  <c:v>20172.678850000015</c:v>
                </c:pt>
                <c:pt idx="15">
                  <c:v>23379.507000000016</c:v>
                </c:pt>
                <c:pt idx="16">
                  <c:v>26536.335150000017</c:v>
                </c:pt>
                <c:pt idx="17">
                  <c:v>29693.163300000018</c:v>
                </c:pt>
                <c:pt idx="18">
                  <c:v>36073.741450000023</c:v>
                </c:pt>
                <c:pt idx="19">
                  <c:v>42454.319600000024</c:v>
                </c:pt>
                <c:pt idx="20">
                  <c:v>48834.897750000026</c:v>
                </c:pt>
                <c:pt idx="21">
                  <c:v>55215.475900000027</c:v>
                </c:pt>
                <c:pt idx="22">
                  <c:v>61546.054050000028</c:v>
                </c:pt>
                <c:pt idx="23">
                  <c:v>67876.632200000036</c:v>
                </c:pt>
                <c:pt idx="24">
                  <c:v>76083.682756250026</c:v>
                </c:pt>
                <c:pt idx="25">
                  <c:v>86986.228589583363</c:v>
                </c:pt>
                <c:pt idx="26">
                  <c:v>97888.7744229167</c:v>
                </c:pt>
                <c:pt idx="27">
                  <c:v>108791.32025625004</c:v>
                </c:pt>
                <c:pt idx="28">
                  <c:v>119693.86608958337</c:v>
                </c:pt>
                <c:pt idx="29">
                  <c:v>130596.41192291671</c:v>
                </c:pt>
                <c:pt idx="30">
                  <c:v>161547.39525625005</c:v>
                </c:pt>
                <c:pt idx="31">
                  <c:v>190168.37858958339</c:v>
                </c:pt>
                <c:pt idx="32">
                  <c:v>218789.36192291672</c:v>
                </c:pt>
                <c:pt idx="33">
                  <c:v>247410.34525625006</c:v>
                </c:pt>
                <c:pt idx="34">
                  <c:v>276031.3285895834</c:v>
                </c:pt>
                <c:pt idx="35">
                  <c:v>304652.31192291674</c:v>
                </c:pt>
                <c:pt idx="36">
                  <c:v>329799.00455260422</c:v>
                </c:pt>
                <c:pt idx="37">
                  <c:v>354945.69718229171</c:v>
                </c:pt>
                <c:pt idx="38">
                  <c:v>380092.3898119792</c:v>
                </c:pt>
                <c:pt idx="39">
                  <c:v>405239.08244166669</c:v>
                </c:pt>
                <c:pt idx="40">
                  <c:v>430385.77507135418</c:v>
                </c:pt>
                <c:pt idx="41">
                  <c:v>455532.46770104166</c:v>
                </c:pt>
                <c:pt idx="42">
                  <c:v>526013.14470572921</c:v>
                </c:pt>
                <c:pt idx="43">
                  <c:v>596493.8217104167</c:v>
                </c:pt>
                <c:pt idx="44">
                  <c:v>666924.49871510419</c:v>
                </c:pt>
                <c:pt idx="45">
                  <c:v>737355.17571979167</c:v>
                </c:pt>
                <c:pt idx="46">
                  <c:v>807785.85272447916</c:v>
                </c:pt>
                <c:pt idx="47">
                  <c:v>878216.52972916665</c:v>
                </c:pt>
                <c:pt idx="48">
                  <c:v>961901.54126679688</c:v>
                </c:pt>
                <c:pt idx="49">
                  <c:v>1045586.5528044271</c:v>
                </c:pt>
                <c:pt idx="50">
                  <c:v>1129221.5643420573</c:v>
                </c:pt>
                <c:pt idx="51">
                  <c:v>1212856.5758796877</c:v>
                </c:pt>
                <c:pt idx="52">
                  <c:v>1296491.587417318</c:v>
                </c:pt>
                <c:pt idx="53">
                  <c:v>1380126.5989549484</c:v>
                </c:pt>
                <c:pt idx="54">
                  <c:v>1565763.0753363287</c:v>
                </c:pt>
                <c:pt idx="55">
                  <c:v>1751349.5517177091</c:v>
                </c:pt>
                <c:pt idx="56">
                  <c:v>1936936.0280990894</c:v>
                </c:pt>
                <c:pt idx="57">
                  <c:v>2122522.5044804695</c:v>
                </c:pt>
                <c:pt idx="58">
                  <c:v>2308108.9808618496</c:v>
                </c:pt>
                <c:pt idx="59">
                  <c:v>2493695.4572432297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7206666"/>
        <c:axId val="90880843"/>
      </c:barChart>
      <c:lineChart>
        <c:grouping val="standard"/>
        <c:varyColors val="0"/>
        <c:ser>
          <c:idx val="1"/>
          <c:order val="1"/>
          <c:tx>
            <c:strRef>
              <c:f>'Resultats previsionnels'!$A$145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previsionnels'!$C$145:$BJ$145</c:f>
              <c:numCache>
                <c:formatCode>_-* #\ ##0" CHF"_-;\-* #\ ##0" CHF"_-;_-* \-??" CHF"_-;_-@_-</c:formatCode>
                <c:ptCount val="60"/>
                <c:pt idx="0">
                  <c:v>3600</c:v>
                </c:pt>
                <c:pt idx="1">
                  <c:v>5400</c:v>
                </c:pt>
                <c:pt idx="2">
                  <c:v>7200</c:v>
                </c:pt>
                <c:pt idx="3">
                  <c:v>7200</c:v>
                </c:pt>
                <c:pt idx="4">
                  <c:v>7200</c:v>
                </c:pt>
                <c:pt idx="5">
                  <c:v>7200</c:v>
                </c:pt>
                <c:pt idx="6">
                  <c:v>10800</c:v>
                </c:pt>
                <c:pt idx="7">
                  <c:v>10800</c:v>
                </c:pt>
                <c:pt idx="8">
                  <c:v>10800</c:v>
                </c:pt>
                <c:pt idx="9">
                  <c:v>10800</c:v>
                </c:pt>
                <c:pt idx="10">
                  <c:v>10800</c:v>
                </c:pt>
                <c:pt idx="11">
                  <c:v>10800</c:v>
                </c:pt>
                <c:pt idx="12">
                  <c:v>7200</c:v>
                </c:pt>
                <c:pt idx="13">
                  <c:v>14400</c:v>
                </c:pt>
                <c:pt idx="14">
                  <c:v>14400</c:v>
                </c:pt>
                <c:pt idx="15">
                  <c:v>14400</c:v>
                </c:pt>
                <c:pt idx="16">
                  <c:v>14400</c:v>
                </c:pt>
                <c:pt idx="17">
                  <c:v>14400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67500</c:v>
                </c:pt>
                <c:pt idx="31">
                  <c:v>67500</c:v>
                </c:pt>
                <c:pt idx="32">
                  <c:v>67500</c:v>
                </c:pt>
                <c:pt idx="33">
                  <c:v>67500</c:v>
                </c:pt>
                <c:pt idx="34">
                  <c:v>67500</c:v>
                </c:pt>
                <c:pt idx="35">
                  <c:v>67500</c:v>
                </c:pt>
                <c:pt idx="36">
                  <c:v>101250</c:v>
                </c:pt>
                <c:pt idx="37">
                  <c:v>101250</c:v>
                </c:pt>
                <c:pt idx="38">
                  <c:v>101250</c:v>
                </c:pt>
                <c:pt idx="39">
                  <c:v>101250</c:v>
                </c:pt>
                <c:pt idx="40">
                  <c:v>101250</c:v>
                </c:pt>
                <c:pt idx="41">
                  <c:v>101250</c:v>
                </c:pt>
                <c:pt idx="42">
                  <c:v>151875</c:v>
                </c:pt>
                <c:pt idx="43">
                  <c:v>151875</c:v>
                </c:pt>
                <c:pt idx="44">
                  <c:v>151875</c:v>
                </c:pt>
                <c:pt idx="45">
                  <c:v>151875</c:v>
                </c:pt>
                <c:pt idx="46">
                  <c:v>151875</c:v>
                </c:pt>
                <c:pt idx="47">
                  <c:v>151875</c:v>
                </c:pt>
                <c:pt idx="48">
                  <c:v>227812.5</c:v>
                </c:pt>
                <c:pt idx="49">
                  <c:v>227812.5</c:v>
                </c:pt>
                <c:pt idx="50">
                  <c:v>227812.5</c:v>
                </c:pt>
                <c:pt idx="51">
                  <c:v>227812.5</c:v>
                </c:pt>
                <c:pt idx="52">
                  <c:v>227812.5</c:v>
                </c:pt>
                <c:pt idx="53">
                  <c:v>227812.5</c:v>
                </c:pt>
                <c:pt idx="54">
                  <c:v>341718.75</c:v>
                </c:pt>
                <c:pt idx="55">
                  <c:v>341718.75</c:v>
                </c:pt>
                <c:pt idx="56">
                  <c:v>341718.75</c:v>
                </c:pt>
                <c:pt idx="57">
                  <c:v>341718.75</c:v>
                </c:pt>
                <c:pt idx="58">
                  <c:v>341718.75</c:v>
                </c:pt>
                <c:pt idx="59">
                  <c:v>341718.75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5-4028-810D-CFA4E96F560C}"/>
            </c:ext>
          </c:extLst>
        </c:ser>
        <c:ser>
          <c:idx val="2"/>
          <c:order val="2"/>
          <c:tx>
            <c:strRef>
              <c:f>'Resultats previsionnels'!$A$142</c:f>
              <c:strCache>
                <c:ptCount val="1"/>
                <c:pt idx="0">
                  <c:v>TOTAL DES CHARGES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previsionnels'!$C$142:$BJ$142</c:f>
              <c:numCache>
                <c:formatCode>_-* #\ ##0" CHF"_-;\-* #\ ##0" CHF"_-;_-* \-??" CHF"_-;_-@_-</c:formatCode>
                <c:ptCount val="60"/>
                <c:pt idx="0">
                  <c:v>6425.7999999999993</c:v>
                </c:pt>
                <c:pt idx="1">
                  <c:v>6605.7999999999993</c:v>
                </c:pt>
                <c:pt idx="2">
                  <c:v>6785.7999999999993</c:v>
                </c:pt>
                <c:pt idx="3">
                  <c:v>6785.7999999999993</c:v>
                </c:pt>
                <c:pt idx="4">
                  <c:v>6785.7999999999993</c:v>
                </c:pt>
                <c:pt idx="5">
                  <c:v>6785.7999999999993</c:v>
                </c:pt>
                <c:pt idx="6">
                  <c:v>7145.7999999999993</c:v>
                </c:pt>
                <c:pt idx="7">
                  <c:v>7145.7999999999993</c:v>
                </c:pt>
                <c:pt idx="8">
                  <c:v>7145.7999999999993</c:v>
                </c:pt>
                <c:pt idx="9">
                  <c:v>7145.7999999999993</c:v>
                </c:pt>
                <c:pt idx="10">
                  <c:v>7145.7999999999993</c:v>
                </c:pt>
                <c:pt idx="11">
                  <c:v>7145.7999999999993</c:v>
                </c:pt>
                <c:pt idx="12">
                  <c:v>9762.9333333333325</c:v>
                </c:pt>
                <c:pt idx="13">
                  <c:v>10515.433333333332</c:v>
                </c:pt>
                <c:pt idx="14">
                  <c:v>10515.433333333332</c:v>
                </c:pt>
                <c:pt idx="15">
                  <c:v>10515.433333333332</c:v>
                </c:pt>
                <c:pt idx="16">
                  <c:v>10565.433333333332</c:v>
                </c:pt>
                <c:pt idx="17">
                  <c:v>10565.433333333332</c:v>
                </c:pt>
                <c:pt idx="18">
                  <c:v>10941.683333333332</c:v>
                </c:pt>
                <c:pt idx="19">
                  <c:v>10941.683333333332</c:v>
                </c:pt>
                <c:pt idx="20">
                  <c:v>10941.683333333332</c:v>
                </c:pt>
                <c:pt idx="21">
                  <c:v>10941.683333333332</c:v>
                </c:pt>
                <c:pt idx="22">
                  <c:v>10991.683333333332</c:v>
                </c:pt>
                <c:pt idx="23">
                  <c:v>10991.683333333332</c:v>
                </c:pt>
                <c:pt idx="24">
                  <c:v>34047.45416666667</c:v>
                </c:pt>
                <c:pt idx="25">
                  <c:v>34097.45416666667</c:v>
                </c:pt>
                <c:pt idx="26">
                  <c:v>34097.45416666667</c:v>
                </c:pt>
                <c:pt idx="27">
                  <c:v>34097.45416666667</c:v>
                </c:pt>
                <c:pt idx="28">
                  <c:v>34097.45416666667</c:v>
                </c:pt>
                <c:pt idx="29">
                  <c:v>34097.45416666667</c:v>
                </c:pt>
                <c:pt idx="30">
                  <c:v>36549.01666666667</c:v>
                </c:pt>
                <c:pt idx="31">
                  <c:v>38879.01666666667</c:v>
                </c:pt>
                <c:pt idx="32">
                  <c:v>38879.01666666667</c:v>
                </c:pt>
                <c:pt idx="33">
                  <c:v>38879.01666666667</c:v>
                </c:pt>
                <c:pt idx="34">
                  <c:v>38879.01666666667</c:v>
                </c:pt>
                <c:pt idx="35">
                  <c:v>38879.01666666667</c:v>
                </c:pt>
                <c:pt idx="36">
                  <c:v>68420.581250000003</c:v>
                </c:pt>
                <c:pt idx="37">
                  <c:v>68420.581250000003</c:v>
                </c:pt>
                <c:pt idx="38">
                  <c:v>68420.581250000003</c:v>
                </c:pt>
                <c:pt idx="39">
                  <c:v>68420.581250000003</c:v>
                </c:pt>
                <c:pt idx="40">
                  <c:v>68420.581250000003</c:v>
                </c:pt>
                <c:pt idx="41">
                  <c:v>68420.581250000003</c:v>
                </c:pt>
                <c:pt idx="42">
                  <c:v>73711.596875000003</c:v>
                </c:pt>
                <c:pt idx="43">
                  <c:v>73711.596875000003</c:v>
                </c:pt>
                <c:pt idx="44">
                  <c:v>73761.596875000003</c:v>
                </c:pt>
                <c:pt idx="45">
                  <c:v>73761.596875000003</c:v>
                </c:pt>
                <c:pt idx="46">
                  <c:v>73761.596875000003</c:v>
                </c:pt>
                <c:pt idx="47">
                  <c:v>73761.596875000003</c:v>
                </c:pt>
                <c:pt idx="48">
                  <c:v>122427.5203125</c:v>
                </c:pt>
                <c:pt idx="49">
                  <c:v>122427.5203125</c:v>
                </c:pt>
                <c:pt idx="50">
                  <c:v>122477.5203125</c:v>
                </c:pt>
                <c:pt idx="51">
                  <c:v>122477.5203125</c:v>
                </c:pt>
                <c:pt idx="52">
                  <c:v>122477.5203125</c:v>
                </c:pt>
                <c:pt idx="53">
                  <c:v>122477.5203125</c:v>
                </c:pt>
                <c:pt idx="54">
                  <c:v>134382.30546875001</c:v>
                </c:pt>
                <c:pt idx="55">
                  <c:v>134432.30546875001</c:v>
                </c:pt>
                <c:pt idx="56">
                  <c:v>134432.30546875001</c:v>
                </c:pt>
                <c:pt idx="57">
                  <c:v>134432.30546875001</c:v>
                </c:pt>
                <c:pt idx="58">
                  <c:v>134432.30546875001</c:v>
                </c:pt>
                <c:pt idx="59">
                  <c:v>134432.30546875001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5-4028-810D-CFA4E96F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8470815"/>
        <c:axId val="87983967"/>
      </c:lineChart>
      <c:catAx>
        <c:axId val="67206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880843"/>
        <c:crosses val="autoZero"/>
        <c:auto val="1"/>
        <c:lblAlgn val="ctr"/>
        <c:lblOffset val="100"/>
        <c:noMultiLvlLbl val="1"/>
      </c:catAx>
      <c:valAx>
        <c:axId val="9088084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206666"/>
        <c:crosses val="autoZero"/>
        <c:crossBetween val="between"/>
      </c:valAx>
      <c:catAx>
        <c:axId val="5847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83967"/>
        <c:crosses val="autoZero"/>
        <c:auto val="1"/>
        <c:lblAlgn val="ctr"/>
        <c:lblOffset val="100"/>
        <c:noMultiLvlLbl val="1"/>
      </c:catAx>
      <c:valAx>
        <c:axId val="87983967"/>
        <c:scaling>
          <c:orientation val="minMax"/>
        </c:scaling>
        <c:delete val="1"/>
        <c:axPos val="l"/>
        <c:numFmt formatCode="&quot;CHF &quot;#,##0" sourceLinked="0"/>
        <c:majorTickMark val="none"/>
        <c:minorTickMark val="none"/>
        <c:tickLblPos val="nextTo"/>
        <c:crossAx val="5847081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5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5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5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5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23A0242-45C0-435F-B8EB-2FEF0AB73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A75216C0-D380-4E82-BC53-B48113B52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E49D3D3C-86F9-4775-872E-5A604A1CAB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C13FE56D-05DF-4201-B518-27F0D7D2E8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0AB5B52-A42C-4C24-A75A-37F357B20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264B9F3-1557-436B-99D2-90F06F6288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D7627E54-FFF1-432B-B641-4773320B99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56761158-B223-40E3-B5FD-63C06C890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BF7446CE-0AC1-4DD4-87EB-78ED6AB53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1066800</xdr:colOff>
      <xdr:row>51</xdr:row>
      <xdr:rowOff>114300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03E14D1-97FF-43BB-80FE-4151CCAE98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58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230760</xdr:colOff>
      <xdr:row>0</xdr:row>
      <xdr:rowOff>0</xdr:rowOff>
    </xdr:from>
    <xdr:to>
      <xdr:col>15</xdr:col>
      <xdr:colOff>524880</xdr:colOff>
      <xdr:row>37</xdr:row>
      <xdr:rowOff>55080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desocial.ch/fr/fiche/126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7"/>
  <sheetViews>
    <sheetView topLeftCell="A40" zoomScale="90" zoomScaleNormal="90" workbookViewId="0">
      <selection activeCell="B81" sqref="B81"/>
    </sheetView>
  </sheetViews>
  <sheetFormatPr baseColWidth="10" defaultColWidth="9.140625" defaultRowHeight="15" x14ac:dyDescent="0.25"/>
  <cols>
    <col min="1" max="1" width="16.28515625" style="1" customWidth="1"/>
    <col min="2" max="2" width="133.7109375" style="2" customWidth="1"/>
    <col min="3" max="4" width="12.28515625" style="3" customWidth="1"/>
    <col min="5" max="1025" width="11.42578125"/>
  </cols>
  <sheetData>
    <row r="1" spans="1:2" ht="21" x14ac:dyDescent="0.35">
      <c r="A1" s="4" t="s">
        <v>0</v>
      </c>
    </row>
    <row r="2" spans="1:2" x14ac:dyDescent="0.25">
      <c r="A2" s="5" t="s">
        <v>1</v>
      </c>
    </row>
    <row r="4" spans="1:2" x14ac:dyDescent="0.25">
      <c r="A4" s="1" t="s">
        <v>2</v>
      </c>
      <c r="B4" s="2" t="s">
        <v>3</v>
      </c>
    </row>
    <row r="5" spans="1:2" x14ac:dyDescent="0.25">
      <c r="A5" s="1" t="s">
        <v>4</v>
      </c>
      <c r="B5" s="2" t="s">
        <v>5</v>
      </c>
    </row>
    <row r="6" spans="1:2" x14ac:dyDescent="0.25">
      <c r="A6" s="1" t="s">
        <v>6</v>
      </c>
      <c r="B6" s="2" t="s">
        <v>7</v>
      </c>
    </row>
    <row r="7" spans="1:2" x14ac:dyDescent="0.25">
      <c r="A7" s="1" t="s">
        <v>8</v>
      </c>
      <c r="B7" s="2" t="s">
        <v>9</v>
      </c>
    </row>
    <row r="8" spans="1:2" x14ac:dyDescent="0.25">
      <c r="A8" s="1" t="s">
        <v>10</v>
      </c>
      <c r="B8" s="2" t="s">
        <v>11</v>
      </c>
    </row>
    <row r="9" spans="1:2" x14ac:dyDescent="0.25">
      <c r="A9" s="1" t="s">
        <v>12</v>
      </c>
      <c r="B9" s="2" t="s">
        <v>13</v>
      </c>
    </row>
    <row r="10" spans="1:2" x14ac:dyDescent="0.25">
      <c r="A10" s="1" t="s">
        <v>14</v>
      </c>
      <c r="B10" s="2" t="s">
        <v>15</v>
      </c>
    </row>
    <row r="11" spans="1:2" x14ac:dyDescent="0.25">
      <c r="A11" s="1" t="s">
        <v>16</v>
      </c>
      <c r="B11" s="2" t="s">
        <v>17</v>
      </c>
    </row>
    <row r="12" spans="1:2" x14ac:dyDescent="0.25">
      <c r="A12" s="1" t="s">
        <v>18</v>
      </c>
      <c r="B12" s="2" t="s">
        <v>19</v>
      </c>
    </row>
    <row r="13" spans="1:2" x14ac:dyDescent="0.25">
      <c r="A13" s="1" t="s">
        <v>20</v>
      </c>
      <c r="B13" s="2" t="s">
        <v>21</v>
      </c>
    </row>
    <row r="14" spans="1:2" x14ac:dyDescent="0.25">
      <c r="A14" s="1" t="s">
        <v>22</v>
      </c>
      <c r="B14" s="2" t="s">
        <v>23</v>
      </c>
    </row>
    <row r="15" spans="1:2" x14ac:dyDescent="0.25">
      <c r="A15" s="1" t="s">
        <v>24</v>
      </c>
      <c r="B15" s="2" t="s">
        <v>25</v>
      </c>
    </row>
    <row r="16" spans="1:2" x14ac:dyDescent="0.25">
      <c r="A16" s="1" t="s">
        <v>26</v>
      </c>
      <c r="B16" s="2" t="s">
        <v>27</v>
      </c>
    </row>
    <row r="17" spans="1:2" x14ac:dyDescent="0.25">
      <c r="A17" s="1" t="s">
        <v>28</v>
      </c>
      <c r="B17" s="2" t="s">
        <v>29</v>
      </c>
    </row>
    <row r="18" spans="1:2" x14ac:dyDescent="0.25">
      <c r="A18" s="1" t="s">
        <v>30</v>
      </c>
      <c r="B18" s="2" t="s">
        <v>31</v>
      </c>
    </row>
    <row r="19" spans="1:2" x14ac:dyDescent="0.25">
      <c r="A19" s="1" t="s">
        <v>32</v>
      </c>
      <c r="B19" s="2" t="s">
        <v>33</v>
      </c>
    </row>
    <row r="20" spans="1:2" x14ac:dyDescent="0.25">
      <c r="A20" s="1" t="s">
        <v>34</v>
      </c>
      <c r="B20" s="2" t="s">
        <v>35</v>
      </c>
    </row>
    <row r="21" spans="1:2" x14ac:dyDescent="0.25">
      <c r="A21" s="1" t="s">
        <v>36</v>
      </c>
      <c r="B21" s="2" t="s">
        <v>37</v>
      </c>
    </row>
    <row r="22" spans="1:2" x14ac:dyDescent="0.25">
      <c r="A22" s="1" t="s">
        <v>38</v>
      </c>
      <c r="B22" s="2" t="s">
        <v>39</v>
      </c>
    </row>
    <row r="23" spans="1:2" x14ac:dyDescent="0.25">
      <c r="A23" s="1" t="s">
        <v>40</v>
      </c>
      <c r="B23" s="2" t="s">
        <v>41</v>
      </c>
    </row>
    <row r="24" spans="1:2" x14ac:dyDescent="0.25">
      <c r="A24" s="1" t="s">
        <v>42</v>
      </c>
      <c r="B24" s="2" t="s">
        <v>43</v>
      </c>
    </row>
    <row r="25" spans="1:2" x14ac:dyDescent="0.25">
      <c r="A25" s="1" t="s">
        <v>44</v>
      </c>
      <c r="B25" s="2" t="s">
        <v>45</v>
      </c>
    </row>
    <row r="26" spans="1:2" x14ac:dyDescent="0.25">
      <c r="A26" s="1" t="s">
        <v>46</v>
      </c>
      <c r="B26" s="2" t="s">
        <v>47</v>
      </c>
    </row>
    <row r="27" spans="1:2" x14ac:dyDescent="0.25">
      <c r="A27" s="1" t="s">
        <v>48</v>
      </c>
      <c r="B27" s="2" t="s">
        <v>49</v>
      </c>
    </row>
    <row r="28" spans="1:2" x14ac:dyDescent="0.25">
      <c r="A28" s="1" t="s">
        <v>50</v>
      </c>
      <c r="B28" s="2" t="s">
        <v>51</v>
      </c>
    </row>
    <row r="29" spans="1:2" x14ac:dyDescent="0.25">
      <c r="A29" s="1" t="s">
        <v>52</v>
      </c>
      <c r="B29" s="2" t="s">
        <v>53</v>
      </c>
    </row>
    <row r="30" spans="1:2" x14ac:dyDescent="0.25">
      <c r="A30" s="1" t="s">
        <v>54</v>
      </c>
      <c r="B30" s="2" t="s">
        <v>55</v>
      </c>
    </row>
    <row r="31" spans="1:2" x14ac:dyDescent="0.25">
      <c r="A31" s="1" t="s">
        <v>56</v>
      </c>
      <c r="B31" s="2" t="s">
        <v>57</v>
      </c>
    </row>
    <row r="32" spans="1:2" x14ac:dyDescent="0.25">
      <c r="A32" s="1" t="s">
        <v>58</v>
      </c>
      <c r="B32" s="2" t="s">
        <v>59</v>
      </c>
    </row>
    <row r="33" spans="1:2" x14ac:dyDescent="0.25">
      <c r="A33" s="1" t="s">
        <v>60</v>
      </c>
      <c r="B33" s="2" t="s">
        <v>61</v>
      </c>
    </row>
    <row r="34" spans="1:2" x14ac:dyDescent="0.25">
      <c r="A34" s="1" t="s">
        <v>62</v>
      </c>
      <c r="B34" s="2" t="s">
        <v>63</v>
      </c>
    </row>
    <row r="35" spans="1:2" x14ac:dyDescent="0.25">
      <c r="A35" s="1" t="s">
        <v>64</v>
      </c>
      <c r="B35" s="2" t="s">
        <v>65</v>
      </c>
    </row>
    <row r="36" spans="1:2" x14ac:dyDescent="0.25">
      <c r="A36" s="1" t="s">
        <v>66</v>
      </c>
      <c r="B36" s="2" t="s">
        <v>67</v>
      </c>
    </row>
    <row r="37" spans="1:2" x14ac:dyDescent="0.25">
      <c r="A37" s="1" t="s">
        <v>68</v>
      </c>
      <c r="B37" s="2" t="s">
        <v>69</v>
      </c>
    </row>
    <row r="38" spans="1:2" x14ac:dyDescent="0.25">
      <c r="A38" s="1" t="s">
        <v>70</v>
      </c>
      <c r="B38" s="2" t="s">
        <v>71</v>
      </c>
    </row>
    <row r="39" spans="1:2" x14ac:dyDescent="0.25">
      <c r="A39" s="1" t="s">
        <v>72</v>
      </c>
      <c r="B39" s="2" t="s">
        <v>73</v>
      </c>
    </row>
    <row r="40" spans="1:2" x14ac:dyDescent="0.25">
      <c r="A40" s="1" t="s">
        <v>74</v>
      </c>
      <c r="B40" s="2" t="s">
        <v>75</v>
      </c>
    </row>
    <row r="41" spans="1:2" x14ac:dyDescent="0.25">
      <c r="A41" s="1" t="s">
        <v>76</v>
      </c>
      <c r="B41" s="2" t="s">
        <v>77</v>
      </c>
    </row>
    <row r="42" spans="1:2" x14ac:dyDescent="0.25">
      <c r="A42" s="1" t="s">
        <v>78</v>
      </c>
      <c r="B42" s="2" t="s">
        <v>79</v>
      </c>
    </row>
    <row r="43" spans="1:2" x14ac:dyDescent="0.25">
      <c r="A43" s="1" t="s">
        <v>80</v>
      </c>
      <c r="B43" s="2" t="s">
        <v>81</v>
      </c>
    </row>
    <row r="44" spans="1:2" x14ac:dyDescent="0.25">
      <c r="A44" s="1" t="s">
        <v>82</v>
      </c>
      <c r="B44" s="2" t="s">
        <v>83</v>
      </c>
    </row>
    <row r="45" spans="1:2" x14ac:dyDescent="0.25">
      <c r="A45" s="1" t="s">
        <v>84</v>
      </c>
      <c r="B45" s="2" t="s">
        <v>85</v>
      </c>
    </row>
    <row r="46" spans="1:2" x14ac:dyDescent="0.25">
      <c r="A46" s="1" t="s">
        <v>86</v>
      </c>
      <c r="B46" s="2" t="s">
        <v>87</v>
      </c>
    </row>
    <row r="47" spans="1:2" x14ac:dyDescent="0.25">
      <c r="A47" s="1" t="s">
        <v>88</v>
      </c>
      <c r="B47" s="2" t="s">
        <v>89</v>
      </c>
    </row>
    <row r="48" spans="1:2" x14ac:dyDescent="0.25">
      <c r="A48" s="1" t="s">
        <v>90</v>
      </c>
      <c r="B48" s="2" t="s">
        <v>91</v>
      </c>
    </row>
    <row r="49" spans="1:2" x14ac:dyDescent="0.25">
      <c r="A49" s="1" t="s">
        <v>92</v>
      </c>
      <c r="B49" s="2" t="s">
        <v>93</v>
      </c>
    </row>
    <row r="50" spans="1:2" x14ac:dyDescent="0.25">
      <c r="A50" s="1" t="s">
        <v>94</v>
      </c>
      <c r="B50" s="2" t="s">
        <v>95</v>
      </c>
    </row>
    <row r="51" spans="1:2" x14ac:dyDescent="0.25">
      <c r="A51" s="1" t="s">
        <v>96</v>
      </c>
      <c r="B51" s="2" t="s">
        <v>97</v>
      </c>
    </row>
    <row r="52" spans="1:2" x14ac:dyDescent="0.25">
      <c r="A52" s="1" t="s">
        <v>98</v>
      </c>
      <c r="B52" s="2" t="s">
        <v>99</v>
      </c>
    </row>
    <row r="53" spans="1:2" x14ac:dyDescent="0.25">
      <c r="A53" s="1" t="s">
        <v>100</v>
      </c>
      <c r="B53" s="2" t="s">
        <v>101</v>
      </c>
    </row>
    <row r="54" spans="1:2" x14ac:dyDescent="0.25">
      <c r="A54" s="1" t="s">
        <v>102</v>
      </c>
      <c r="B54" s="2" t="s">
        <v>103</v>
      </c>
    </row>
    <row r="55" spans="1:2" x14ac:dyDescent="0.25">
      <c r="A55" s="1" t="s">
        <v>104</v>
      </c>
      <c r="B55" s="2" t="s">
        <v>105</v>
      </c>
    </row>
    <row r="56" spans="1:2" x14ac:dyDescent="0.25">
      <c r="A56" s="1" t="s">
        <v>106</v>
      </c>
      <c r="B56" s="2" t="s">
        <v>107</v>
      </c>
    </row>
    <row r="57" spans="1:2" x14ac:dyDescent="0.25">
      <c r="A57" s="1" t="s">
        <v>108</v>
      </c>
      <c r="B57" s="2" t="s">
        <v>109</v>
      </c>
    </row>
    <row r="58" spans="1:2" x14ac:dyDescent="0.25">
      <c r="A58" s="1" t="s">
        <v>110</v>
      </c>
      <c r="B58" s="2" t="s">
        <v>111</v>
      </c>
    </row>
    <row r="59" spans="1:2" x14ac:dyDescent="0.25">
      <c r="A59" s="1" t="s">
        <v>112</v>
      </c>
      <c r="B59" s="2" t="s">
        <v>113</v>
      </c>
    </row>
    <row r="60" spans="1:2" x14ac:dyDescent="0.25">
      <c r="A60" s="1" t="s">
        <v>114</v>
      </c>
      <c r="B60" s="2" t="s">
        <v>115</v>
      </c>
    </row>
    <row r="61" spans="1:2" x14ac:dyDescent="0.25">
      <c r="A61" s="1" t="s">
        <v>116</v>
      </c>
      <c r="B61" s="2" t="s">
        <v>117</v>
      </c>
    </row>
    <row r="62" spans="1:2" x14ac:dyDescent="0.25">
      <c r="A62" s="1" t="s">
        <v>118</v>
      </c>
      <c r="B62" s="2" t="s">
        <v>119</v>
      </c>
    </row>
    <row r="63" spans="1:2" x14ac:dyDescent="0.25">
      <c r="A63" s="1" t="s">
        <v>120</v>
      </c>
      <c r="B63" s="2" t="s">
        <v>121</v>
      </c>
    </row>
    <row r="64" spans="1:2" x14ac:dyDescent="0.25">
      <c r="A64" s="1" t="s">
        <v>122</v>
      </c>
      <c r="B64" s="2" t="s">
        <v>123</v>
      </c>
    </row>
    <row r="65" spans="1:2" x14ac:dyDescent="0.25">
      <c r="A65" s="1" t="s">
        <v>124</v>
      </c>
      <c r="B65" s="2" t="s">
        <v>125</v>
      </c>
    </row>
    <row r="66" spans="1:2" x14ac:dyDescent="0.25">
      <c r="A66" s="1" t="s">
        <v>126</v>
      </c>
      <c r="B66" s="2" t="s">
        <v>127</v>
      </c>
    </row>
    <row r="67" spans="1:2" x14ac:dyDescent="0.25">
      <c r="A67" s="1" t="s">
        <v>128</v>
      </c>
      <c r="B67" s="2" t="s">
        <v>129</v>
      </c>
    </row>
    <row r="68" spans="1:2" x14ac:dyDescent="0.25">
      <c r="A68" s="1" t="s">
        <v>130</v>
      </c>
      <c r="B68" s="2" t="s">
        <v>131</v>
      </c>
    </row>
    <row r="69" spans="1:2" x14ac:dyDescent="0.25">
      <c r="A69" s="1" t="s">
        <v>132</v>
      </c>
      <c r="B69" s="2" t="s">
        <v>133</v>
      </c>
    </row>
    <row r="70" spans="1:2" x14ac:dyDescent="0.25">
      <c r="A70" s="1" t="s">
        <v>134</v>
      </c>
      <c r="B70" s="2" t="s">
        <v>135</v>
      </c>
    </row>
    <row r="71" spans="1:2" x14ac:dyDescent="0.25">
      <c r="A71" s="1" t="s">
        <v>136</v>
      </c>
      <c r="B71" s="2" t="s">
        <v>137</v>
      </c>
    </row>
    <row r="72" spans="1:2" x14ac:dyDescent="0.25">
      <c r="A72" s="1" t="s">
        <v>138</v>
      </c>
      <c r="B72" s="2" t="s">
        <v>139</v>
      </c>
    </row>
    <row r="73" spans="1:2" x14ac:dyDescent="0.25">
      <c r="A73" s="1" t="s">
        <v>140</v>
      </c>
      <c r="B73" s="2" t="s">
        <v>141</v>
      </c>
    </row>
    <row r="74" spans="1:2" x14ac:dyDescent="0.25">
      <c r="A74" s="1" t="s">
        <v>142</v>
      </c>
      <c r="B74" s="2" t="s">
        <v>143</v>
      </c>
    </row>
    <row r="75" spans="1:2" x14ac:dyDescent="0.25">
      <c r="A75" s="1" t="s">
        <v>144</v>
      </c>
      <c r="B75" s="2" t="s">
        <v>145</v>
      </c>
    </row>
    <row r="76" spans="1:2" x14ac:dyDescent="0.25">
      <c r="A76" s="1" t="s">
        <v>146</v>
      </c>
      <c r="B76" s="2" t="s">
        <v>147</v>
      </c>
    </row>
    <row r="77" spans="1:2" x14ac:dyDescent="0.25">
      <c r="A77" s="1" t="s">
        <v>148</v>
      </c>
      <c r="B77" s="2" t="s">
        <v>149</v>
      </c>
    </row>
    <row r="78" spans="1:2" x14ac:dyDescent="0.25">
      <c r="A78" s="1" t="s">
        <v>150</v>
      </c>
      <c r="B78" s="2" t="s">
        <v>151</v>
      </c>
    </row>
    <row r="79" spans="1:2" x14ac:dyDescent="0.25">
      <c r="A79" s="1" t="s">
        <v>152</v>
      </c>
      <c r="B79" s="2" t="s">
        <v>153</v>
      </c>
    </row>
    <row r="80" spans="1:2" x14ac:dyDescent="0.25">
      <c r="A80" s="1" t="s">
        <v>154</v>
      </c>
      <c r="B80" s="2" t="s">
        <v>155</v>
      </c>
    </row>
    <row r="81" spans="1:2" x14ac:dyDescent="0.25">
      <c r="A81" s="1" t="s">
        <v>156</v>
      </c>
      <c r="B81" s="2" t="s">
        <v>157</v>
      </c>
    </row>
    <row r="82" spans="1:2" x14ac:dyDescent="0.25">
      <c r="A82" s="1" t="s">
        <v>158</v>
      </c>
      <c r="B82" s="2" t="s">
        <v>159</v>
      </c>
    </row>
    <row r="83" spans="1:2" x14ac:dyDescent="0.25">
      <c r="A83" s="1" t="s">
        <v>160</v>
      </c>
      <c r="B83" s="2" t="s">
        <v>161</v>
      </c>
    </row>
    <row r="84" spans="1:2" x14ac:dyDescent="0.25">
      <c r="A84" s="1" t="s">
        <v>162</v>
      </c>
      <c r="B84" s="2" t="s">
        <v>163</v>
      </c>
    </row>
    <row r="85" spans="1:2" x14ac:dyDescent="0.25">
      <c r="A85" s="1" t="s">
        <v>164</v>
      </c>
      <c r="B85" s="2" t="s">
        <v>165</v>
      </c>
    </row>
    <row r="86" spans="1:2" x14ac:dyDescent="0.25">
      <c r="A86" s="1" t="s">
        <v>166</v>
      </c>
      <c r="B86" s="2" t="s">
        <v>167</v>
      </c>
    </row>
    <row r="87" spans="1:2" x14ac:dyDescent="0.25">
      <c r="A87" s="1" t="s">
        <v>168</v>
      </c>
      <c r="B87" s="2" t="s">
        <v>169</v>
      </c>
    </row>
    <row r="88" spans="1:2" x14ac:dyDescent="0.25">
      <c r="A88" s="1" t="s">
        <v>170</v>
      </c>
      <c r="B88" s="2" t="s">
        <v>171</v>
      </c>
    </row>
    <row r="89" spans="1:2" x14ac:dyDescent="0.25">
      <c r="A89" s="1" t="s">
        <v>172</v>
      </c>
      <c r="B89" s="2" t="s">
        <v>173</v>
      </c>
    </row>
    <row r="90" spans="1:2" x14ac:dyDescent="0.25">
      <c r="A90" s="1" t="s">
        <v>174</v>
      </c>
      <c r="B90" s="2" t="s">
        <v>175</v>
      </c>
    </row>
    <row r="91" spans="1:2" x14ac:dyDescent="0.25">
      <c r="A91" s="1" t="s">
        <v>176</v>
      </c>
      <c r="B91" s="2" t="s">
        <v>177</v>
      </c>
    </row>
    <row r="92" spans="1:2" x14ac:dyDescent="0.25">
      <c r="A92" s="1" t="s">
        <v>178</v>
      </c>
      <c r="B92" s="2" t="s">
        <v>179</v>
      </c>
    </row>
    <row r="93" spans="1:2" x14ac:dyDescent="0.25">
      <c r="A93" s="1" t="s">
        <v>180</v>
      </c>
      <c r="B93" s="2" t="s">
        <v>181</v>
      </c>
    </row>
    <row r="94" spans="1:2" x14ac:dyDescent="0.25">
      <c r="A94" s="1" t="s">
        <v>182</v>
      </c>
      <c r="B94" s="2" t="s">
        <v>183</v>
      </c>
    </row>
    <row r="95" spans="1:2" x14ac:dyDescent="0.25">
      <c r="A95" s="1" t="s">
        <v>184</v>
      </c>
      <c r="B95" s="2" t="s">
        <v>185</v>
      </c>
    </row>
    <row r="96" spans="1:2" x14ac:dyDescent="0.25">
      <c r="A96" s="1" t="s">
        <v>186</v>
      </c>
      <c r="B96" s="2" t="s">
        <v>187</v>
      </c>
    </row>
    <row r="97" spans="1:2" x14ac:dyDescent="0.25">
      <c r="A97" s="1" t="s">
        <v>188</v>
      </c>
      <c r="B97" s="2" t="s">
        <v>189</v>
      </c>
    </row>
    <row r="98" spans="1:2" x14ac:dyDescent="0.25">
      <c r="A98" s="1" t="s">
        <v>190</v>
      </c>
      <c r="B98" s="2" t="s">
        <v>191</v>
      </c>
    </row>
    <row r="99" spans="1:2" x14ac:dyDescent="0.25">
      <c r="A99" s="1" t="s">
        <v>192</v>
      </c>
      <c r="B99" s="2" t="s">
        <v>193</v>
      </c>
    </row>
    <row r="100" spans="1:2" x14ac:dyDescent="0.25">
      <c r="A100" s="1" t="s">
        <v>194</v>
      </c>
      <c r="B100" s="2" t="s">
        <v>195</v>
      </c>
    </row>
    <row r="101" spans="1:2" x14ac:dyDescent="0.25">
      <c r="A101" s="1" t="s">
        <v>196</v>
      </c>
      <c r="B101" s="2" t="s">
        <v>197</v>
      </c>
    </row>
    <row r="102" spans="1:2" x14ac:dyDescent="0.25">
      <c r="A102" s="1" t="s">
        <v>198</v>
      </c>
      <c r="B102" s="2" t="s">
        <v>199</v>
      </c>
    </row>
    <row r="103" spans="1:2" x14ac:dyDescent="0.25">
      <c r="A103" s="1" t="s">
        <v>200</v>
      </c>
      <c r="B103" s="2" t="s">
        <v>201</v>
      </c>
    </row>
    <row r="104" spans="1:2" x14ac:dyDescent="0.25">
      <c r="A104" s="1" t="s">
        <v>202</v>
      </c>
      <c r="B104" s="2" t="s">
        <v>203</v>
      </c>
    </row>
    <row r="105" spans="1:2" x14ac:dyDescent="0.25">
      <c r="A105" s="1" t="s">
        <v>204</v>
      </c>
      <c r="B105" s="2" t="s">
        <v>205</v>
      </c>
    </row>
    <row r="106" spans="1:2" x14ac:dyDescent="0.25">
      <c r="A106" s="1" t="s">
        <v>206</v>
      </c>
      <c r="B106" s="2" t="s">
        <v>207</v>
      </c>
    </row>
    <row r="107" spans="1:2" x14ac:dyDescent="0.25">
      <c r="A107" s="1" t="s">
        <v>208</v>
      </c>
      <c r="B107" s="2" t="s">
        <v>209</v>
      </c>
    </row>
    <row r="108" spans="1:2" x14ac:dyDescent="0.25">
      <c r="A108" s="1" t="s">
        <v>210</v>
      </c>
      <c r="B108" s="2" t="s">
        <v>211</v>
      </c>
    </row>
    <row r="109" spans="1:2" x14ac:dyDescent="0.25">
      <c r="A109" s="1" t="s">
        <v>212</v>
      </c>
      <c r="B109" s="2" t="s">
        <v>213</v>
      </c>
    </row>
    <row r="110" spans="1:2" x14ac:dyDescent="0.25">
      <c r="A110" s="1" t="s">
        <v>214</v>
      </c>
      <c r="B110" s="2" t="s">
        <v>215</v>
      </c>
    </row>
    <row r="111" spans="1:2" x14ac:dyDescent="0.25">
      <c r="A111" s="1" t="s">
        <v>216</v>
      </c>
      <c r="B111" s="2" t="s">
        <v>217</v>
      </c>
    </row>
    <row r="112" spans="1:2" x14ac:dyDescent="0.25">
      <c r="A112" s="1" t="s">
        <v>218</v>
      </c>
      <c r="B112" s="2" t="s">
        <v>219</v>
      </c>
    </row>
    <row r="113" spans="1:2" x14ac:dyDescent="0.25">
      <c r="A113" s="1" t="s">
        <v>220</v>
      </c>
      <c r="B113" s="2" t="s">
        <v>221</v>
      </c>
    </row>
    <row r="114" spans="1:2" x14ac:dyDescent="0.25">
      <c r="A114" s="1" t="s">
        <v>222</v>
      </c>
      <c r="B114" s="2" t="s">
        <v>223</v>
      </c>
    </row>
    <row r="115" spans="1:2" x14ac:dyDescent="0.25">
      <c r="A115" s="1" t="s">
        <v>224</v>
      </c>
      <c r="B115" s="2" t="s">
        <v>225</v>
      </c>
    </row>
    <row r="116" spans="1:2" x14ac:dyDescent="0.25">
      <c r="A116" s="1" t="s">
        <v>226</v>
      </c>
      <c r="B116" s="2" t="s">
        <v>227</v>
      </c>
    </row>
    <row r="117" spans="1:2" x14ac:dyDescent="0.25">
      <c r="A117" s="1" t="s">
        <v>228</v>
      </c>
      <c r="B117" s="2" t="s">
        <v>229</v>
      </c>
    </row>
    <row r="118" spans="1:2" x14ac:dyDescent="0.25">
      <c r="A118" s="1" t="s">
        <v>230</v>
      </c>
      <c r="B118" s="2" t="s">
        <v>231</v>
      </c>
    </row>
    <row r="119" spans="1:2" x14ac:dyDescent="0.25">
      <c r="A119" s="1" t="s">
        <v>232</v>
      </c>
      <c r="B119" s="2" t="s">
        <v>233</v>
      </c>
    </row>
    <row r="120" spans="1:2" x14ac:dyDescent="0.25">
      <c r="A120" s="1" t="s">
        <v>234</v>
      </c>
      <c r="B120" s="2" t="s">
        <v>235</v>
      </c>
    </row>
    <row r="121" spans="1:2" x14ac:dyDescent="0.25">
      <c r="A121" s="1" t="s">
        <v>236</v>
      </c>
      <c r="B121" s="2" t="s">
        <v>35</v>
      </c>
    </row>
    <row r="122" spans="1:2" x14ac:dyDescent="0.25">
      <c r="A122" s="1" t="s">
        <v>237</v>
      </c>
      <c r="B122" s="2" t="s">
        <v>37</v>
      </c>
    </row>
    <row r="123" spans="1:2" x14ac:dyDescent="0.25">
      <c r="A123" s="1" t="s">
        <v>238</v>
      </c>
      <c r="B123" s="2" t="s">
        <v>39</v>
      </c>
    </row>
    <row r="124" spans="1:2" x14ac:dyDescent="0.25">
      <c r="A124" s="1" t="s">
        <v>239</v>
      </c>
      <c r="B124" s="2" t="s">
        <v>41</v>
      </c>
    </row>
    <row r="125" spans="1:2" x14ac:dyDescent="0.25">
      <c r="A125" s="1" t="s">
        <v>240</v>
      </c>
      <c r="B125" s="2" t="s">
        <v>241</v>
      </c>
    </row>
    <row r="126" spans="1:2" x14ac:dyDescent="0.25">
      <c r="A126" s="1" t="s">
        <v>242</v>
      </c>
      <c r="B126" s="2" t="s">
        <v>243</v>
      </c>
    </row>
    <row r="127" spans="1:2" x14ac:dyDescent="0.25">
      <c r="A127" s="1" t="s">
        <v>244</v>
      </c>
      <c r="B127" s="2" t="s">
        <v>245</v>
      </c>
    </row>
    <row r="128" spans="1:2" x14ac:dyDescent="0.25">
      <c r="A128" s="1" t="s">
        <v>246</v>
      </c>
      <c r="B128" s="2" t="s">
        <v>149</v>
      </c>
    </row>
    <row r="129" spans="1:2" x14ac:dyDescent="0.25">
      <c r="A129" s="1" t="s">
        <v>247</v>
      </c>
      <c r="B129" s="2" t="s">
        <v>248</v>
      </c>
    </row>
    <row r="130" spans="1:2" x14ac:dyDescent="0.25">
      <c r="A130" s="1" t="s">
        <v>249</v>
      </c>
      <c r="B130" s="2" t="s">
        <v>91</v>
      </c>
    </row>
    <row r="131" spans="1:2" x14ac:dyDescent="0.25">
      <c r="A131" s="1" t="s">
        <v>250</v>
      </c>
      <c r="B131" s="2" t="s">
        <v>251</v>
      </c>
    </row>
    <row r="132" spans="1:2" x14ac:dyDescent="0.25">
      <c r="A132" s="1" t="s">
        <v>252</v>
      </c>
      <c r="B132" s="2" t="s">
        <v>253</v>
      </c>
    </row>
    <row r="133" spans="1:2" x14ac:dyDescent="0.25">
      <c r="A133" s="1" t="s">
        <v>254</v>
      </c>
      <c r="B133" s="2" t="s">
        <v>95</v>
      </c>
    </row>
    <row r="134" spans="1:2" x14ac:dyDescent="0.25">
      <c r="A134" s="1" t="s">
        <v>255</v>
      </c>
      <c r="B134" s="2" t="s">
        <v>256</v>
      </c>
    </row>
    <row r="135" spans="1:2" x14ac:dyDescent="0.25">
      <c r="A135" s="1" t="s">
        <v>257</v>
      </c>
      <c r="B135" s="2" t="s">
        <v>258</v>
      </c>
    </row>
    <row r="136" spans="1:2" x14ac:dyDescent="0.25">
      <c r="A136" s="1" t="s">
        <v>259</v>
      </c>
      <c r="B136" s="2" t="s">
        <v>99</v>
      </c>
    </row>
    <row r="137" spans="1:2" x14ac:dyDescent="0.25">
      <c r="A137" s="1" t="s">
        <v>260</v>
      </c>
      <c r="B137" s="2" t="s">
        <v>261</v>
      </c>
    </row>
    <row r="138" spans="1:2" x14ac:dyDescent="0.25">
      <c r="A138" s="1" t="s">
        <v>262</v>
      </c>
      <c r="B138" s="2" t="s">
        <v>101</v>
      </c>
    </row>
    <row r="139" spans="1:2" x14ac:dyDescent="0.25">
      <c r="A139" s="1" t="s">
        <v>263</v>
      </c>
      <c r="B139" s="2" t="s">
        <v>264</v>
      </c>
    </row>
    <row r="140" spans="1:2" x14ac:dyDescent="0.25">
      <c r="A140" s="1" t="s">
        <v>265</v>
      </c>
      <c r="B140" s="2" t="s">
        <v>103</v>
      </c>
    </row>
    <row r="141" spans="1:2" x14ac:dyDescent="0.25">
      <c r="A141" s="1" t="s">
        <v>266</v>
      </c>
      <c r="B141" s="2" t="s">
        <v>267</v>
      </c>
    </row>
    <row r="142" spans="1:2" x14ac:dyDescent="0.25">
      <c r="A142" s="1" t="s">
        <v>268</v>
      </c>
      <c r="B142" s="2" t="s">
        <v>269</v>
      </c>
    </row>
    <row r="143" spans="1:2" x14ac:dyDescent="0.25">
      <c r="A143" s="1" t="s">
        <v>270</v>
      </c>
      <c r="B143" s="2" t="s">
        <v>229</v>
      </c>
    </row>
    <row r="144" spans="1:2" x14ac:dyDescent="0.25">
      <c r="A144" s="1" t="s">
        <v>271</v>
      </c>
      <c r="B144" s="2" t="s">
        <v>272</v>
      </c>
    </row>
    <row r="145" spans="1:2" x14ac:dyDescent="0.25">
      <c r="A145" s="1" t="s">
        <v>273</v>
      </c>
      <c r="B145" s="2" t="s">
        <v>274</v>
      </c>
    </row>
    <row r="146" spans="1:2" x14ac:dyDescent="0.25">
      <c r="A146" s="1" t="s">
        <v>275</v>
      </c>
      <c r="B146" s="2" t="s">
        <v>276</v>
      </c>
    </row>
    <row r="147" spans="1:2" x14ac:dyDescent="0.25">
      <c r="A147" s="1" t="s">
        <v>277</v>
      </c>
      <c r="B147" s="2" t="s">
        <v>278</v>
      </c>
    </row>
    <row r="148" spans="1:2" x14ac:dyDescent="0.25">
      <c r="A148" s="1" t="s">
        <v>279</v>
      </c>
      <c r="B148" s="2" t="s">
        <v>280</v>
      </c>
    </row>
    <row r="149" spans="1:2" x14ac:dyDescent="0.25">
      <c r="A149" s="1" t="s">
        <v>281</v>
      </c>
      <c r="B149" s="2" t="s">
        <v>282</v>
      </c>
    </row>
    <row r="150" spans="1:2" x14ac:dyDescent="0.25">
      <c r="A150" s="1" t="s">
        <v>283</v>
      </c>
      <c r="B150" s="2" t="s">
        <v>284</v>
      </c>
    </row>
    <row r="151" spans="1:2" x14ac:dyDescent="0.25">
      <c r="A151" s="1" t="s">
        <v>285</v>
      </c>
      <c r="B151" s="2" t="s">
        <v>286</v>
      </c>
    </row>
    <row r="152" spans="1:2" x14ac:dyDescent="0.25">
      <c r="A152" s="1" t="s">
        <v>287</v>
      </c>
      <c r="B152" s="2" t="s">
        <v>288</v>
      </c>
    </row>
    <row r="153" spans="1:2" x14ac:dyDescent="0.25">
      <c r="A153" s="1" t="s">
        <v>289</v>
      </c>
      <c r="B153" s="2" t="s">
        <v>290</v>
      </c>
    </row>
    <row r="154" spans="1:2" x14ac:dyDescent="0.25">
      <c r="A154" s="1" t="s">
        <v>291</v>
      </c>
      <c r="B154" s="2" t="s">
        <v>292</v>
      </c>
    </row>
    <row r="155" spans="1:2" x14ac:dyDescent="0.25">
      <c r="A155" s="1" t="s">
        <v>293</v>
      </c>
      <c r="B155" s="2" t="s">
        <v>294</v>
      </c>
    </row>
    <row r="156" spans="1:2" x14ac:dyDescent="0.25">
      <c r="A156" s="1" t="s">
        <v>295</v>
      </c>
      <c r="B156" s="2" t="s">
        <v>296</v>
      </c>
    </row>
    <row r="157" spans="1:2" x14ac:dyDescent="0.25">
      <c r="A157" s="1" t="s">
        <v>297</v>
      </c>
      <c r="B157" s="2" t="s">
        <v>298</v>
      </c>
    </row>
    <row r="158" spans="1:2" x14ac:dyDescent="0.25">
      <c r="A158" s="1" t="s">
        <v>299</v>
      </c>
      <c r="B158" s="2" t="s">
        <v>300</v>
      </c>
    </row>
    <row r="159" spans="1:2" x14ac:dyDescent="0.25">
      <c r="A159" s="1" t="s">
        <v>301</v>
      </c>
      <c r="B159" s="2" t="s">
        <v>302</v>
      </c>
    </row>
    <row r="160" spans="1:2" x14ac:dyDescent="0.25">
      <c r="A160" s="1" t="s">
        <v>303</v>
      </c>
      <c r="B160" s="2" t="s">
        <v>304</v>
      </c>
    </row>
    <row r="161" spans="1:2" x14ac:dyDescent="0.25">
      <c r="A161" s="1" t="s">
        <v>305</v>
      </c>
      <c r="B161" s="2" t="s">
        <v>306</v>
      </c>
    </row>
    <row r="162" spans="1:2" x14ac:dyDescent="0.25">
      <c r="A162" s="1" t="s">
        <v>307</v>
      </c>
      <c r="B162" s="2" t="s">
        <v>308</v>
      </c>
    </row>
    <row r="163" spans="1:2" x14ac:dyDescent="0.25">
      <c r="A163" s="1" t="s">
        <v>309</v>
      </c>
      <c r="B163" s="2" t="s">
        <v>310</v>
      </c>
    </row>
    <row r="164" spans="1:2" x14ac:dyDescent="0.25">
      <c r="A164" s="1" t="s">
        <v>311</v>
      </c>
      <c r="B164" s="2" t="s">
        <v>312</v>
      </c>
    </row>
    <row r="165" spans="1:2" x14ac:dyDescent="0.25">
      <c r="A165" s="1" t="s">
        <v>313</v>
      </c>
      <c r="B165" s="2" t="s">
        <v>314</v>
      </c>
    </row>
    <row r="166" spans="1:2" x14ac:dyDescent="0.25">
      <c r="A166" s="1" t="s">
        <v>315</v>
      </c>
      <c r="B166" s="2" t="s">
        <v>316</v>
      </c>
    </row>
    <row r="167" spans="1:2" x14ac:dyDescent="0.25">
      <c r="A167" s="1" t="s">
        <v>317</v>
      </c>
      <c r="B167" s="2" t="s">
        <v>318</v>
      </c>
    </row>
    <row r="168" spans="1:2" x14ac:dyDescent="0.25">
      <c r="A168" s="1" t="s">
        <v>319</v>
      </c>
      <c r="B168" s="2" t="s">
        <v>320</v>
      </c>
    </row>
    <row r="169" spans="1:2" x14ac:dyDescent="0.25">
      <c r="A169" s="1" t="s">
        <v>321</v>
      </c>
      <c r="B169" s="2" t="s">
        <v>322</v>
      </c>
    </row>
    <row r="170" spans="1:2" x14ac:dyDescent="0.25">
      <c r="A170" s="1" t="s">
        <v>323</v>
      </c>
      <c r="B170" s="2" t="s">
        <v>324</v>
      </c>
    </row>
    <row r="171" spans="1:2" x14ac:dyDescent="0.25">
      <c r="A171" s="1" t="s">
        <v>325</v>
      </c>
      <c r="B171" s="2" t="s">
        <v>326</v>
      </c>
    </row>
    <row r="172" spans="1:2" x14ac:dyDescent="0.25">
      <c r="A172" s="1" t="s">
        <v>327</v>
      </c>
      <c r="B172" s="2" t="s">
        <v>328</v>
      </c>
    </row>
    <row r="173" spans="1:2" x14ac:dyDescent="0.25">
      <c r="A173" s="1" t="s">
        <v>329</v>
      </c>
      <c r="B173" s="2" t="s">
        <v>330</v>
      </c>
    </row>
    <row r="174" spans="1:2" x14ac:dyDescent="0.25">
      <c r="A174" s="1" t="s">
        <v>331</v>
      </c>
      <c r="B174" s="2" t="s">
        <v>332</v>
      </c>
    </row>
    <row r="175" spans="1:2" x14ac:dyDescent="0.25">
      <c r="A175" s="1" t="s">
        <v>333</v>
      </c>
      <c r="B175" s="2" t="s">
        <v>334</v>
      </c>
    </row>
    <row r="176" spans="1:2" x14ac:dyDescent="0.25">
      <c r="A176" s="1" t="s">
        <v>335</v>
      </c>
      <c r="B176" s="2" t="s">
        <v>336</v>
      </c>
    </row>
    <row r="177" spans="1:2" x14ac:dyDescent="0.25">
      <c r="A177" s="1" t="s">
        <v>337</v>
      </c>
      <c r="B177" s="2" t="s">
        <v>338</v>
      </c>
    </row>
    <row r="178" spans="1:2" x14ac:dyDescent="0.25">
      <c r="A178" s="1" t="s">
        <v>339</v>
      </c>
      <c r="B178" s="2" t="s">
        <v>340</v>
      </c>
    </row>
    <row r="179" spans="1:2" x14ac:dyDescent="0.25">
      <c r="A179" s="1" t="s">
        <v>341</v>
      </c>
      <c r="B179" s="2" t="s">
        <v>342</v>
      </c>
    </row>
    <row r="180" spans="1:2" x14ac:dyDescent="0.25">
      <c r="A180" s="1" t="s">
        <v>343</v>
      </c>
      <c r="B180" s="2" t="s">
        <v>344</v>
      </c>
    </row>
    <row r="181" spans="1:2" x14ac:dyDescent="0.25">
      <c r="A181" s="1" t="s">
        <v>345</v>
      </c>
      <c r="B181" s="2" t="s">
        <v>346</v>
      </c>
    </row>
    <row r="182" spans="1:2" x14ac:dyDescent="0.25">
      <c r="A182" s="1" t="s">
        <v>347</v>
      </c>
      <c r="B182" s="2" t="s">
        <v>348</v>
      </c>
    </row>
    <row r="183" spans="1:2" x14ac:dyDescent="0.25">
      <c r="A183" s="1" t="s">
        <v>349</v>
      </c>
      <c r="B183" s="2" t="s">
        <v>350</v>
      </c>
    </row>
    <row r="184" spans="1:2" x14ac:dyDescent="0.25">
      <c r="A184" s="1" t="s">
        <v>351</v>
      </c>
      <c r="B184" s="2" t="s">
        <v>352</v>
      </c>
    </row>
    <row r="185" spans="1:2" x14ac:dyDescent="0.25">
      <c r="A185" s="1" t="s">
        <v>353</v>
      </c>
      <c r="B185" s="2" t="s">
        <v>354</v>
      </c>
    </row>
    <row r="186" spans="1:2" x14ac:dyDescent="0.25">
      <c r="A186" s="1" t="s">
        <v>355</v>
      </c>
      <c r="B186" s="2" t="s">
        <v>356</v>
      </c>
    </row>
    <row r="187" spans="1:2" x14ac:dyDescent="0.25">
      <c r="A187" s="1" t="s">
        <v>357</v>
      </c>
      <c r="B187" s="2" t="s">
        <v>358</v>
      </c>
    </row>
    <row r="188" spans="1:2" x14ac:dyDescent="0.25">
      <c r="A188" s="1" t="s">
        <v>359</v>
      </c>
      <c r="B188" s="2" t="s">
        <v>360</v>
      </c>
    </row>
    <row r="189" spans="1:2" x14ac:dyDescent="0.25">
      <c r="A189" s="1" t="s">
        <v>361</v>
      </c>
      <c r="B189" s="2" t="s">
        <v>362</v>
      </c>
    </row>
    <row r="190" spans="1:2" x14ac:dyDescent="0.25">
      <c r="A190" s="1" t="s">
        <v>363</v>
      </c>
      <c r="B190" s="2" t="s">
        <v>364</v>
      </c>
    </row>
    <row r="191" spans="1:2" x14ac:dyDescent="0.25">
      <c r="A191" s="1" t="s">
        <v>365</v>
      </c>
      <c r="B191" s="2" t="s">
        <v>366</v>
      </c>
    </row>
    <row r="192" spans="1:2" x14ac:dyDescent="0.25">
      <c r="A192" s="1" t="s">
        <v>367</v>
      </c>
      <c r="B192" s="2" t="s">
        <v>368</v>
      </c>
    </row>
    <row r="193" spans="1:2" x14ac:dyDescent="0.25">
      <c r="A193" s="1" t="s">
        <v>369</v>
      </c>
      <c r="B193" s="2" t="s">
        <v>370</v>
      </c>
    </row>
    <row r="194" spans="1:2" x14ac:dyDescent="0.25">
      <c r="A194" s="1" t="s">
        <v>371</v>
      </c>
      <c r="B194" s="2" t="s">
        <v>372</v>
      </c>
    </row>
    <row r="195" spans="1:2" x14ac:dyDescent="0.25">
      <c r="A195" s="1" t="s">
        <v>373</v>
      </c>
      <c r="B195" s="2" t="s">
        <v>374</v>
      </c>
    </row>
    <row r="196" spans="1:2" x14ac:dyDescent="0.25">
      <c r="A196" s="1" t="s">
        <v>375</v>
      </c>
      <c r="B196" s="2" t="s">
        <v>364</v>
      </c>
    </row>
    <row r="197" spans="1:2" x14ac:dyDescent="0.25">
      <c r="A197" s="1" t="s">
        <v>376</v>
      </c>
      <c r="B197" s="2" t="s">
        <v>377</v>
      </c>
    </row>
    <row r="198" spans="1:2" x14ac:dyDescent="0.25">
      <c r="A198" s="1" t="s">
        <v>378</v>
      </c>
      <c r="B198" s="2" t="s">
        <v>379</v>
      </c>
    </row>
    <row r="199" spans="1:2" x14ac:dyDescent="0.25">
      <c r="A199" s="1" t="s">
        <v>380</v>
      </c>
      <c r="B199" s="2" t="s">
        <v>381</v>
      </c>
    </row>
    <row r="200" spans="1:2" x14ac:dyDescent="0.25">
      <c r="A200" s="1" t="s">
        <v>382</v>
      </c>
      <c r="B200" s="2" t="s">
        <v>383</v>
      </c>
    </row>
    <row r="201" spans="1:2" x14ac:dyDescent="0.25">
      <c r="A201" s="1" t="s">
        <v>384</v>
      </c>
      <c r="B201" s="2" t="s">
        <v>364</v>
      </c>
    </row>
    <row r="202" spans="1:2" x14ac:dyDescent="0.25">
      <c r="A202" s="1" t="s">
        <v>385</v>
      </c>
      <c r="B202" s="2" t="s">
        <v>386</v>
      </c>
    </row>
    <row r="203" spans="1:2" x14ac:dyDescent="0.25">
      <c r="A203" s="1" t="s">
        <v>387</v>
      </c>
      <c r="B203" s="2" t="s">
        <v>388</v>
      </c>
    </row>
    <row r="204" spans="1:2" x14ac:dyDescent="0.25">
      <c r="A204" s="1" t="s">
        <v>389</v>
      </c>
      <c r="B204" s="2" t="s">
        <v>390</v>
      </c>
    </row>
    <row r="205" spans="1:2" x14ac:dyDescent="0.25">
      <c r="A205" s="1" t="s">
        <v>391</v>
      </c>
      <c r="B205" s="2" t="s">
        <v>392</v>
      </c>
    </row>
    <row r="206" spans="1:2" x14ac:dyDescent="0.25">
      <c r="A206" s="1" t="s">
        <v>393</v>
      </c>
      <c r="B206" s="2" t="s">
        <v>364</v>
      </c>
    </row>
    <row r="207" spans="1:2" x14ac:dyDescent="0.25">
      <c r="A207" s="1" t="s">
        <v>394</v>
      </c>
      <c r="B207" s="2" t="s">
        <v>395</v>
      </c>
    </row>
    <row r="208" spans="1:2" x14ac:dyDescent="0.25">
      <c r="A208" s="1" t="s">
        <v>396</v>
      </c>
      <c r="B208" s="2" t="s">
        <v>397</v>
      </c>
    </row>
    <row r="209" spans="1:2" x14ac:dyDescent="0.25">
      <c r="A209" s="1" t="s">
        <v>398</v>
      </c>
      <c r="B209" s="2" t="s">
        <v>399</v>
      </c>
    </row>
    <row r="210" spans="1:2" x14ac:dyDescent="0.25">
      <c r="A210" s="1" t="s">
        <v>400</v>
      </c>
      <c r="B210" s="2" t="s">
        <v>401</v>
      </c>
    </row>
    <row r="211" spans="1:2" x14ac:dyDescent="0.25">
      <c r="A211" s="1" t="s">
        <v>402</v>
      </c>
      <c r="B211" s="2" t="s">
        <v>403</v>
      </c>
    </row>
    <row r="212" spans="1:2" x14ac:dyDescent="0.25">
      <c r="A212" s="1" t="s">
        <v>404</v>
      </c>
      <c r="B212" s="2" t="s">
        <v>364</v>
      </c>
    </row>
    <row r="213" spans="1:2" x14ac:dyDescent="0.25">
      <c r="A213" s="1" t="s">
        <v>405</v>
      </c>
      <c r="B213" s="2" t="s">
        <v>406</v>
      </c>
    </row>
    <row r="214" spans="1:2" x14ac:dyDescent="0.25">
      <c r="A214" s="1" t="s">
        <v>407</v>
      </c>
      <c r="B214" s="2" t="s">
        <v>408</v>
      </c>
    </row>
    <row r="215" spans="1:2" x14ac:dyDescent="0.25">
      <c r="A215" s="1" t="s">
        <v>409</v>
      </c>
      <c r="B215" s="2" t="s">
        <v>410</v>
      </c>
    </row>
    <row r="216" spans="1:2" x14ac:dyDescent="0.25">
      <c r="A216" s="1" t="s">
        <v>411</v>
      </c>
      <c r="B216" s="2" t="s">
        <v>412</v>
      </c>
    </row>
    <row r="217" spans="1:2" x14ac:dyDescent="0.25">
      <c r="A217" s="1" t="s">
        <v>413</v>
      </c>
      <c r="B217" s="2" t="s">
        <v>364</v>
      </c>
    </row>
    <row r="218" spans="1:2" x14ac:dyDescent="0.25">
      <c r="A218" s="1" t="s">
        <v>414</v>
      </c>
      <c r="B218" s="2" t="s">
        <v>415</v>
      </c>
    </row>
    <row r="219" spans="1:2" x14ac:dyDescent="0.25">
      <c r="A219" s="1" t="s">
        <v>416</v>
      </c>
      <c r="B219" s="2" t="s">
        <v>417</v>
      </c>
    </row>
    <row r="220" spans="1:2" x14ac:dyDescent="0.25">
      <c r="A220" s="1" t="s">
        <v>418</v>
      </c>
      <c r="B220" s="2" t="s">
        <v>419</v>
      </c>
    </row>
    <row r="221" spans="1:2" x14ac:dyDescent="0.25">
      <c r="A221" s="1" t="s">
        <v>420</v>
      </c>
      <c r="B221" s="2" t="s">
        <v>421</v>
      </c>
    </row>
    <row r="222" spans="1:2" x14ac:dyDescent="0.25">
      <c r="A222" s="1" t="s">
        <v>422</v>
      </c>
      <c r="B222" s="2" t="s">
        <v>423</v>
      </c>
    </row>
    <row r="223" spans="1:2" x14ac:dyDescent="0.25">
      <c r="A223" s="1" t="s">
        <v>424</v>
      </c>
      <c r="B223" s="2" t="s">
        <v>364</v>
      </c>
    </row>
    <row r="224" spans="1:2" x14ac:dyDescent="0.25">
      <c r="A224" s="1" t="s">
        <v>425</v>
      </c>
      <c r="B224" s="2" t="s">
        <v>426</v>
      </c>
    </row>
    <row r="225" spans="1:2" x14ac:dyDescent="0.25">
      <c r="A225" s="1" t="s">
        <v>427</v>
      </c>
      <c r="B225" s="2" t="s">
        <v>428</v>
      </c>
    </row>
    <row r="226" spans="1:2" x14ac:dyDescent="0.25">
      <c r="A226" s="1" t="s">
        <v>429</v>
      </c>
      <c r="B226" s="2" t="s">
        <v>430</v>
      </c>
    </row>
    <row r="227" spans="1:2" x14ac:dyDescent="0.25">
      <c r="A227" s="1" t="s">
        <v>431</v>
      </c>
      <c r="B227" s="2" t="s">
        <v>432</v>
      </c>
    </row>
    <row r="228" spans="1:2" x14ac:dyDescent="0.25">
      <c r="A228" s="1" t="s">
        <v>433</v>
      </c>
      <c r="B228" s="2" t="s">
        <v>434</v>
      </c>
    </row>
    <row r="229" spans="1:2" x14ac:dyDescent="0.25">
      <c r="A229" s="1" t="s">
        <v>435</v>
      </c>
      <c r="B229" s="2" t="s">
        <v>436</v>
      </c>
    </row>
    <row r="230" spans="1:2" x14ac:dyDescent="0.25">
      <c r="A230" s="1" t="s">
        <v>437</v>
      </c>
      <c r="B230" s="2" t="s">
        <v>438</v>
      </c>
    </row>
    <row r="231" spans="1:2" x14ac:dyDescent="0.25">
      <c r="A231" s="1" t="s">
        <v>439</v>
      </c>
      <c r="B231" s="2" t="s">
        <v>440</v>
      </c>
    </row>
    <row r="232" spans="1:2" x14ac:dyDescent="0.25">
      <c r="A232" s="1" t="s">
        <v>441</v>
      </c>
      <c r="B232" s="2" t="s">
        <v>442</v>
      </c>
    </row>
    <row r="233" spans="1:2" x14ac:dyDescent="0.25">
      <c r="A233" s="1" t="s">
        <v>443</v>
      </c>
      <c r="B233" s="2" t="s">
        <v>444</v>
      </c>
    </row>
    <row r="234" spans="1:2" x14ac:dyDescent="0.25">
      <c r="A234" s="1" t="s">
        <v>445</v>
      </c>
      <c r="B234" s="2" t="s">
        <v>446</v>
      </c>
    </row>
    <row r="235" spans="1:2" x14ac:dyDescent="0.25">
      <c r="A235" s="1" t="s">
        <v>447</v>
      </c>
      <c r="B235" s="2" t="s">
        <v>448</v>
      </c>
    </row>
    <row r="236" spans="1:2" x14ac:dyDescent="0.25">
      <c r="A236" s="1" t="s">
        <v>449</v>
      </c>
      <c r="B236" s="2" t="s">
        <v>450</v>
      </c>
    </row>
    <row r="237" spans="1:2" x14ac:dyDescent="0.25">
      <c r="A237" s="1" t="s">
        <v>451</v>
      </c>
      <c r="B237" s="2" t="s">
        <v>452</v>
      </c>
    </row>
    <row r="238" spans="1:2" x14ac:dyDescent="0.25">
      <c r="A238" s="1" t="s">
        <v>453</v>
      </c>
      <c r="B238" s="2" t="s">
        <v>454</v>
      </c>
    </row>
    <row r="239" spans="1:2" x14ac:dyDescent="0.25">
      <c r="A239" s="1" t="s">
        <v>455</v>
      </c>
      <c r="B239" s="2" t="s">
        <v>456</v>
      </c>
    </row>
    <row r="240" spans="1:2" x14ac:dyDescent="0.25">
      <c r="A240" s="1" t="s">
        <v>457</v>
      </c>
      <c r="B240" s="2" t="s">
        <v>458</v>
      </c>
    </row>
    <row r="241" spans="1:2" x14ac:dyDescent="0.25">
      <c r="A241" s="1" t="s">
        <v>459</v>
      </c>
      <c r="B241" s="2" t="s">
        <v>460</v>
      </c>
    </row>
    <row r="242" spans="1:2" x14ac:dyDescent="0.25">
      <c r="A242" s="1" t="s">
        <v>461</v>
      </c>
      <c r="B242" s="2" t="s">
        <v>462</v>
      </c>
    </row>
    <row r="243" spans="1:2" x14ac:dyDescent="0.25">
      <c r="A243" s="1" t="s">
        <v>463</v>
      </c>
      <c r="B243" s="2" t="s">
        <v>464</v>
      </c>
    </row>
    <row r="244" spans="1:2" x14ac:dyDescent="0.25">
      <c r="A244" s="1" t="s">
        <v>465</v>
      </c>
      <c r="B244" s="2" t="s">
        <v>466</v>
      </c>
    </row>
    <row r="245" spans="1:2" x14ac:dyDescent="0.25">
      <c r="A245" s="1" t="s">
        <v>467</v>
      </c>
      <c r="B245" s="2" t="s">
        <v>468</v>
      </c>
    </row>
    <row r="246" spans="1:2" x14ac:dyDescent="0.25">
      <c r="A246" s="1" t="s">
        <v>469</v>
      </c>
      <c r="B246" s="2" t="s">
        <v>470</v>
      </c>
    </row>
    <row r="247" spans="1:2" x14ac:dyDescent="0.25">
      <c r="A247" s="1" t="s">
        <v>471</v>
      </c>
      <c r="B247" s="2" t="s">
        <v>472</v>
      </c>
    </row>
    <row r="248" spans="1:2" x14ac:dyDescent="0.25">
      <c r="A248" s="1" t="s">
        <v>473</v>
      </c>
      <c r="B248" s="2" t="s">
        <v>474</v>
      </c>
    </row>
    <row r="249" spans="1:2" x14ac:dyDescent="0.25">
      <c r="A249" s="1" t="s">
        <v>475</v>
      </c>
      <c r="B249" s="2" t="s">
        <v>476</v>
      </c>
    </row>
    <row r="250" spans="1:2" x14ac:dyDescent="0.25">
      <c r="A250" s="1" t="s">
        <v>477</v>
      </c>
      <c r="B250" s="2" t="s">
        <v>478</v>
      </c>
    </row>
    <row r="251" spans="1:2" x14ac:dyDescent="0.25">
      <c r="A251" s="1" t="s">
        <v>479</v>
      </c>
      <c r="B251" s="2" t="s">
        <v>480</v>
      </c>
    </row>
    <row r="252" spans="1:2" x14ac:dyDescent="0.25">
      <c r="A252" s="1" t="s">
        <v>481</v>
      </c>
      <c r="B252" s="2" t="s">
        <v>482</v>
      </c>
    </row>
    <row r="253" spans="1:2" x14ac:dyDescent="0.25">
      <c r="A253" s="1" t="s">
        <v>483</v>
      </c>
      <c r="B253" s="2" t="s">
        <v>484</v>
      </c>
    </row>
    <row r="254" spans="1:2" x14ac:dyDescent="0.25">
      <c r="A254" s="1" t="s">
        <v>485</v>
      </c>
      <c r="B254" s="2" t="s">
        <v>486</v>
      </c>
    </row>
    <row r="255" spans="1:2" x14ac:dyDescent="0.25">
      <c r="A255" s="1" t="s">
        <v>487</v>
      </c>
      <c r="B255" s="2" t="s">
        <v>488</v>
      </c>
    </row>
    <row r="256" spans="1:2" x14ac:dyDescent="0.25">
      <c r="A256" s="1" t="s">
        <v>489</v>
      </c>
      <c r="B256" s="2" t="s">
        <v>490</v>
      </c>
    </row>
    <row r="257" spans="1:2" x14ac:dyDescent="0.25">
      <c r="A257" s="1" t="s">
        <v>491</v>
      </c>
      <c r="B257" s="2" t="s">
        <v>492</v>
      </c>
    </row>
    <row r="258" spans="1:2" x14ac:dyDescent="0.25">
      <c r="A258" s="1" t="s">
        <v>493</v>
      </c>
      <c r="B258" s="2" t="s">
        <v>494</v>
      </c>
    </row>
    <row r="259" spans="1:2" x14ac:dyDescent="0.25">
      <c r="A259" s="1" t="s">
        <v>495</v>
      </c>
      <c r="B259" s="2" t="s">
        <v>496</v>
      </c>
    </row>
    <row r="260" spans="1:2" x14ac:dyDescent="0.25">
      <c r="A260" s="1" t="s">
        <v>497</v>
      </c>
      <c r="B260" s="2" t="s">
        <v>498</v>
      </c>
    </row>
    <row r="261" spans="1:2" x14ac:dyDescent="0.25">
      <c r="A261" s="1" t="s">
        <v>499</v>
      </c>
      <c r="B261" s="2" t="s">
        <v>500</v>
      </c>
    </row>
    <row r="262" spans="1:2" x14ac:dyDescent="0.25">
      <c r="A262" s="1" t="s">
        <v>501</v>
      </c>
      <c r="B262" s="2" t="s">
        <v>502</v>
      </c>
    </row>
    <row r="263" spans="1:2" x14ac:dyDescent="0.25">
      <c r="A263" s="1" t="s">
        <v>503</v>
      </c>
      <c r="B263" s="2" t="s">
        <v>504</v>
      </c>
    </row>
    <row r="264" spans="1:2" x14ac:dyDescent="0.25">
      <c r="A264" s="1" t="s">
        <v>505</v>
      </c>
      <c r="B264" s="2" t="s">
        <v>506</v>
      </c>
    </row>
    <row r="265" spans="1:2" x14ac:dyDescent="0.25">
      <c r="A265" s="1" t="s">
        <v>507</v>
      </c>
      <c r="B265" s="2" t="s">
        <v>508</v>
      </c>
    </row>
    <row r="266" spans="1:2" x14ac:dyDescent="0.25">
      <c r="A266" s="1" t="s">
        <v>509</v>
      </c>
      <c r="B266" s="2" t="s">
        <v>510</v>
      </c>
    </row>
    <row r="267" spans="1:2" x14ac:dyDescent="0.25">
      <c r="A267" s="1" t="s">
        <v>511</v>
      </c>
      <c r="B267" s="2" t="s">
        <v>512</v>
      </c>
    </row>
    <row r="268" spans="1:2" x14ac:dyDescent="0.25">
      <c r="A268" s="1" t="s">
        <v>513</v>
      </c>
      <c r="B268" s="2" t="s">
        <v>514</v>
      </c>
    </row>
    <row r="269" spans="1:2" x14ac:dyDescent="0.25">
      <c r="A269" s="1" t="s">
        <v>515</v>
      </c>
      <c r="B269" s="2" t="s">
        <v>516</v>
      </c>
    </row>
    <row r="270" spans="1:2" x14ac:dyDescent="0.25">
      <c r="A270" s="1" t="s">
        <v>517</v>
      </c>
      <c r="B270" s="2" t="s">
        <v>518</v>
      </c>
    </row>
    <row r="271" spans="1:2" x14ac:dyDescent="0.25">
      <c r="A271" s="1" t="s">
        <v>519</v>
      </c>
      <c r="B271" s="2" t="s">
        <v>520</v>
      </c>
    </row>
    <row r="272" spans="1:2" x14ac:dyDescent="0.25">
      <c r="A272" s="1" t="s">
        <v>521</v>
      </c>
      <c r="B272" s="2" t="s">
        <v>522</v>
      </c>
    </row>
    <row r="273" spans="1:2" x14ac:dyDescent="0.25">
      <c r="A273" s="1" t="s">
        <v>523</v>
      </c>
      <c r="B273" s="2" t="s">
        <v>524</v>
      </c>
    </row>
    <row r="274" spans="1:2" x14ac:dyDescent="0.25">
      <c r="A274" s="1" t="s">
        <v>525</v>
      </c>
      <c r="B274" s="2" t="s">
        <v>526</v>
      </c>
    </row>
    <row r="275" spans="1:2" x14ac:dyDescent="0.25">
      <c r="A275" s="1" t="s">
        <v>527</v>
      </c>
      <c r="B275" s="2" t="s">
        <v>528</v>
      </c>
    </row>
    <row r="276" spans="1:2" x14ac:dyDescent="0.25">
      <c r="A276" s="1" t="s">
        <v>529</v>
      </c>
      <c r="B276" s="2" t="s">
        <v>530</v>
      </c>
    </row>
    <row r="277" spans="1:2" x14ac:dyDescent="0.25">
      <c r="A277" s="1" t="s">
        <v>531</v>
      </c>
      <c r="B277" s="2" t="s">
        <v>532</v>
      </c>
    </row>
    <row r="278" spans="1:2" x14ac:dyDescent="0.25">
      <c r="A278" s="1" t="s">
        <v>533</v>
      </c>
      <c r="B278" s="2" t="s">
        <v>534</v>
      </c>
    </row>
    <row r="279" spans="1:2" x14ac:dyDescent="0.25">
      <c r="A279" s="1" t="s">
        <v>535</v>
      </c>
      <c r="B279" s="2" t="s">
        <v>536</v>
      </c>
    </row>
    <row r="280" spans="1:2" x14ac:dyDescent="0.25">
      <c r="A280" s="1" t="s">
        <v>537</v>
      </c>
      <c r="B280" s="2" t="s">
        <v>538</v>
      </c>
    </row>
    <row r="281" spans="1:2" x14ac:dyDescent="0.25">
      <c r="A281" s="1" t="s">
        <v>539</v>
      </c>
      <c r="B281" s="2" t="s">
        <v>540</v>
      </c>
    </row>
    <row r="282" spans="1:2" x14ac:dyDescent="0.25">
      <c r="A282" s="1" t="s">
        <v>541</v>
      </c>
      <c r="B282" s="2" t="s">
        <v>542</v>
      </c>
    </row>
    <row r="283" spans="1:2" x14ac:dyDescent="0.25">
      <c r="A283" s="1" t="s">
        <v>543</v>
      </c>
      <c r="B283" s="2" t="s">
        <v>544</v>
      </c>
    </row>
    <row r="284" spans="1:2" x14ac:dyDescent="0.25">
      <c r="A284" s="1" t="s">
        <v>545</v>
      </c>
      <c r="B284" s="2" t="s">
        <v>546</v>
      </c>
    </row>
    <row r="285" spans="1:2" x14ac:dyDescent="0.25">
      <c r="A285" s="1" t="s">
        <v>547</v>
      </c>
      <c r="B285" s="2" t="s">
        <v>548</v>
      </c>
    </row>
    <row r="286" spans="1:2" x14ac:dyDescent="0.25">
      <c r="A286" s="1" t="s">
        <v>549</v>
      </c>
      <c r="B286" s="2" t="s">
        <v>524</v>
      </c>
    </row>
    <row r="287" spans="1:2" x14ac:dyDescent="0.25">
      <c r="A287" s="1" t="s">
        <v>550</v>
      </c>
      <c r="B287" s="2" t="s">
        <v>526</v>
      </c>
    </row>
    <row r="288" spans="1:2" x14ac:dyDescent="0.25">
      <c r="A288" s="1" t="s">
        <v>551</v>
      </c>
      <c r="B288" s="2" t="s">
        <v>528</v>
      </c>
    </row>
    <row r="289" spans="1:2" x14ac:dyDescent="0.25">
      <c r="A289" s="1" t="s">
        <v>552</v>
      </c>
      <c r="B289" s="2" t="s">
        <v>530</v>
      </c>
    </row>
    <row r="290" spans="1:2" x14ac:dyDescent="0.25">
      <c r="A290" s="1" t="s">
        <v>553</v>
      </c>
      <c r="B290" s="2" t="s">
        <v>554</v>
      </c>
    </row>
    <row r="291" spans="1:2" x14ac:dyDescent="0.25">
      <c r="A291" s="1" t="s">
        <v>555</v>
      </c>
      <c r="B291" s="2" t="s">
        <v>556</v>
      </c>
    </row>
    <row r="292" spans="1:2" x14ac:dyDescent="0.25">
      <c r="A292" s="1" t="s">
        <v>557</v>
      </c>
      <c r="B292" s="2" t="s">
        <v>558</v>
      </c>
    </row>
    <row r="293" spans="1:2" x14ac:dyDescent="0.25">
      <c r="A293" s="1" t="s">
        <v>559</v>
      </c>
      <c r="B293" s="2" t="s">
        <v>117</v>
      </c>
    </row>
    <row r="294" spans="1:2" x14ac:dyDescent="0.25">
      <c r="A294" s="1" t="s">
        <v>560</v>
      </c>
      <c r="B294" s="2" t="s">
        <v>561</v>
      </c>
    </row>
    <row r="295" spans="1:2" x14ac:dyDescent="0.25">
      <c r="A295" s="1" t="s">
        <v>562</v>
      </c>
      <c r="B295" s="2" t="s">
        <v>563</v>
      </c>
    </row>
    <row r="296" spans="1:2" x14ac:dyDescent="0.25">
      <c r="A296" s="1" t="s">
        <v>564</v>
      </c>
      <c r="B296" s="2" t="s">
        <v>565</v>
      </c>
    </row>
    <row r="297" spans="1:2" x14ac:dyDescent="0.25">
      <c r="A297" s="1" t="s">
        <v>566</v>
      </c>
      <c r="B297" s="2" t="s">
        <v>567</v>
      </c>
    </row>
    <row r="298" spans="1:2" x14ac:dyDescent="0.25">
      <c r="A298" s="1" t="s">
        <v>568</v>
      </c>
      <c r="B298" s="2" t="s">
        <v>569</v>
      </c>
    </row>
    <row r="299" spans="1:2" x14ac:dyDescent="0.25">
      <c r="A299" s="1" t="s">
        <v>570</v>
      </c>
      <c r="B299" s="2" t="s">
        <v>571</v>
      </c>
    </row>
    <row r="300" spans="1:2" x14ac:dyDescent="0.25">
      <c r="A300" s="1" t="s">
        <v>572</v>
      </c>
      <c r="B300" s="2" t="s">
        <v>573</v>
      </c>
    </row>
    <row r="301" spans="1:2" x14ac:dyDescent="0.25">
      <c r="A301" s="1" t="s">
        <v>574</v>
      </c>
      <c r="B301" s="2" t="s">
        <v>575</v>
      </c>
    </row>
    <row r="302" spans="1:2" x14ac:dyDescent="0.25">
      <c r="A302" s="1" t="s">
        <v>576</v>
      </c>
      <c r="B302" s="2" t="s">
        <v>577</v>
      </c>
    </row>
    <row r="303" spans="1:2" x14ac:dyDescent="0.25">
      <c r="A303" s="1" t="s">
        <v>578</v>
      </c>
      <c r="B303" s="2" t="s">
        <v>579</v>
      </c>
    </row>
    <row r="304" spans="1:2" x14ac:dyDescent="0.25">
      <c r="A304" s="1" t="s">
        <v>580</v>
      </c>
      <c r="B304" s="2" t="s">
        <v>581</v>
      </c>
    </row>
    <row r="305" spans="1:2" x14ac:dyDescent="0.25">
      <c r="A305" s="1" t="s">
        <v>582</v>
      </c>
      <c r="B305" s="2" t="s">
        <v>583</v>
      </c>
    </row>
    <row r="306" spans="1:2" x14ac:dyDescent="0.25">
      <c r="A306" s="1" t="s">
        <v>584</v>
      </c>
      <c r="B306" s="2" t="s">
        <v>127</v>
      </c>
    </row>
    <row r="307" spans="1:2" x14ac:dyDescent="0.25">
      <c r="A307" s="1" t="s">
        <v>585</v>
      </c>
      <c r="B307" s="2" t="s">
        <v>586</v>
      </c>
    </row>
    <row r="308" spans="1:2" x14ac:dyDescent="0.25">
      <c r="A308" s="1" t="s">
        <v>587</v>
      </c>
      <c r="B308" s="2" t="s">
        <v>123</v>
      </c>
    </row>
    <row r="309" spans="1:2" x14ac:dyDescent="0.25">
      <c r="A309" s="1" t="s">
        <v>588</v>
      </c>
      <c r="B309" s="2" t="s">
        <v>125</v>
      </c>
    </row>
    <row r="310" spans="1:2" x14ac:dyDescent="0.25">
      <c r="A310" s="1" t="s">
        <v>589</v>
      </c>
      <c r="B310" s="2" t="s">
        <v>131</v>
      </c>
    </row>
    <row r="311" spans="1:2" x14ac:dyDescent="0.25">
      <c r="A311" s="1" t="s">
        <v>590</v>
      </c>
      <c r="B311" s="2" t="s">
        <v>133</v>
      </c>
    </row>
    <row r="312" spans="1:2" x14ac:dyDescent="0.25">
      <c r="A312" s="1" t="s">
        <v>591</v>
      </c>
      <c r="B312" s="2" t="s">
        <v>135</v>
      </c>
    </row>
    <row r="313" spans="1:2" x14ac:dyDescent="0.25">
      <c r="A313" s="1" t="s">
        <v>592</v>
      </c>
      <c r="B313" s="2" t="s">
        <v>137</v>
      </c>
    </row>
    <row r="314" spans="1:2" x14ac:dyDescent="0.25">
      <c r="A314" s="1" t="s">
        <v>593</v>
      </c>
      <c r="B314" s="2" t="s">
        <v>594</v>
      </c>
    </row>
    <row r="315" spans="1:2" x14ac:dyDescent="0.25">
      <c r="A315" s="1" t="s">
        <v>595</v>
      </c>
      <c r="B315" s="2" t="s">
        <v>596</v>
      </c>
    </row>
    <row r="316" spans="1:2" x14ac:dyDescent="0.25">
      <c r="A316" s="1" t="s">
        <v>597</v>
      </c>
      <c r="B316" s="2" t="s">
        <v>598</v>
      </c>
    </row>
    <row r="317" spans="1:2" x14ac:dyDescent="0.25">
      <c r="A317" s="1" t="s">
        <v>599</v>
      </c>
      <c r="B317" s="2" t="s">
        <v>600</v>
      </c>
    </row>
    <row r="318" spans="1:2" x14ac:dyDescent="0.25">
      <c r="A318" s="1" t="s">
        <v>601</v>
      </c>
      <c r="B318" s="2" t="s">
        <v>141</v>
      </c>
    </row>
    <row r="319" spans="1:2" x14ac:dyDescent="0.25">
      <c r="A319" s="1" t="s">
        <v>602</v>
      </c>
      <c r="B319" s="2" t="s">
        <v>603</v>
      </c>
    </row>
    <row r="320" spans="1:2" x14ac:dyDescent="0.25">
      <c r="A320" s="1" t="s">
        <v>604</v>
      </c>
      <c r="B320" s="2" t="s">
        <v>605</v>
      </c>
    </row>
    <row r="321" spans="1:2" x14ac:dyDescent="0.25">
      <c r="A321" s="1" t="s">
        <v>606</v>
      </c>
      <c r="B321" s="2" t="s">
        <v>607</v>
      </c>
    </row>
    <row r="322" spans="1:2" x14ac:dyDescent="0.25">
      <c r="A322" s="1" t="s">
        <v>608</v>
      </c>
      <c r="B322" s="2" t="s">
        <v>609</v>
      </c>
    </row>
    <row r="323" spans="1:2" x14ac:dyDescent="0.25">
      <c r="A323" s="1" t="s">
        <v>610</v>
      </c>
      <c r="B323" s="2" t="s">
        <v>611</v>
      </c>
    </row>
    <row r="324" spans="1:2" x14ac:dyDescent="0.25">
      <c r="A324" s="1" t="s">
        <v>612</v>
      </c>
      <c r="B324" s="2" t="s">
        <v>613</v>
      </c>
    </row>
    <row r="325" spans="1:2" x14ac:dyDescent="0.25">
      <c r="A325" s="1" t="s">
        <v>614</v>
      </c>
      <c r="B325" s="2" t="s">
        <v>615</v>
      </c>
    </row>
    <row r="326" spans="1:2" x14ac:dyDescent="0.25">
      <c r="A326" s="1" t="s">
        <v>616</v>
      </c>
      <c r="B326" s="2" t="s">
        <v>617</v>
      </c>
    </row>
    <row r="327" spans="1:2" x14ac:dyDescent="0.25">
      <c r="A327" s="1" t="s">
        <v>618</v>
      </c>
      <c r="B327" s="2" t="s">
        <v>619</v>
      </c>
    </row>
    <row r="328" spans="1:2" x14ac:dyDescent="0.25">
      <c r="A328" s="1" t="s">
        <v>620</v>
      </c>
      <c r="B328" s="2" t="s">
        <v>621</v>
      </c>
    </row>
    <row r="329" spans="1:2" x14ac:dyDescent="0.25">
      <c r="A329" s="1" t="s">
        <v>622</v>
      </c>
      <c r="B329" s="2" t="s">
        <v>623</v>
      </c>
    </row>
    <row r="330" spans="1:2" x14ac:dyDescent="0.25">
      <c r="A330" s="1" t="s">
        <v>624</v>
      </c>
      <c r="B330" s="2" t="s">
        <v>625</v>
      </c>
    </row>
    <row r="331" spans="1:2" x14ac:dyDescent="0.25">
      <c r="A331" s="1" t="s">
        <v>626</v>
      </c>
      <c r="B331" s="2" t="s">
        <v>627</v>
      </c>
    </row>
    <row r="332" spans="1:2" x14ac:dyDescent="0.25">
      <c r="A332" s="1" t="s">
        <v>628</v>
      </c>
      <c r="B332" s="2" t="s">
        <v>629</v>
      </c>
    </row>
    <row r="333" spans="1:2" x14ac:dyDescent="0.25">
      <c r="A333" s="1" t="s">
        <v>630</v>
      </c>
      <c r="B333" s="2" t="s">
        <v>631</v>
      </c>
    </row>
    <row r="334" spans="1:2" x14ac:dyDescent="0.25">
      <c r="A334" s="1" t="s">
        <v>632</v>
      </c>
      <c r="B334" s="2" t="s">
        <v>633</v>
      </c>
    </row>
    <row r="335" spans="1:2" x14ac:dyDescent="0.25">
      <c r="A335" s="1" t="s">
        <v>634</v>
      </c>
      <c r="B335" s="2" t="s">
        <v>635</v>
      </c>
    </row>
    <row r="336" spans="1:2" x14ac:dyDescent="0.25">
      <c r="A336" s="1" t="s">
        <v>636</v>
      </c>
      <c r="B336" s="2" t="s">
        <v>637</v>
      </c>
    </row>
    <row r="337" spans="1:2" x14ac:dyDescent="0.25">
      <c r="A337" s="1" t="s">
        <v>638</v>
      </c>
      <c r="B337" s="2" t="s">
        <v>639</v>
      </c>
    </row>
    <row r="338" spans="1:2" x14ac:dyDescent="0.25">
      <c r="A338" s="1" t="s">
        <v>640</v>
      </c>
      <c r="B338" s="2" t="s">
        <v>641</v>
      </c>
    </row>
    <row r="339" spans="1:2" x14ac:dyDescent="0.25">
      <c r="A339" s="1" t="s">
        <v>642</v>
      </c>
      <c r="B339" s="2" t="s">
        <v>643</v>
      </c>
    </row>
    <row r="340" spans="1:2" x14ac:dyDescent="0.25">
      <c r="A340" s="1" t="s">
        <v>644</v>
      </c>
      <c r="B340" s="2" t="s">
        <v>645</v>
      </c>
    </row>
    <row r="341" spans="1:2" x14ac:dyDescent="0.25">
      <c r="A341" s="1" t="s">
        <v>646</v>
      </c>
      <c r="B341" s="2" t="s">
        <v>647</v>
      </c>
    </row>
    <row r="342" spans="1:2" x14ac:dyDescent="0.25">
      <c r="A342" s="1" t="s">
        <v>648</v>
      </c>
      <c r="B342" s="2" t="s">
        <v>649</v>
      </c>
    </row>
    <row r="343" spans="1:2" x14ac:dyDescent="0.25">
      <c r="A343" s="1" t="s">
        <v>650</v>
      </c>
      <c r="B343" s="2" t="s">
        <v>651</v>
      </c>
    </row>
    <row r="344" spans="1:2" x14ac:dyDescent="0.25">
      <c r="A344" s="1" t="s">
        <v>652</v>
      </c>
      <c r="B344" s="2" t="s">
        <v>653</v>
      </c>
    </row>
    <row r="345" spans="1:2" x14ac:dyDescent="0.25">
      <c r="A345" s="1" t="s">
        <v>654</v>
      </c>
      <c r="B345" s="2" t="s">
        <v>655</v>
      </c>
    </row>
    <row r="346" spans="1:2" x14ac:dyDescent="0.25">
      <c r="A346" s="1" t="s">
        <v>656</v>
      </c>
      <c r="B346" s="2" t="s">
        <v>657</v>
      </c>
    </row>
    <row r="347" spans="1:2" x14ac:dyDescent="0.25">
      <c r="A347" s="1" t="s">
        <v>658</v>
      </c>
      <c r="B347" s="2" t="s">
        <v>659</v>
      </c>
    </row>
    <row r="348" spans="1:2" x14ac:dyDescent="0.25">
      <c r="A348" s="1" t="s">
        <v>660</v>
      </c>
      <c r="B348" s="2" t="s">
        <v>661</v>
      </c>
    </row>
    <row r="349" spans="1:2" x14ac:dyDescent="0.25">
      <c r="A349" s="1" t="s">
        <v>662</v>
      </c>
      <c r="B349" s="2" t="s">
        <v>663</v>
      </c>
    </row>
    <row r="350" spans="1:2" x14ac:dyDescent="0.25">
      <c r="A350" s="1" t="s">
        <v>664</v>
      </c>
      <c r="B350" s="2" t="s">
        <v>665</v>
      </c>
    </row>
    <row r="351" spans="1:2" x14ac:dyDescent="0.25">
      <c r="A351" s="1" t="s">
        <v>666</v>
      </c>
      <c r="B351" s="2" t="s">
        <v>667</v>
      </c>
    </row>
    <row r="352" spans="1:2" x14ac:dyDescent="0.25">
      <c r="A352" s="1" t="s">
        <v>668</v>
      </c>
      <c r="B352" s="2" t="s">
        <v>669</v>
      </c>
    </row>
    <row r="353" spans="1:2" x14ac:dyDescent="0.25">
      <c r="A353" s="1" t="s">
        <v>670</v>
      </c>
      <c r="B353" s="2" t="s">
        <v>671</v>
      </c>
    </row>
    <row r="354" spans="1:2" x14ac:dyDescent="0.25">
      <c r="A354" s="1" t="s">
        <v>672</v>
      </c>
      <c r="B354" s="2" t="s">
        <v>673</v>
      </c>
    </row>
    <row r="355" spans="1:2" x14ac:dyDescent="0.25">
      <c r="A355" s="1" t="s">
        <v>674</v>
      </c>
      <c r="B355" s="2" t="s">
        <v>538</v>
      </c>
    </row>
    <row r="356" spans="1:2" x14ac:dyDescent="0.25">
      <c r="A356" s="1" t="s">
        <v>675</v>
      </c>
      <c r="B356" s="2" t="s">
        <v>540</v>
      </c>
    </row>
    <row r="357" spans="1:2" x14ac:dyDescent="0.25">
      <c r="A357" s="1" t="s">
        <v>676</v>
      </c>
      <c r="B357" s="2" t="s">
        <v>544</v>
      </c>
    </row>
    <row r="358" spans="1:2" x14ac:dyDescent="0.25">
      <c r="A358" s="1" t="s">
        <v>677</v>
      </c>
      <c r="B358" s="2" t="s">
        <v>546</v>
      </c>
    </row>
    <row r="359" spans="1:2" x14ac:dyDescent="0.25">
      <c r="A359" s="1" t="s">
        <v>678</v>
      </c>
      <c r="B359" s="2" t="s">
        <v>679</v>
      </c>
    </row>
    <row r="360" spans="1:2" x14ac:dyDescent="0.25">
      <c r="A360" s="1" t="s">
        <v>680</v>
      </c>
      <c r="B360" s="2" t="s">
        <v>251</v>
      </c>
    </row>
    <row r="361" spans="1:2" x14ac:dyDescent="0.25">
      <c r="A361" s="1" t="s">
        <v>681</v>
      </c>
      <c r="B361" s="2" t="s">
        <v>682</v>
      </c>
    </row>
    <row r="362" spans="1:2" x14ac:dyDescent="0.25">
      <c r="A362" s="1" t="s">
        <v>683</v>
      </c>
      <c r="B362" s="2" t="s">
        <v>684</v>
      </c>
    </row>
    <row r="363" spans="1:2" x14ac:dyDescent="0.25">
      <c r="A363" s="1" t="s">
        <v>685</v>
      </c>
      <c r="B363" s="2" t="s">
        <v>686</v>
      </c>
    </row>
    <row r="364" spans="1:2" x14ac:dyDescent="0.25">
      <c r="A364" s="1" t="s">
        <v>687</v>
      </c>
      <c r="B364" s="2" t="s">
        <v>688</v>
      </c>
    </row>
    <row r="365" spans="1:2" x14ac:dyDescent="0.25">
      <c r="A365" s="1" t="s">
        <v>689</v>
      </c>
      <c r="B365" s="2" t="s">
        <v>690</v>
      </c>
    </row>
    <row r="366" spans="1:2" x14ac:dyDescent="0.25">
      <c r="A366" s="1" t="s">
        <v>691</v>
      </c>
      <c r="B366" s="2" t="s">
        <v>692</v>
      </c>
    </row>
    <row r="367" spans="1:2" x14ac:dyDescent="0.25">
      <c r="A367" s="1" t="s">
        <v>693</v>
      </c>
      <c r="B367" s="2" t="s">
        <v>694</v>
      </c>
    </row>
    <row r="368" spans="1:2" x14ac:dyDescent="0.25">
      <c r="A368" s="1" t="s">
        <v>695</v>
      </c>
      <c r="B368" s="2" t="s">
        <v>696</v>
      </c>
    </row>
    <row r="369" spans="1:2" x14ac:dyDescent="0.25">
      <c r="A369" s="1" t="s">
        <v>697</v>
      </c>
      <c r="B369" s="2" t="s">
        <v>698</v>
      </c>
    </row>
    <row r="370" spans="1:2" x14ac:dyDescent="0.25">
      <c r="A370" s="1" t="s">
        <v>699</v>
      </c>
      <c r="B370" s="2" t="s">
        <v>700</v>
      </c>
    </row>
    <row r="371" spans="1:2" x14ac:dyDescent="0.25">
      <c r="A371" s="1" t="s">
        <v>701</v>
      </c>
      <c r="B371" s="2" t="s">
        <v>702</v>
      </c>
    </row>
    <row r="372" spans="1:2" x14ac:dyDescent="0.25">
      <c r="A372" s="1" t="s">
        <v>703</v>
      </c>
      <c r="B372" s="2" t="s">
        <v>571</v>
      </c>
    </row>
    <row r="373" spans="1:2" x14ac:dyDescent="0.25">
      <c r="A373" s="1" t="s">
        <v>704</v>
      </c>
      <c r="B373" s="2" t="s">
        <v>573</v>
      </c>
    </row>
    <row r="374" spans="1:2" x14ac:dyDescent="0.25">
      <c r="A374" s="1" t="s">
        <v>705</v>
      </c>
      <c r="B374" s="2" t="s">
        <v>575</v>
      </c>
    </row>
    <row r="375" spans="1:2" x14ac:dyDescent="0.25">
      <c r="A375" s="1" t="s">
        <v>706</v>
      </c>
      <c r="B375" s="2" t="s">
        <v>579</v>
      </c>
    </row>
    <row r="376" spans="1:2" x14ac:dyDescent="0.25">
      <c r="A376" s="1" t="s">
        <v>707</v>
      </c>
      <c r="B376" s="2" t="s">
        <v>581</v>
      </c>
    </row>
    <row r="377" spans="1:2" x14ac:dyDescent="0.25">
      <c r="A377" s="1" t="s">
        <v>708</v>
      </c>
      <c r="B377" s="2" t="s">
        <v>709</v>
      </c>
    </row>
    <row r="378" spans="1:2" x14ac:dyDescent="0.25">
      <c r="A378" s="1" t="s">
        <v>710</v>
      </c>
      <c r="B378" s="2" t="s">
        <v>711</v>
      </c>
    </row>
    <row r="379" spans="1:2" x14ac:dyDescent="0.25">
      <c r="A379" s="1" t="s">
        <v>712</v>
      </c>
      <c r="B379" s="2" t="s">
        <v>637</v>
      </c>
    </row>
    <row r="380" spans="1:2" x14ac:dyDescent="0.25">
      <c r="A380" s="1" t="s">
        <v>713</v>
      </c>
      <c r="B380" s="2" t="s">
        <v>639</v>
      </c>
    </row>
    <row r="381" spans="1:2" x14ac:dyDescent="0.25">
      <c r="A381" s="1" t="s">
        <v>714</v>
      </c>
      <c r="B381" s="2" t="s">
        <v>641</v>
      </c>
    </row>
    <row r="382" spans="1:2" x14ac:dyDescent="0.25">
      <c r="A382" s="1" t="s">
        <v>715</v>
      </c>
      <c r="B382" s="2" t="s">
        <v>643</v>
      </c>
    </row>
    <row r="383" spans="1:2" x14ac:dyDescent="0.25">
      <c r="A383" s="1" t="s">
        <v>716</v>
      </c>
      <c r="B383" s="2" t="s">
        <v>645</v>
      </c>
    </row>
    <row r="384" spans="1:2" x14ac:dyDescent="0.25">
      <c r="A384" s="1" t="s">
        <v>717</v>
      </c>
      <c r="B384" s="2" t="s">
        <v>718</v>
      </c>
    </row>
    <row r="385" spans="1:2" x14ac:dyDescent="0.25">
      <c r="A385" s="1" t="s">
        <v>719</v>
      </c>
      <c r="B385" s="2" t="s">
        <v>649</v>
      </c>
    </row>
    <row r="386" spans="1:2" x14ac:dyDescent="0.25">
      <c r="A386" s="1" t="s">
        <v>720</v>
      </c>
      <c r="B386" s="2" t="s">
        <v>651</v>
      </c>
    </row>
    <row r="387" spans="1:2" x14ac:dyDescent="0.25">
      <c r="A387" s="1" t="s">
        <v>721</v>
      </c>
      <c r="B387" s="2" t="s">
        <v>653</v>
      </c>
    </row>
    <row r="388" spans="1:2" x14ac:dyDescent="0.25">
      <c r="A388" s="1" t="s">
        <v>722</v>
      </c>
      <c r="B388" s="2" t="s">
        <v>655</v>
      </c>
    </row>
    <row r="389" spans="1:2" x14ac:dyDescent="0.25">
      <c r="A389" s="1" t="s">
        <v>723</v>
      </c>
      <c r="B389" s="2" t="s">
        <v>724</v>
      </c>
    </row>
    <row r="390" spans="1:2" x14ac:dyDescent="0.25">
      <c r="A390" s="1" t="s">
        <v>725</v>
      </c>
      <c r="B390" s="2" t="s">
        <v>659</v>
      </c>
    </row>
    <row r="391" spans="1:2" x14ac:dyDescent="0.25">
      <c r="A391" s="1" t="s">
        <v>726</v>
      </c>
      <c r="B391" s="2" t="s">
        <v>661</v>
      </c>
    </row>
    <row r="392" spans="1:2" x14ac:dyDescent="0.25">
      <c r="A392" s="1" t="s">
        <v>727</v>
      </c>
      <c r="B392" s="2" t="s">
        <v>663</v>
      </c>
    </row>
    <row r="393" spans="1:2" x14ac:dyDescent="0.25">
      <c r="A393" s="1" t="s">
        <v>728</v>
      </c>
      <c r="B393" s="2" t="s">
        <v>665</v>
      </c>
    </row>
    <row r="394" spans="1:2" x14ac:dyDescent="0.25">
      <c r="A394" s="1" t="s">
        <v>729</v>
      </c>
      <c r="B394" s="2" t="s">
        <v>667</v>
      </c>
    </row>
    <row r="395" spans="1:2" x14ac:dyDescent="0.25">
      <c r="A395" s="1" t="s">
        <v>730</v>
      </c>
      <c r="B395" s="2" t="s">
        <v>731</v>
      </c>
    </row>
    <row r="396" spans="1:2" x14ac:dyDescent="0.25">
      <c r="A396" s="1" t="s">
        <v>732</v>
      </c>
      <c r="B396" s="2" t="s">
        <v>733</v>
      </c>
    </row>
    <row r="397" spans="1:2" x14ac:dyDescent="0.25">
      <c r="A397" s="1" t="s">
        <v>734</v>
      </c>
      <c r="B397" s="2" t="s">
        <v>735</v>
      </c>
    </row>
    <row r="398" spans="1:2" x14ac:dyDescent="0.25">
      <c r="A398" s="1" t="s">
        <v>736</v>
      </c>
      <c r="B398" s="2" t="s">
        <v>737</v>
      </c>
    </row>
    <row r="399" spans="1:2" x14ac:dyDescent="0.25">
      <c r="A399" s="1" t="s">
        <v>738</v>
      </c>
      <c r="B399" s="2" t="s">
        <v>739</v>
      </c>
    </row>
    <row r="400" spans="1:2" x14ac:dyDescent="0.25">
      <c r="A400" s="1" t="s">
        <v>740</v>
      </c>
      <c r="B400" s="2" t="s">
        <v>741</v>
      </c>
    </row>
    <row r="401" spans="1:2" x14ac:dyDescent="0.25">
      <c r="A401" s="1" t="s">
        <v>742</v>
      </c>
      <c r="B401" s="2" t="s">
        <v>743</v>
      </c>
    </row>
    <row r="402" spans="1:2" x14ac:dyDescent="0.25">
      <c r="A402" s="1" t="s">
        <v>744</v>
      </c>
      <c r="B402" s="2" t="s">
        <v>745</v>
      </c>
    </row>
    <row r="403" spans="1:2" x14ac:dyDescent="0.25">
      <c r="A403" s="1" t="s">
        <v>746</v>
      </c>
      <c r="B403" s="2" t="s">
        <v>747</v>
      </c>
    </row>
    <row r="404" spans="1:2" x14ac:dyDescent="0.25">
      <c r="A404" s="1" t="s">
        <v>748</v>
      </c>
      <c r="B404" s="2" t="s">
        <v>749</v>
      </c>
    </row>
    <row r="405" spans="1:2" x14ac:dyDescent="0.25">
      <c r="A405" s="1" t="s">
        <v>750</v>
      </c>
      <c r="B405" s="2" t="s">
        <v>751</v>
      </c>
    </row>
    <row r="406" spans="1:2" x14ac:dyDescent="0.25">
      <c r="A406" s="1" t="s">
        <v>752</v>
      </c>
      <c r="B406" s="2" t="s">
        <v>753</v>
      </c>
    </row>
    <row r="407" spans="1:2" x14ac:dyDescent="0.25">
      <c r="A407" s="1" t="s">
        <v>754</v>
      </c>
      <c r="B407" s="2" t="s">
        <v>755</v>
      </c>
    </row>
    <row r="408" spans="1:2" x14ac:dyDescent="0.25">
      <c r="A408" s="1" t="s">
        <v>756</v>
      </c>
      <c r="B408" s="2" t="s">
        <v>757</v>
      </c>
    </row>
    <row r="409" spans="1:2" x14ac:dyDescent="0.25">
      <c r="A409" s="1" t="s">
        <v>758</v>
      </c>
      <c r="B409" s="2" t="s">
        <v>759</v>
      </c>
    </row>
    <row r="410" spans="1:2" x14ac:dyDescent="0.25">
      <c r="A410" s="1" t="s">
        <v>760</v>
      </c>
      <c r="B410" s="2" t="s">
        <v>759</v>
      </c>
    </row>
    <row r="411" spans="1:2" x14ac:dyDescent="0.25">
      <c r="A411" s="1" t="s">
        <v>761</v>
      </c>
      <c r="B411" s="2" t="s">
        <v>762</v>
      </c>
    </row>
    <row r="412" spans="1:2" x14ac:dyDescent="0.25">
      <c r="A412" s="1" t="s">
        <v>763</v>
      </c>
      <c r="B412" s="2" t="s">
        <v>762</v>
      </c>
    </row>
    <row r="413" spans="1:2" x14ac:dyDescent="0.25">
      <c r="A413" s="1" t="s">
        <v>764</v>
      </c>
      <c r="B413" s="2" t="s">
        <v>765</v>
      </c>
    </row>
    <row r="414" spans="1:2" x14ac:dyDescent="0.25">
      <c r="A414" s="1" t="s">
        <v>766</v>
      </c>
      <c r="B414" s="2" t="s">
        <v>767</v>
      </c>
    </row>
    <row r="415" spans="1:2" x14ac:dyDescent="0.25">
      <c r="A415" s="1" t="s">
        <v>768</v>
      </c>
      <c r="B415" s="2" t="s">
        <v>769</v>
      </c>
    </row>
    <row r="416" spans="1:2" x14ac:dyDescent="0.25">
      <c r="A416" s="1" t="s">
        <v>770</v>
      </c>
      <c r="B416" s="2" t="s">
        <v>771</v>
      </c>
    </row>
    <row r="417" spans="1:2" x14ac:dyDescent="0.25">
      <c r="A417" s="1" t="s">
        <v>772</v>
      </c>
      <c r="B417" s="2" t="s">
        <v>773</v>
      </c>
    </row>
    <row r="418" spans="1:2" x14ac:dyDescent="0.25">
      <c r="A418" s="1" t="s">
        <v>774</v>
      </c>
      <c r="B418" s="2" t="s">
        <v>775</v>
      </c>
    </row>
    <row r="419" spans="1:2" x14ac:dyDescent="0.25">
      <c r="A419" s="1" t="s">
        <v>776</v>
      </c>
      <c r="B419" s="2" t="s">
        <v>777</v>
      </c>
    </row>
    <row r="420" spans="1:2" x14ac:dyDescent="0.25">
      <c r="A420" s="1" t="s">
        <v>778</v>
      </c>
      <c r="B420" s="2" t="s">
        <v>779</v>
      </c>
    </row>
    <row r="421" spans="1:2" x14ac:dyDescent="0.25">
      <c r="A421" s="1" t="s">
        <v>780</v>
      </c>
      <c r="B421" s="2" t="s">
        <v>781</v>
      </c>
    </row>
    <row r="422" spans="1:2" x14ac:dyDescent="0.25">
      <c r="A422" s="1" t="s">
        <v>782</v>
      </c>
      <c r="B422" s="2" t="s">
        <v>783</v>
      </c>
    </row>
    <row r="423" spans="1:2" x14ac:dyDescent="0.25">
      <c r="A423" s="1" t="s">
        <v>784</v>
      </c>
      <c r="B423" s="2" t="s">
        <v>785</v>
      </c>
    </row>
    <row r="424" spans="1:2" x14ac:dyDescent="0.25">
      <c r="A424" s="1" t="s">
        <v>786</v>
      </c>
      <c r="B424" s="2" t="s">
        <v>787</v>
      </c>
    </row>
    <row r="425" spans="1:2" x14ac:dyDescent="0.25">
      <c r="A425" s="1" t="s">
        <v>788</v>
      </c>
      <c r="B425" s="2" t="s">
        <v>789</v>
      </c>
    </row>
    <row r="426" spans="1:2" x14ac:dyDescent="0.25">
      <c r="A426" s="1" t="s">
        <v>790</v>
      </c>
      <c r="B426" s="2" t="s">
        <v>791</v>
      </c>
    </row>
    <row r="427" spans="1:2" x14ac:dyDescent="0.25">
      <c r="A427" s="1" t="s">
        <v>792</v>
      </c>
      <c r="B427" s="2" t="s">
        <v>793</v>
      </c>
    </row>
    <row r="428" spans="1:2" x14ac:dyDescent="0.25">
      <c r="A428" s="1" t="s">
        <v>794</v>
      </c>
      <c r="B428" s="2" t="s">
        <v>795</v>
      </c>
    </row>
    <row r="429" spans="1:2" x14ac:dyDescent="0.25">
      <c r="A429" s="1" t="s">
        <v>796</v>
      </c>
      <c r="B429" s="2" t="s">
        <v>797</v>
      </c>
    </row>
    <row r="430" spans="1:2" x14ac:dyDescent="0.25">
      <c r="A430" s="1" t="s">
        <v>798</v>
      </c>
      <c r="B430" s="2" t="s">
        <v>799</v>
      </c>
    </row>
    <row r="431" spans="1:2" x14ac:dyDescent="0.25">
      <c r="A431" s="1" t="s">
        <v>800</v>
      </c>
      <c r="B431" s="2" t="s">
        <v>801</v>
      </c>
    </row>
    <row r="432" spans="1:2" x14ac:dyDescent="0.25">
      <c r="A432" s="1" t="s">
        <v>802</v>
      </c>
      <c r="B432" s="2" t="s">
        <v>803</v>
      </c>
    </row>
    <row r="433" spans="1:2" x14ac:dyDescent="0.25">
      <c r="A433" s="1" t="s">
        <v>804</v>
      </c>
      <c r="B433" s="2" t="s">
        <v>805</v>
      </c>
    </row>
    <row r="434" spans="1:2" x14ac:dyDescent="0.25">
      <c r="A434" s="1" t="s">
        <v>806</v>
      </c>
      <c r="B434" s="2" t="s">
        <v>807</v>
      </c>
    </row>
    <row r="435" spans="1:2" x14ac:dyDescent="0.25">
      <c r="A435" s="1" t="s">
        <v>808</v>
      </c>
      <c r="B435" s="2" t="s">
        <v>809</v>
      </c>
    </row>
    <row r="436" spans="1:2" x14ac:dyDescent="0.25">
      <c r="A436" s="1" t="s">
        <v>810</v>
      </c>
      <c r="B436" s="2" t="s">
        <v>811</v>
      </c>
    </row>
    <row r="437" spans="1:2" x14ac:dyDescent="0.25">
      <c r="A437" s="1" t="s">
        <v>812</v>
      </c>
      <c r="B437" s="2" t="s">
        <v>813</v>
      </c>
    </row>
    <row r="438" spans="1:2" x14ac:dyDescent="0.25">
      <c r="A438" s="1" t="s">
        <v>814</v>
      </c>
      <c r="B438" s="2" t="s">
        <v>815</v>
      </c>
    </row>
    <row r="439" spans="1:2" x14ac:dyDescent="0.25">
      <c r="A439" s="1" t="s">
        <v>816</v>
      </c>
      <c r="B439" s="2" t="s">
        <v>817</v>
      </c>
    </row>
    <row r="440" spans="1:2" x14ac:dyDescent="0.25">
      <c r="A440" s="1" t="s">
        <v>818</v>
      </c>
      <c r="B440" s="2" t="s">
        <v>819</v>
      </c>
    </row>
    <row r="441" spans="1:2" x14ac:dyDescent="0.25">
      <c r="A441" s="1" t="s">
        <v>820</v>
      </c>
      <c r="B441" s="2" t="s">
        <v>821</v>
      </c>
    </row>
    <row r="442" spans="1:2" x14ac:dyDescent="0.25">
      <c r="A442" s="1" t="s">
        <v>822</v>
      </c>
      <c r="B442" s="2" t="s">
        <v>821</v>
      </c>
    </row>
    <row r="443" spans="1:2" x14ac:dyDescent="0.25">
      <c r="A443" s="1" t="s">
        <v>823</v>
      </c>
      <c r="B443" s="2" t="s">
        <v>824</v>
      </c>
    </row>
    <row r="444" spans="1:2" x14ac:dyDescent="0.25">
      <c r="A444" s="1" t="s">
        <v>825</v>
      </c>
      <c r="B444" s="2" t="s">
        <v>826</v>
      </c>
    </row>
    <row r="445" spans="1:2" x14ac:dyDescent="0.25">
      <c r="A445" s="1" t="s">
        <v>827</v>
      </c>
      <c r="B445" s="2" t="s">
        <v>828</v>
      </c>
    </row>
    <row r="446" spans="1:2" x14ac:dyDescent="0.25">
      <c r="A446" s="1" t="s">
        <v>829</v>
      </c>
      <c r="B446" s="2" t="s">
        <v>830</v>
      </c>
    </row>
    <row r="447" spans="1:2" x14ac:dyDescent="0.25">
      <c r="A447" s="1" t="s">
        <v>831</v>
      </c>
      <c r="B447" s="2" t="s">
        <v>832</v>
      </c>
    </row>
    <row r="448" spans="1:2" x14ac:dyDescent="0.25">
      <c r="A448" s="1" t="s">
        <v>833</v>
      </c>
      <c r="B448" s="2" t="s">
        <v>799</v>
      </c>
    </row>
    <row r="449" spans="1:2" x14ac:dyDescent="0.25">
      <c r="A449" s="1" t="s">
        <v>834</v>
      </c>
      <c r="B449" s="2" t="s">
        <v>801</v>
      </c>
    </row>
    <row r="450" spans="1:2" x14ac:dyDescent="0.25">
      <c r="A450" s="1" t="s">
        <v>835</v>
      </c>
      <c r="B450" s="2" t="s">
        <v>836</v>
      </c>
    </row>
    <row r="451" spans="1:2" x14ac:dyDescent="0.25">
      <c r="A451" s="1" t="s">
        <v>837</v>
      </c>
      <c r="B451" s="2" t="s">
        <v>805</v>
      </c>
    </row>
    <row r="452" spans="1:2" x14ac:dyDescent="0.25">
      <c r="A452" s="1" t="s">
        <v>838</v>
      </c>
      <c r="B452" s="2" t="s">
        <v>807</v>
      </c>
    </row>
    <row r="453" spans="1:2" x14ac:dyDescent="0.25">
      <c r="A453" s="1" t="s">
        <v>839</v>
      </c>
      <c r="B453" s="2" t="s">
        <v>809</v>
      </c>
    </row>
    <row r="454" spans="1:2" x14ac:dyDescent="0.25">
      <c r="A454" s="1" t="s">
        <v>840</v>
      </c>
      <c r="B454" s="2" t="s">
        <v>811</v>
      </c>
    </row>
    <row r="455" spans="1:2" x14ac:dyDescent="0.25">
      <c r="A455" s="1" t="s">
        <v>841</v>
      </c>
      <c r="B455" s="2" t="s">
        <v>813</v>
      </c>
    </row>
    <row r="456" spans="1:2" x14ac:dyDescent="0.25">
      <c r="A456" s="1" t="s">
        <v>842</v>
      </c>
      <c r="B456" s="2" t="s">
        <v>815</v>
      </c>
    </row>
    <row r="457" spans="1:2" x14ac:dyDescent="0.25">
      <c r="A457" s="1" t="s">
        <v>843</v>
      </c>
      <c r="B457" s="2" t="s">
        <v>817</v>
      </c>
    </row>
    <row r="458" spans="1:2" x14ac:dyDescent="0.25">
      <c r="A458" s="1" t="s">
        <v>844</v>
      </c>
      <c r="B458" s="2" t="s">
        <v>819</v>
      </c>
    </row>
    <row r="459" spans="1:2" x14ac:dyDescent="0.25">
      <c r="A459" s="1" t="s">
        <v>845</v>
      </c>
      <c r="B459" s="2" t="s">
        <v>846</v>
      </c>
    </row>
    <row r="460" spans="1:2" x14ac:dyDescent="0.25">
      <c r="A460" s="1" t="s">
        <v>847</v>
      </c>
      <c r="B460" s="2" t="s">
        <v>848</v>
      </c>
    </row>
    <row r="461" spans="1:2" x14ac:dyDescent="0.25">
      <c r="A461" s="1" t="s">
        <v>849</v>
      </c>
      <c r="B461" s="2" t="s">
        <v>850</v>
      </c>
    </row>
    <row r="462" spans="1:2" x14ac:dyDescent="0.25">
      <c r="A462" s="1" t="s">
        <v>851</v>
      </c>
      <c r="B462" s="2" t="s">
        <v>852</v>
      </c>
    </row>
    <row r="463" spans="1:2" x14ac:dyDescent="0.25">
      <c r="A463" s="1" t="s">
        <v>853</v>
      </c>
      <c r="B463" s="2" t="s">
        <v>854</v>
      </c>
    </row>
    <row r="464" spans="1:2" x14ac:dyDescent="0.25">
      <c r="A464" s="1" t="s">
        <v>855</v>
      </c>
      <c r="B464" s="2" t="s">
        <v>856</v>
      </c>
    </row>
    <row r="465" spans="1:2" x14ac:dyDescent="0.25">
      <c r="A465" s="1" t="s">
        <v>857</v>
      </c>
      <c r="B465" s="2" t="s">
        <v>799</v>
      </c>
    </row>
    <row r="466" spans="1:2" x14ac:dyDescent="0.25">
      <c r="A466" s="1" t="s">
        <v>858</v>
      </c>
      <c r="B466" s="2" t="s">
        <v>801</v>
      </c>
    </row>
    <row r="467" spans="1:2" x14ac:dyDescent="0.25">
      <c r="A467" s="1" t="s">
        <v>859</v>
      </c>
      <c r="B467" s="2" t="s">
        <v>860</v>
      </c>
    </row>
    <row r="468" spans="1:2" x14ac:dyDescent="0.25">
      <c r="A468" s="1" t="s">
        <v>861</v>
      </c>
      <c r="B468" s="2" t="s">
        <v>805</v>
      </c>
    </row>
    <row r="469" spans="1:2" x14ac:dyDescent="0.25">
      <c r="A469" s="1" t="s">
        <v>862</v>
      </c>
      <c r="B469" s="2" t="s">
        <v>807</v>
      </c>
    </row>
    <row r="470" spans="1:2" x14ac:dyDescent="0.25">
      <c r="A470" s="1" t="s">
        <v>863</v>
      </c>
      <c r="B470" s="2" t="s">
        <v>809</v>
      </c>
    </row>
    <row r="471" spans="1:2" x14ac:dyDescent="0.25">
      <c r="A471" s="1" t="s">
        <v>864</v>
      </c>
      <c r="B471" s="2" t="s">
        <v>811</v>
      </c>
    </row>
    <row r="472" spans="1:2" x14ac:dyDescent="0.25">
      <c r="A472" s="1" t="s">
        <v>865</v>
      </c>
      <c r="B472" s="2" t="s">
        <v>813</v>
      </c>
    </row>
    <row r="473" spans="1:2" x14ac:dyDescent="0.25">
      <c r="A473" s="1" t="s">
        <v>866</v>
      </c>
      <c r="B473" s="2" t="s">
        <v>815</v>
      </c>
    </row>
    <row r="474" spans="1:2" x14ac:dyDescent="0.25">
      <c r="A474" s="1" t="s">
        <v>867</v>
      </c>
      <c r="B474" s="2" t="s">
        <v>817</v>
      </c>
    </row>
    <row r="475" spans="1:2" x14ac:dyDescent="0.25">
      <c r="A475" s="1" t="s">
        <v>868</v>
      </c>
      <c r="B475" s="2" t="s">
        <v>869</v>
      </c>
    </row>
    <row r="476" spans="1:2" x14ac:dyDescent="0.25">
      <c r="A476" s="1" t="s">
        <v>870</v>
      </c>
      <c r="B476" s="2" t="s">
        <v>871</v>
      </c>
    </row>
    <row r="477" spans="1:2" x14ac:dyDescent="0.25">
      <c r="A477" s="1" t="s">
        <v>872</v>
      </c>
      <c r="B477" s="2" t="s">
        <v>873</v>
      </c>
    </row>
    <row r="478" spans="1:2" x14ac:dyDescent="0.25">
      <c r="A478" s="1" t="s">
        <v>874</v>
      </c>
      <c r="B478" s="2" t="s">
        <v>875</v>
      </c>
    </row>
    <row r="479" spans="1:2" x14ac:dyDescent="0.25">
      <c r="A479" s="1" t="s">
        <v>876</v>
      </c>
      <c r="B479" s="2" t="s">
        <v>877</v>
      </c>
    </row>
    <row r="480" spans="1:2" x14ac:dyDescent="0.25">
      <c r="A480" s="1" t="s">
        <v>878</v>
      </c>
      <c r="B480" s="2" t="s">
        <v>879</v>
      </c>
    </row>
    <row r="481" spans="1:2" x14ac:dyDescent="0.25">
      <c r="A481" s="1" t="s">
        <v>880</v>
      </c>
      <c r="B481" s="2" t="s">
        <v>881</v>
      </c>
    </row>
    <row r="482" spans="1:2" x14ac:dyDescent="0.25">
      <c r="A482" s="1" t="s">
        <v>882</v>
      </c>
      <c r="B482" s="2" t="s">
        <v>799</v>
      </c>
    </row>
    <row r="483" spans="1:2" x14ac:dyDescent="0.25">
      <c r="A483" s="1" t="s">
        <v>883</v>
      </c>
      <c r="B483" s="2" t="s">
        <v>884</v>
      </c>
    </row>
    <row r="484" spans="1:2" x14ac:dyDescent="0.25">
      <c r="A484" s="1" t="s">
        <v>885</v>
      </c>
      <c r="B484" s="2" t="s">
        <v>886</v>
      </c>
    </row>
    <row r="485" spans="1:2" x14ac:dyDescent="0.25">
      <c r="A485" s="1" t="s">
        <v>887</v>
      </c>
      <c r="B485" s="2" t="s">
        <v>888</v>
      </c>
    </row>
    <row r="486" spans="1:2" x14ac:dyDescent="0.25">
      <c r="A486" s="1" t="s">
        <v>889</v>
      </c>
      <c r="B486" s="2" t="s">
        <v>890</v>
      </c>
    </row>
    <row r="487" spans="1:2" x14ac:dyDescent="0.25">
      <c r="A487" s="1" t="s">
        <v>891</v>
      </c>
      <c r="B487" s="2" t="s">
        <v>892</v>
      </c>
    </row>
    <row r="488" spans="1:2" x14ac:dyDescent="0.25">
      <c r="A488" s="1" t="s">
        <v>893</v>
      </c>
      <c r="B488" s="2" t="s">
        <v>892</v>
      </c>
    </row>
    <row r="489" spans="1:2" x14ac:dyDescent="0.25">
      <c r="A489" s="1" t="s">
        <v>894</v>
      </c>
      <c r="B489" s="2" t="s">
        <v>895</v>
      </c>
    </row>
    <row r="490" spans="1:2" x14ac:dyDescent="0.25">
      <c r="A490" s="1" t="s">
        <v>896</v>
      </c>
      <c r="B490" s="2" t="s">
        <v>895</v>
      </c>
    </row>
    <row r="491" spans="1:2" x14ac:dyDescent="0.25">
      <c r="A491" s="1" t="s">
        <v>897</v>
      </c>
      <c r="B491" s="2" t="s">
        <v>898</v>
      </c>
    </row>
    <row r="492" spans="1:2" x14ac:dyDescent="0.25">
      <c r="A492" s="1" t="s">
        <v>899</v>
      </c>
      <c r="B492" s="2" t="s">
        <v>900</v>
      </c>
    </row>
    <row r="493" spans="1:2" x14ac:dyDescent="0.25">
      <c r="A493" s="1" t="s">
        <v>901</v>
      </c>
      <c r="B493" s="2" t="s">
        <v>902</v>
      </c>
    </row>
    <row r="494" spans="1:2" x14ac:dyDescent="0.25">
      <c r="A494" s="1" t="s">
        <v>903</v>
      </c>
      <c r="B494" s="2" t="s">
        <v>805</v>
      </c>
    </row>
    <row r="495" spans="1:2" x14ac:dyDescent="0.25">
      <c r="A495" s="1" t="s">
        <v>904</v>
      </c>
      <c r="B495" s="2" t="s">
        <v>807</v>
      </c>
    </row>
    <row r="496" spans="1:2" x14ac:dyDescent="0.25">
      <c r="A496" s="1" t="s">
        <v>905</v>
      </c>
      <c r="B496" s="2" t="s">
        <v>906</v>
      </c>
    </row>
    <row r="497" spans="1:2" x14ac:dyDescent="0.25">
      <c r="A497" s="1" t="s">
        <v>907</v>
      </c>
      <c r="B497" s="2" t="s">
        <v>908</v>
      </c>
    </row>
    <row r="498" spans="1:2" x14ac:dyDescent="0.25">
      <c r="A498" s="1" t="s">
        <v>909</v>
      </c>
      <c r="B498" s="2" t="s">
        <v>910</v>
      </c>
    </row>
    <row r="499" spans="1:2" x14ac:dyDescent="0.25">
      <c r="A499" s="1" t="s">
        <v>911</v>
      </c>
      <c r="B499" s="2" t="s">
        <v>912</v>
      </c>
    </row>
    <row r="500" spans="1:2" x14ac:dyDescent="0.25">
      <c r="A500" s="1" t="s">
        <v>913</v>
      </c>
      <c r="B500" s="2" t="s">
        <v>914</v>
      </c>
    </row>
    <row r="501" spans="1:2" x14ac:dyDescent="0.25">
      <c r="A501" s="1" t="s">
        <v>915</v>
      </c>
      <c r="B501" s="2" t="s">
        <v>916</v>
      </c>
    </row>
    <row r="502" spans="1:2" x14ac:dyDescent="0.25">
      <c r="A502" s="1" t="s">
        <v>917</v>
      </c>
      <c r="B502" s="2" t="s">
        <v>918</v>
      </c>
    </row>
    <row r="503" spans="1:2" x14ac:dyDescent="0.25">
      <c r="A503" s="1" t="s">
        <v>919</v>
      </c>
      <c r="B503" s="2" t="s">
        <v>920</v>
      </c>
    </row>
    <row r="504" spans="1:2" x14ac:dyDescent="0.25">
      <c r="A504" s="1" t="s">
        <v>921</v>
      </c>
      <c r="B504" s="2" t="s">
        <v>922</v>
      </c>
    </row>
    <row r="505" spans="1:2" x14ac:dyDescent="0.25">
      <c r="A505" s="1" t="s">
        <v>923</v>
      </c>
      <c r="B505" s="2" t="s">
        <v>924</v>
      </c>
    </row>
    <row r="506" spans="1:2" x14ac:dyDescent="0.25">
      <c r="A506" s="1" t="s">
        <v>925</v>
      </c>
      <c r="B506" s="2" t="s">
        <v>926</v>
      </c>
    </row>
    <row r="507" spans="1:2" x14ac:dyDescent="0.25">
      <c r="A507" s="1" t="s">
        <v>927</v>
      </c>
      <c r="B507" s="2" t="s">
        <v>928</v>
      </c>
    </row>
    <row r="508" spans="1:2" x14ac:dyDescent="0.25">
      <c r="A508" s="1" t="s">
        <v>929</v>
      </c>
      <c r="B508" s="2" t="s">
        <v>930</v>
      </c>
    </row>
    <row r="509" spans="1:2" x14ac:dyDescent="0.25">
      <c r="A509" s="1" t="s">
        <v>931</v>
      </c>
      <c r="B509" s="2" t="s">
        <v>930</v>
      </c>
    </row>
    <row r="510" spans="1:2" x14ac:dyDescent="0.25">
      <c r="A510" s="1" t="s">
        <v>932</v>
      </c>
      <c r="B510" s="2" t="s">
        <v>801</v>
      </c>
    </row>
    <row r="511" spans="1:2" x14ac:dyDescent="0.25">
      <c r="A511" s="1" t="s">
        <v>933</v>
      </c>
      <c r="B511" s="2" t="s">
        <v>801</v>
      </c>
    </row>
    <row r="512" spans="1:2" x14ac:dyDescent="0.25">
      <c r="A512" s="1" t="s">
        <v>934</v>
      </c>
      <c r="B512" s="2" t="s">
        <v>805</v>
      </c>
    </row>
    <row r="513" spans="1:2" x14ac:dyDescent="0.25">
      <c r="A513" s="1" t="s">
        <v>935</v>
      </c>
      <c r="B513" s="2" t="s">
        <v>807</v>
      </c>
    </row>
    <row r="514" spans="1:2" x14ac:dyDescent="0.25">
      <c r="A514" s="1" t="s">
        <v>936</v>
      </c>
      <c r="B514" s="2" t="s">
        <v>809</v>
      </c>
    </row>
    <row r="515" spans="1:2" x14ac:dyDescent="0.25">
      <c r="A515" s="1" t="s">
        <v>937</v>
      </c>
      <c r="B515" s="2" t="s">
        <v>811</v>
      </c>
    </row>
    <row r="516" spans="1:2" x14ac:dyDescent="0.25">
      <c r="A516" s="1" t="s">
        <v>938</v>
      </c>
      <c r="B516" s="2" t="s">
        <v>813</v>
      </c>
    </row>
    <row r="517" spans="1:2" x14ac:dyDescent="0.25">
      <c r="A517" s="1" t="s">
        <v>939</v>
      </c>
      <c r="B517" s="2" t="s">
        <v>940</v>
      </c>
    </row>
    <row r="518" spans="1:2" x14ac:dyDescent="0.25">
      <c r="A518" s="1" t="s">
        <v>941</v>
      </c>
      <c r="B518" s="2" t="s">
        <v>817</v>
      </c>
    </row>
    <row r="519" spans="1:2" x14ac:dyDescent="0.25">
      <c r="A519" s="1" t="s">
        <v>942</v>
      </c>
      <c r="B519" s="2" t="s">
        <v>943</v>
      </c>
    </row>
    <row r="520" spans="1:2" x14ac:dyDescent="0.25">
      <c r="A520" s="1" t="s">
        <v>944</v>
      </c>
      <c r="B520" s="2" t="s">
        <v>945</v>
      </c>
    </row>
    <row r="521" spans="1:2" x14ac:dyDescent="0.25">
      <c r="A521" s="1" t="s">
        <v>946</v>
      </c>
      <c r="B521" s="2" t="s">
        <v>947</v>
      </c>
    </row>
    <row r="522" spans="1:2" x14ac:dyDescent="0.25">
      <c r="A522" s="1" t="s">
        <v>948</v>
      </c>
      <c r="B522" s="2" t="s">
        <v>949</v>
      </c>
    </row>
    <row r="523" spans="1:2" x14ac:dyDescent="0.25">
      <c r="A523" s="1" t="s">
        <v>950</v>
      </c>
      <c r="B523" s="2" t="s">
        <v>951</v>
      </c>
    </row>
    <row r="524" spans="1:2" x14ac:dyDescent="0.25">
      <c r="A524" s="1" t="s">
        <v>952</v>
      </c>
      <c r="B524" s="2" t="s">
        <v>953</v>
      </c>
    </row>
    <row r="525" spans="1:2" x14ac:dyDescent="0.25">
      <c r="A525" s="1" t="s">
        <v>954</v>
      </c>
      <c r="B525" s="2" t="s">
        <v>955</v>
      </c>
    </row>
    <row r="526" spans="1:2" x14ac:dyDescent="0.25">
      <c r="A526" s="1" t="s">
        <v>956</v>
      </c>
      <c r="B526" s="2" t="s">
        <v>957</v>
      </c>
    </row>
    <row r="527" spans="1:2" x14ac:dyDescent="0.25">
      <c r="A527" s="1" t="s">
        <v>958</v>
      </c>
      <c r="B527" s="2" t="s">
        <v>959</v>
      </c>
    </row>
    <row r="528" spans="1:2" x14ac:dyDescent="0.25">
      <c r="A528" s="1" t="s">
        <v>960</v>
      </c>
      <c r="B528" s="2" t="s">
        <v>961</v>
      </c>
    </row>
    <row r="529" spans="1:2" x14ac:dyDescent="0.25">
      <c r="A529" s="1" t="s">
        <v>962</v>
      </c>
      <c r="B529" s="2" t="s">
        <v>963</v>
      </c>
    </row>
    <row r="530" spans="1:2" x14ac:dyDescent="0.25">
      <c r="A530" s="1" t="s">
        <v>964</v>
      </c>
      <c r="B530" s="2" t="s">
        <v>963</v>
      </c>
    </row>
    <row r="531" spans="1:2" x14ac:dyDescent="0.25">
      <c r="A531" s="1" t="s">
        <v>965</v>
      </c>
      <c r="B531" s="2" t="s">
        <v>966</v>
      </c>
    </row>
    <row r="532" spans="1:2" x14ac:dyDescent="0.25">
      <c r="A532" s="1" t="s">
        <v>967</v>
      </c>
      <c r="B532" s="2" t="s">
        <v>968</v>
      </c>
    </row>
    <row r="533" spans="1:2" x14ac:dyDescent="0.25">
      <c r="A533" s="1" t="s">
        <v>969</v>
      </c>
      <c r="B533" s="2" t="s">
        <v>968</v>
      </c>
    </row>
    <row r="534" spans="1:2" x14ac:dyDescent="0.25">
      <c r="A534" s="1" t="s">
        <v>970</v>
      </c>
      <c r="B534" s="2" t="s">
        <v>971</v>
      </c>
    </row>
    <row r="535" spans="1:2" x14ac:dyDescent="0.25">
      <c r="A535" s="1" t="s">
        <v>972</v>
      </c>
      <c r="B535" s="2" t="s">
        <v>973</v>
      </c>
    </row>
    <row r="536" spans="1:2" x14ac:dyDescent="0.25">
      <c r="A536" s="1" t="s">
        <v>974</v>
      </c>
      <c r="B536" s="2" t="s">
        <v>975</v>
      </c>
    </row>
    <row r="537" spans="1:2" x14ac:dyDescent="0.25">
      <c r="A537" s="1" t="s">
        <v>976</v>
      </c>
      <c r="B537" s="2" t="s">
        <v>977</v>
      </c>
    </row>
    <row r="538" spans="1:2" x14ac:dyDescent="0.25">
      <c r="A538" s="1" t="s">
        <v>978</v>
      </c>
      <c r="B538" s="2" t="s">
        <v>979</v>
      </c>
    </row>
    <row r="539" spans="1:2" x14ac:dyDescent="0.25">
      <c r="A539" s="1" t="s">
        <v>980</v>
      </c>
      <c r="B539" s="2" t="s">
        <v>981</v>
      </c>
    </row>
    <row r="540" spans="1:2" x14ac:dyDescent="0.25">
      <c r="A540" s="1" t="s">
        <v>982</v>
      </c>
      <c r="B540" s="2" t="s">
        <v>983</v>
      </c>
    </row>
    <row r="541" spans="1:2" x14ac:dyDescent="0.25">
      <c r="A541" s="1" t="s">
        <v>984</v>
      </c>
      <c r="B541" s="2" t="s">
        <v>985</v>
      </c>
    </row>
    <row r="542" spans="1:2" x14ac:dyDescent="0.25">
      <c r="A542" s="1" t="s">
        <v>986</v>
      </c>
      <c r="B542" s="2" t="s">
        <v>987</v>
      </c>
    </row>
    <row r="543" spans="1:2" x14ac:dyDescent="0.25">
      <c r="A543" s="1" t="s">
        <v>988</v>
      </c>
      <c r="B543" s="2" t="s">
        <v>989</v>
      </c>
    </row>
    <row r="544" spans="1:2" x14ac:dyDescent="0.25">
      <c r="A544" s="1" t="s">
        <v>990</v>
      </c>
      <c r="B544" s="2" t="s">
        <v>991</v>
      </c>
    </row>
    <row r="545" spans="1:2" x14ac:dyDescent="0.25">
      <c r="A545" s="1" t="s">
        <v>992</v>
      </c>
      <c r="B545" s="2" t="s">
        <v>985</v>
      </c>
    </row>
    <row r="546" spans="1:2" x14ac:dyDescent="0.25">
      <c r="A546" s="1" t="s">
        <v>993</v>
      </c>
      <c r="B546" s="2" t="s">
        <v>985</v>
      </c>
    </row>
    <row r="547" spans="1:2" x14ac:dyDescent="0.25">
      <c r="A547" s="1" t="s">
        <v>994</v>
      </c>
      <c r="B547" s="2" t="s">
        <v>987</v>
      </c>
    </row>
    <row r="548" spans="1:2" x14ac:dyDescent="0.25">
      <c r="A548" s="1" t="s">
        <v>995</v>
      </c>
      <c r="B548" s="2" t="s">
        <v>996</v>
      </c>
    </row>
    <row r="549" spans="1:2" x14ac:dyDescent="0.25">
      <c r="A549" s="1" t="s">
        <v>997</v>
      </c>
      <c r="B549" s="2" t="s">
        <v>998</v>
      </c>
    </row>
    <row r="550" spans="1:2" x14ac:dyDescent="0.25">
      <c r="A550" s="1" t="s">
        <v>999</v>
      </c>
      <c r="B550" s="2" t="s">
        <v>1000</v>
      </c>
    </row>
    <row r="551" spans="1:2" x14ac:dyDescent="0.25">
      <c r="A551" s="1" t="s">
        <v>1001</v>
      </c>
      <c r="B551" s="2" t="s">
        <v>1002</v>
      </c>
    </row>
    <row r="552" spans="1:2" x14ac:dyDescent="0.25">
      <c r="A552" s="1" t="s">
        <v>1003</v>
      </c>
      <c r="B552" s="2" t="s">
        <v>989</v>
      </c>
    </row>
    <row r="553" spans="1:2" x14ac:dyDescent="0.25">
      <c r="A553" s="1" t="s">
        <v>1004</v>
      </c>
      <c r="B553" s="2" t="s">
        <v>1005</v>
      </c>
    </row>
    <row r="554" spans="1:2" x14ac:dyDescent="0.25">
      <c r="A554" s="1" t="s">
        <v>1006</v>
      </c>
      <c r="B554" s="2" t="s">
        <v>991</v>
      </c>
    </row>
    <row r="555" spans="1:2" x14ac:dyDescent="0.25">
      <c r="A555" s="1" t="s">
        <v>1007</v>
      </c>
      <c r="B555" s="2" t="s">
        <v>805</v>
      </c>
    </row>
    <row r="556" spans="1:2" x14ac:dyDescent="0.25">
      <c r="A556" s="1" t="s">
        <v>1008</v>
      </c>
      <c r="B556" s="2" t="s">
        <v>807</v>
      </c>
    </row>
    <row r="557" spans="1:2" x14ac:dyDescent="0.25">
      <c r="A557" s="1" t="s">
        <v>1009</v>
      </c>
      <c r="B557" s="2" t="s">
        <v>809</v>
      </c>
    </row>
    <row r="558" spans="1:2" x14ac:dyDescent="0.25">
      <c r="A558" s="1" t="s">
        <v>1010</v>
      </c>
      <c r="B558" s="2" t="s">
        <v>1011</v>
      </c>
    </row>
    <row r="559" spans="1:2" x14ac:dyDescent="0.25">
      <c r="A559" s="1" t="s">
        <v>1012</v>
      </c>
      <c r="B559" s="2" t="s">
        <v>817</v>
      </c>
    </row>
    <row r="560" spans="1:2" x14ac:dyDescent="0.25">
      <c r="A560" s="1" t="s">
        <v>1013</v>
      </c>
      <c r="B560" s="2" t="s">
        <v>1014</v>
      </c>
    </row>
    <row r="561" spans="1:2" x14ac:dyDescent="0.25">
      <c r="A561" s="1" t="s">
        <v>1015</v>
      </c>
      <c r="B561" s="2" t="s">
        <v>1016</v>
      </c>
    </row>
    <row r="562" spans="1:2" x14ac:dyDescent="0.25">
      <c r="A562" s="1" t="s">
        <v>1017</v>
      </c>
      <c r="B562" s="2" t="s">
        <v>1018</v>
      </c>
    </row>
    <row r="563" spans="1:2" x14ac:dyDescent="0.25">
      <c r="A563" s="1" t="s">
        <v>1019</v>
      </c>
      <c r="B563" s="2" t="s">
        <v>983</v>
      </c>
    </row>
    <row r="564" spans="1:2" x14ac:dyDescent="0.25">
      <c r="A564" s="1" t="s">
        <v>1020</v>
      </c>
      <c r="B564" s="2" t="s">
        <v>987</v>
      </c>
    </row>
    <row r="565" spans="1:2" x14ac:dyDescent="0.25">
      <c r="A565" s="1" t="s">
        <v>1021</v>
      </c>
      <c r="B565" s="2" t="s">
        <v>989</v>
      </c>
    </row>
    <row r="566" spans="1:2" x14ac:dyDescent="0.25">
      <c r="A566" s="1" t="s">
        <v>1022</v>
      </c>
      <c r="B566" s="2" t="s">
        <v>991</v>
      </c>
    </row>
    <row r="567" spans="1:2" x14ac:dyDescent="0.25">
      <c r="A567" s="1" t="s">
        <v>1023</v>
      </c>
      <c r="B567" s="2" t="s">
        <v>1024</v>
      </c>
    </row>
    <row r="568" spans="1:2" x14ac:dyDescent="0.25">
      <c r="A568" s="1" t="s">
        <v>1025</v>
      </c>
      <c r="B568" s="2" t="s">
        <v>996</v>
      </c>
    </row>
    <row r="569" spans="1:2" x14ac:dyDescent="0.25">
      <c r="A569" s="1" t="s">
        <v>1026</v>
      </c>
      <c r="B569" s="2" t="s">
        <v>998</v>
      </c>
    </row>
    <row r="570" spans="1:2" x14ac:dyDescent="0.25">
      <c r="A570" s="1" t="s">
        <v>1027</v>
      </c>
      <c r="B570" s="2" t="s">
        <v>1000</v>
      </c>
    </row>
    <row r="571" spans="1:2" x14ac:dyDescent="0.25">
      <c r="A571" s="1" t="s">
        <v>1028</v>
      </c>
      <c r="B571" s="2" t="s">
        <v>1029</v>
      </c>
    </row>
    <row r="572" spans="1:2" x14ac:dyDescent="0.25">
      <c r="A572" s="1" t="s">
        <v>1030</v>
      </c>
      <c r="B572" s="2" t="s">
        <v>989</v>
      </c>
    </row>
    <row r="573" spans="1:2" x14ac:dyDescent="0.25">
      <c r="A573" s="1" t="s">
        <v>1031</v>
      </c>
      <c r="B573" s="2" t="s">
        <v>1032</v>
      </c>
    </row>
    <row r="574" spans="1:2" x14ac:dyDescent="0.25">
      <c r="A574" s="1" t="s">
        <v>1033</v>
      </c>
      <c r="B574" s="2" t="s">
        <v>1034</v>
      </c>
    </row>
    <row r="575" spans="1:2" x14ac:dyDescent="0.25">
      <c r="A575" s="1" t="s">
        <v>1035</v>
      </c>
      <c r="B575" s="2" t="s">
        <v>805</v>
      </c>
    </row>
    <row r="576" spans="1:2" x14ac:dyDescent="0.25">
      <c r="A576" s="1" t="s">
        <v>1036</v>
      </c>
      <c r="B576" s="2" t="s">
        <v>807</v>
      </c>
    </row>
    <row r="577" spans="1:2" x14ac:dyDescent="0.25">
      <c r="A577" s="1" t="s">
        <v>1037</v>
      </c>
      <c r="B577" s="2" t="s">
        <v>809</v>
      </c>
    </row>
    <row r="578" spans="1:2" x14ac:dyDescent="0.25">
      <c r="A578" s="1" t="s">
        <v>1038</v>
      </c>
      <c r="B578" s="2" t="s">
        <v>1011</v>
      </c>
    </row>
    <row r="579" spans="1:2" x14ac:dyDescent="0.25">
      <c r="A579" s="1" t="s">
        <v>1039</v>
      </c>
      <c r="B579" s="2" t="s">
        <v>817</v>
      </c>
    </row>
    <row r="580" spans="1:2" x14ac:dyDescent="0.25">
      <c r="A580" s="1" t="s">
        <v>1040</v>
      </c>
      <c r="B580" s="2" t="s">
        <v>1041</v>
      </c>
    </row>
    <row r="581" spans="1:2" x14ac:dyDescent="0.25">
      <c r="A581" s="1" t="s">
        <v>1042</v>
      </c>
      <c r="B581" s="2" t="s">
        <v>1043</v>
      </c>
    </row>
    <row r="582" spans="1:2" x14ac:dyDescent="0.25">
      <c r="A582" s="1" t="s">
        <v>1044</v>
      </c>
      <c r="B582" s="2" t="s">
        <v>1045</v>
      </c>
    </row>
    <row r="583" spans="1:2" x14ac:dyDescent="0.25">
      <c r="A583" s="1" t="s">
        <v>1046</v>
      </c>
      <c r="B583" s="2" t="s">
        <v>987</v>
      </c>
    </row>
    <row r="584" spans="1:2" x14ac:dyDescent="0.25">
      <c r="A584" s="1" t="s">
        <v>1047</v>
      </c>
      <c r="B584" s="2" t="s">
        <v>991</v>
      </c>
    </row>
    <row r="585" spans="1:2" x14ac:dyDescent="0.25">
      <c r="A585" s="1" t="s">
        <v>1048</v>
      </c>
      <c r="B585" s="2" t="s">
        <v>1049</v>
      </c>
    </row>
    <row r="586" spans="1:2" x14ac:dyDescent="0.25">
      <c r="A586" s="1" t="s">
        <v>1050</v>
      </c>
      <c r="B586" s="2" t="s">
        <v>1049</v>
      </c>
    </row>
    <row r="587" spans="1:2" x14ac:dyDescent="0.25">
      <c r="A587" s="1" t="s">
        <v>1051</v>
      </c>
      <c r="B587" s="2" t="s">
        <v>1052</v>
      </c>
    </row>
    <row r="588" spans="1:2" x14ac:dyDescent="0.25">
      <c r="A588" s="1" t="s">
        <v>1053</v>
      </c>
      <c r="B588" s="2" t="s">
        <v>805</v>
      </c>
    </row>
    <row r="589" spans="1:2" x14ac:dyDescent="0.25">
      <c r="A589" s="1" t="s">
        <v>1054</v>
      </c>
      <c r="B589" s="2" t="s">
        <v>807</v>
      </c>
    </row>
    <row r="590" spans="1:2" x14ac:dyDescent="0.25">
      <c r="A590" s="1" t="s">
        <v>1055</v>
      </c>
      <c r="B590" s="2" t="s">
        <v>809</v>
      </c>
    </row>
    <row r="591" spans="1:2" x14ac:dyDescent="0.25">
      <c r="A591" s="1" t="s">
        <v>1056</v>
      </c>
      <c r="B591" s="2" t="s">
        <v>1011</v>
      </c>
    </row>
    <row r="592" spans="1:2" x14ac:dyDescent="0.25">
      <c r="A592" s="1" t="s">
        <v>1057</v>
      </c>
      <c r="B592" s="2" t="s">
        <v>817</v>
      </c>
    </row>
    <row r="593" spans="1:2" x14ac:dyDescent="0.25">
      <c r="A593" s="1" t="s">
        <v>1058</v>
      </c>
      <c r="B593" s="2" t="s">
        <v>1059</v>
      </c>
    </row>
    <row r="594" spans="1:2" x14ac:dyDescent="0.25">
      <c r="A594" s="1" t="s">
        <v>1060</v>
      </c>
      <c r="B594" s="2" t="s">
        <v>1061</v>
      </c>
    </row>
    <row r="595" spans="1:2" x14ac:dyDescent="0.25">
      <c r="A595" s="1" t="s">
        <v>1062</v>
      </c>
      <c r="B595" s="2" t="s">
        <v>1063</v>
      </c>
    </row>
    <row r="596" spans="1:2" x14ac:dyDescent="0.25">
      <c r="A596" s="1" t="s">
        <v>1064</v>
      </c>
      <c r="B596" s="2" t="s">
        <v>1065</v>
      </c>
    </row>
    <row r="597" spans="1:2" x14ac:dyDescent="0.25">
      <c r="A597" s="1" t="s">
        <v>1066</v>
      </c>
      <c r="B597" s="2" t="s">
        <v>1067</v>
      </c>
    </row>
    <row r="598" spans="1:2" x14ac:dyDescent="0.25">
      <c r="A598" s="1" t="s">
        <v>1068</v>
      </c>
      <c r="B598" s="2" t="s">
        <v>1069</v>
      </c>
    </row>
    <row r="599" spans="1:2" x14ac:dyDescent="0.25">
      <c r="A599" s="1" t="s">
        <v>1070</v>
      </c>
      <c r="B599" s="2" t="s">
        <v>1071</v>
      </c>
    </row>
    <row r="600" spans="1:2" x14ac:dyDescent="0.25">
      <c r="A600" s="1" t="s">
        <v>1072</v>
      </c>
      <c r="B600" s="2" t="s">
        <v>1073</v>
      </c>
    </row>
    <row r="601" spans="1:2" x14ac:dyDescent="0.25">
      <c r="A601" s="1" t="s">
        <v>1074</v>
      </c>
      <c r="B601" s="2" t="s">
        <v>1075</v>
      </c>
    </row>
    <row r="602" spans="1:2" x14ac:dyDescent="0.25">
      <c r="A602" s="1" t="s">
        <v>1076</v>
      </c>
      <c r="B602" s="2" t="s">
        <v>1077</v>
      </c>
    </row>
    <row r="603" spans="1:2" x14ac:dyDescent="0.25">
      <c r="A603" s="1" t="s">
        <v>1078</v>
      </c>
      <c r="B603" s="2" t="s">
        <v>1079</v>
      </c>
    </row>
    <row r="604" spans="1:2" x14ac:dyDescent="0.25">
      <c r="A604" s="1" t="s">
        <v>1080</v>
      </c>
      <c r="B604" s="2" t="s">
        <v>1081</v>
      </c>
    </row>
    <row r="605" spans="1:2" x14ac:dyDescent="0.25">
      <c r="A605" s="1" t="s">
        <v>1082</v>
      </c>
      <c r="B605" s="2" t="s">
        <v>1083</v>
      </c>
    </row>
    <row r="606" spans="1:2" x14ac:dyDescent="0.25">
      <c r="A606" s="1" t="s">
        <v>1084</v>
      </c>
      <c r="B606" s="2" t="s">
        <v>1085</v>
      </c>
    </row>
    <row r="607" spans="1:2" x14ac:dyDescent="0.25">
      <c r="A607" s="1" t="s">
        <v>1086</v>
      </c>
      <c r="B607" s="2" t="s">
        <v>1087</v>
      </c>
    </row>
    <row r="608" spans="1:2" x14ac:dyDescent="0.25">
      <c r="A608" s="1" t="s">
        <v>1088</v>
      </c>
      <c r="B608" s="2" t="s">
        <v>1087</v>
      </c>
    </row>
    <row r="609" spans="1:2" x14ac:dyDescent="0.25">
      <c r="A609" s="1" t="s">
        <v>1089</v>
      </c>
      <c r="B609" s="2" t="s">
        <v>1090</v>
      </c>
    </row>
    <row r="610" spans="1:2" x14ac:dyDescent="0.25">
      <c r="A610" s="1" t="s">
        <v>1091</v>
      </c>
      <c r="B610" s="2" t="s">
        <v>1092</v>
      </c>
    </row>
    <row r="611" spans="1:2" x14ac:dyDescent="0.25">
      <c r="A611" s="1" t="s">
        <v>1093</v>
      </c>
      <c r="B611" s="2" t="s">
        <v>1092</v>
      </c>
    </row>
    <row r="612" spans="1:2" x14ac:dyDescent="0.25">
      <c r="A612" s="1" t="s">
        <v>1094</v>
      </c>
      <c r="B612" s="2" t="s">
        <v>1095</v>
      </c>
    </row>
    <row r="613" spans="1:2" x14ac:dyDescent="0.25">
      <c r="A613" s="1" t="s">
        <v>1096</v>
      </c>
      <c r="B613" s="2" t="s">
        <v>1095</v>
      </c>
    </row>
    <row r="614" spans="1:2" x14ac:dyDescent="0.25">
      <c r="A614" s="1" t="s">
        <v>1097</v>
      </c>
      <c r="B614" s="2" t="s">
        <v>1098</v>
      </c>
    </row>
    <row r="615" spans="1:2" x14ac:dyDescent="0.25">
      <c r="A615" s="1" t="s">
        <v>1099</v>
      </c>
      <c r="B615" s="2" t="s">
        <v>1098</v>
      </c>
    </row>
    <row r="616" spans="1:2" x14ac:dyDescent="0.25">
      <c r="A616" s="1" t="s">
        <v>1100</v>
      </c>
      <c r="B616" s="2" t="s">
        <v>1101</v>
      </c>
    </row>
    <row r="617" spans="1:2" x14ac:dyDescent="0.25">
      <c r="A617" s="1" t="s">
        <v>1102</v>
      </c>
      <c r="B617" s="2" t="s">
        <v>1101</v>
      </c>
    </row>
    <row r="618" spans="1:2" x14ac:dyDescent="0.25">
      <c r="A618" s="1" t="s">
        <v>1103</v>
      </c>
      <c r="B618" s="2" t="s">
        <v>1104</v>
      </c>
    </row>
    <row r="619" spans="1:2" x14ac:dyDescent="0.25">
      <c r="A619" s="1" t="s">
        <v>1105</v>
      </c>
      <c r="B619" s="2" t="s">
        <v>1104</v>
      </c>
    </row>
    <row r="620" spans="1:2" x14ac:dyDescent="0.25">
      <c r="A620" s="1" t="s">
        <v>1106</v>
      </c>
      <c r="B620" s="2" t="s">
        <v>987</v>
      </c>
    </row>
    <row r="621" spans="1:2" x14ac:dyDescent="0.25">
      <c r="A621" s="1" t="s">
        <v>1107</v>
      </c>
      <c r="B621" s="2" t="s">
        <v>996</v>
      </c>
    </row>
    <row r="622" spans="1:2" x14ac:dyDescent="0.25">
      <c r="A622" s="1" t="s">
        <v>1108</v>
      </c>
      <c r="B622" s="2" t="s">
        <v>998</v>
      </c>
    </row>
    <row r="623" spans="1:2" x14ac:dyDescent="0.25">
      <c r="A623" s="1" t="s">
        <v>1109</v>
      </c>
      <c r="B623" s="2" t="s">
        <v>1000</v>
      </c>
    </row>
    <row r="624" spans="1:2" x14ac:dyDescent="0.25">
      <c r="A624" s="1" t="s">
        <v>1110</v>
      </c>
      <c r="B624" s="2" t="s">
        <v>1111</v>
      </c>
    </row>
    <row r="625" spans="1:2" x14ac:dyDescent="0.25">
      <c r="A625" s="1" t="s">
        <v>1112</v>
      </c>
      <c r="B625" s="2" t="s">
        <v>1113</v>
      </c>
    </row>
    <row r="626" spans="1:2" x14ac:dyDescent="0.25">
      <c r="A626" s="1" t="s">
        <v>1114</v>
      </c>
      <c r="B626" s="2" t="s">
        <v>157</v>
      </c>
    </row>
    <row r="627" spans="1:2" x14ac:dyDescent="0.25">
      <c r="A627" s="1" t="s">
        <v>1115</v>
      </c>
      <c r="B627" s="2" t="s">
        <v>165</v>
      </c>
    </row>
    <row r="628" spans="1:2" x14ac:dyDescent="0.25">
      <c r="A628" s="1" t="s">
        <v>1116</v>
      </c>
      <c r="B628" s="2" t="s">
        <v>1117</v>
      </c>
    </row>
    <row r="629" spans="1:2" x14ac:dyDescent="0.25">
      <c r="A629" s="1" t="s">
        <v>1118</v>
      </c>
      <c r="B629" s="2" t="s">
        <v>1119</v>
      </c>
    </row>
    <row r="630" spans="1:2" x14ac:dyDescent="0.25">
      <c r="A630" s="1" t="s">
        <v>1120</v>
      </c>
      <c r="B630" s="2" t="s">
        <v>195</v>
      </c>
    </row>
    <row r="631" spans="1:2" x14ac:dyDescent="0.25">
      <c r="A631" s="1" t="s">
        <v>1121</v>
      </c>
      <c r="B631" s="2" t="s">
        <v>201</v>
      </c>
    </row>
    <row r="632" spans="1:2" x14ac:dyDescent="0.25">
      <c r="A632" s="1" t="s">
        <v>1122</v>
      </c>
      <c r="B632" s="2" t="s">
        <v>1123</v>
      </c>
    </row>
    <row r="633" spans="1:2" x14ac:dyDescent="0.25">
      <c r="A633" s="1" t="s">
        <v>1124</v>
      </c>
      <c r="B633" s="2" t="s">
        <v>1005</v>
      </c>
    </row>
    <row r="634" spans="1:2" x14ac:dyDescent="0.25">
      <c r="A634" s="1" t="s">
        <v>1125</v>
      </c>
      <c r="B634" s="2" t="s">
        <v>1032</v>
      </c>
    </row>
    <row r="635" spans="1:2" x14ac:dyDescent="0.25">
      <c r="A635" s="1" t="s">
        <v>1126</v>
      </c>
      <c r="B635" s="2" t="s">
        <v>991</v>
      </c>
    </row>
    <row r="636" spans="1:2" x14ac:dyDescent="0.25">
      <c r="A636" s="1" t="s">
        <v>1127</v>
      </c>
      <c r="B636" s="2" t="s">
        <v>805</v>
      </c>
    </row>
    <row r="637" spans="1:2" x14ac:dyDescent="0.25">
      <c r="A637" s="1" t="s">
        <v>1128</v>
      </c>
      <c r="B637" s="2" t="s">
        <v>807</v>
      </c>
    </row>
    <row r="638" spans="1:2" x14ac:dyDescent="0.25">
      <c r="A638" s="1" t="s">
        <v>1129</v>
      </c>
      <c r="B638" s="2" t="s">
        <v>809</v>
      </c>
    </row>
    <row r="639" spans="1:2" x14ac:dyDescent="0.25">
      <c r="A639" s="1" t="s">
        <v>1130</v>
      </c>
      <c r="B639" s="2" t="s">
        <v>1011</v>
      </c>
    </row>
    <row r="640" spans="1:2" x14ac:dyDescent="0.25">
      <c r="A640" s="1" t="s">
        <v>1131</v>
      </c>
      <c r="B640" s="2" t="s">
        <v>817</v>
      </c>
    </row>
    <row r="641" spans="1:2" x14ac:dyDescent="0.25">
      <c r="A641" s="1" t="s">
        <v>1132</v>
      </c>
      <c r="B641" s="2" t="s">
        <v>1133</v>
      </c>
    </row>
    <row r="642" spans="1:2" x14ac:dyDescent="0.25">
      <c r="A642" s="1" t="s">
        <v>1134</v>
      </c>
      <c r="B642" s="2" t="s">
        <v>1135</v>
      </c>
    </row>
    <row r="643" spans="1:2" x14ac:dyDescent="0.25">
      <c r="A643" s="1" t="s">
        <v>1136</v>
      </c>
      <c r="B643" s="2" t="s">
        <v>1137</v>
      </c>
    </row>
    <row r="644" spans="1:2" x14ac:dyDescent="0.25">
      <c r="A644" s="1" t="s">
        <v>1138</v>
      </c>
      <c r="B644" s="2" t="s">
        <v>1139</v>
      </c>
    </row>
    <row r="645" spans="1:2" x14ac:dyDescent="0.25">
      <c r="A645" s="1" t="s">
        <v>1140</v>
      </c>
      <c r="B645" s="2" t="s">
        <v>1141</v>
      </c>
    </row>
    <row r="646" spans="1:2" x14ac:dyDescent="0.25">
      <c r="A646" s="1" t="s">
        <v>1142</v>
      </c>
      <c r="B646" s="2" t="s">
        <v>1141</v>
      </c>
    </row>
    <row r="647" spans="1:2" x14ac:dyDescent="0.25">
      <c r="A647" s="1" t="s">
        <v>1143</v>
      </c>
      <c r="B647" s="2" t="s">
        <v>1144</v>
      </c>
    </row>
    <row r="648" spans="1:2" x14ac:dyDescent="0.25">
      <c r="A648" s="1" t="s">
        <v>1145</v>
      </c>
      <c r="B648" s="2" t="s">
        <v>1146</v>
      </c>
    </row>
    <row r="649" spans="1:2" x14ac:dyDescent="0.25">
      <c r="A649" s="1" t="s">
        <v>1147</v>
      </c>
      <c r="B649" s="2" t="s">
        <v>1148</v>
      </c>
    </row>
    <row r="650" spans="1:2" x14ac:dyDescent="0.25">
      <c r="A650" s="1" t="s">
        <v>1149</v>
      </c>
      <c r="B650" s="2" t="s">
        <v>1150</v>
      </c>
    </row>
    <row r="651" spans="1:2" x14ac:dyDescent="0.25">
      <c r="A651" s="1" t="s">
        <v>1151</v>
      </c>
      <c r="B651" s="2" t="s">
        <v>1152</v>
      </c>
    </row>
    <row r="652" spans="1:2" x14ac:dyDescent="0.25">
      <c r="A652" s="1" t="s">
        <v>1153</v>
      </c>
      <c r="B652" s="2" t="s">
        <v>1154</v>
      </c>
    </row>
    <row r="653" spans="1:2" x14ac:dyDescent="0.25">
      <c r="A653" s="1" t="s">
        <v>1155</v>
      </c>
      <c r="B653" s="2" t="s">
        <v>1156</v>
      </c>
    </row>
    <row r="654" spans="1:2" x14ac:dyDescent="0.25">
      <c r="A654" s="1" t="s">
        <v>1157</v>
      </c>
      <c r="B654" s="2" t="s">
        <v>1158</v>
      </c>
    </row>
    <row r="655" spans="1:2" x14ac:dyDescent="0.25">
      <c r="A655" s="1" t="s">
        <v>1159</v>
      </c>
      <c r="B655" s="2" t="s">
        <v>1160</v>
      </c>
    </row>
    <row r="656" spans="1:2" x14ac:dyDescent="0.25">
      <c r="A656" s="1" t="s">
        <v>1161</v>
      </c>
      <c r="B656" s="2" t="s">
        <v>1162</v>
      </c>
    </row>
    <row r="657" spans="1:2" x14ac:dyDescent="0.25">
      <c r="A657" s="1" t="s">
        <v>1163</v>
      </c>
      <c r="B657" s="2" t="s">
        <v>1164</v>
      </c>
    </row>
    <row r="658" spans="1:2" x14ac:dyDescent="0.25">
      <c r="A658" s="1" t="s">
        <v>1165</v>
      </c>
      <c r="B658" s="2" t="s">
        <v>1166</v>
      </c>
    </row>
    <row r="659" spans="1:2" x14ac:dyDescent="0.25">
      <c r="A659" s="1" t="s">
        <v>1167</v>
      </c>
      <c r="B659" s="2" t="s">
        <v>1168</v>
      </c>
    </row>
    <row r="660" spans="1:2" x14ac:dyDescent="0.25">
      <c r="A660" s="1" t="s">
        <v>1169</v>
      </c>
      <c r="B660" s="2" t="s">
        <v>1170</v>
      </c>
    </row>
    <row r="661" spans="1:2" x14ac:dyDescent="0.25">
      <c r="A661" s="1" t="s">
        <v>1171</v>
      </c>
      <c r="B661" s="2" t="s">
        <v>1172</v>
      </c>
    </row>
    <row r="662" spans="1:2" x14ac:dyDescent="0.25">
      <c r="A662" s="1" t="s">
        <v>1173</v>
      </c>
      <c r="B662" s="2" t="s">
        <v>1174</v>
      </c>
    </row>
    <row r="663" spans="1:2" x14ac:dyDescent="0.25">
      <c r="A663" s="1" t="s">
        <v>1175</v>
      </c>
      <c r="B663" s="2" t="s">
        <v>1176</v>
      </c>
    </row>
    <row r="664" spans="1:2" x14ac:dyDescent="0.25">
      <c r="A664" s="1" t="s">
        <v>1177</v>
      </c>
      <c r="B664" s="2" t="s">
        <v>1178</v>
      </c>
    </row>
    <row r="665" spans="1:2" x14ac:dyDescent="0.25">
      <c r="A665" s="1" t="s">
        <v>1179</v>
      </c>
      <c r="B665" s="2" t="s">
        <v>1180</v>
      </c>
    </row>
    <row r="666" spans="1:2" x14ac:dyDescent="0.25">
      <c r="A666" s="1" t="s">
        <v>1181</v>
      </c>
      <c r="B666" s="2" t="s">
        <v>1182</v>
      </c>
    </row>
    <row r="667" spans="1:2" x14ac:dyDescent="0.25">
      <c r="A667" s="1" t="s">
        <v>1183</v>
      </c>
      <c r="B667" s="2" t="s">
        <v>1184</v>
      </c>
    </row>
    <row r="668" spans="1:2" x14ac:dyDescent="0.25">
      <c r="A668" s="1" t="s">
        <v>1185</v>
      </c>
      <c r="B668" s="2" t="s">
        <v>1186</v>
      </c>
    </row>
    <row r="669" spans="1:2" x14ac:dyDescent="0.25">
      <c r="A669" s="1" t="s">
        <v>1187</v>
      </c>
      <c r="B669" s="2" t="s">
        <v>1188</v>
      </c>
    </row>
    <row r="670" spans="1:2" x14ac:dyDescent="0.25">
      <c r="A670" s="1" t="s">
        <v>1189</v>
      </c>
      <c r="B670" s="2" t="s">
        <v>1190</v>
      </c>
    </row>
    <row r="671" spans="1:2" x14ac:dyDescent="0.25">
      <c r="A671" s="1" t="s">
        <v>1191</v>
      </c>
      <c r="B671" s="2" t="s">
        <v>1192</v>
      </c>
    </row>
    <row r="672" spans="1:2" x14ac:dyDescent="0.25">
      <c r="A672" s="1" t="s">
        <v>1193</v>
      </c>
      <c r="B672" s="2" t="s">
        <v>1194</v>
      </c>
    </row>
    <row r="673" spans="1:2" x14ac:dyDescent="0.25">
      <c r="A673" s="1" t="s">
        <v>1195</v>
      </c>
      <c r="B673" s="2" t="s">
        <v>1196</v>
      </c>
    </row>
    <row r="674" spans="1:2" x14ac:dyDescent="0.25">
      <c r="A674" s="1" t="s">
        <v>1197</v>
      </c>
      <c r="B674" s="2" t="s">
        <v>1198</v>
      </c>
    </row>
    <row r="675" spans="1:2" x14ac:dyDescent="0.25">
      <c r="A675" s="1" t="s">
        <v>1199</v>
      </c>
      <c r="B675" s="2" t="s">
        <v>1200</v>
      </c>
    </row>
    <row r="676" spans="1:2" x14ac:dyDescent="0.25">
      <c r="A676" s="1" t="s">
        <v>1201</v>
      </c>
      <c r="B676" s="2" t="s">
        <v>1192</v>
      </c>
    </row>
    <row r="677" spans="1:2" x14ac:dyDescent="0.25">
      <c r="A677" s="1" t="s">
        <v>1202</v>
      </c>
      <c r="B677" s="2" t="s">
        <v>1203</v>
      </c>
    </row>
    <row r="678" spans="1:2" x14ac:dyDescent="0.25">
      <c r="A678" s="1" t="s">
        <v>1204</v>
      </c>
      <c r="B678" s="2" t="s">
        <v>1205</v>
      </c>
    </row>
    <row r="679" spans="1:2" x14ac:dyDescent="0.25">
      <c r="A679" s="1" t="s">
        <v>1206</v>
      </c>
      <c r="B679" s="2" t="s">
        <v>1192</v>
      </c>
    </row>
    <row r="680" spans="1:2" x14ac:dyDescent="0.25">
      <c r="A680" s="1" t="s">
        <v>1207</v>
      </c>
      <c r="B680" s="2" t="s">
        <v>1194</v>
      </c>
    </row>
    <row r="681" spans="1:2" x14ac:dyDescent="0.25">
      <c r="A681" s="1" t="s">
        <v>1208</v>
      </c>
      <c r="B681" s="2" t="s">
        <v>1209</v>
      </c>
    </row>
    <row r="682" spans="1:2" x14ac:dyDescent="0.25">
      <c r="A682" s="1" t="s">
        <v>1210</v>
      </c>
      <c r="B682" s="2" t="s">
        <v>1211</v>
      </c>
    </row>
    <row r="683" spans="1:2" x14ac:dyDescent="0.25">
      <c r="A683" s="1" t="s">
        <v>1212</v>
      </c>
      <c r="B683" s="2" t="s">
        <v>1196</v>
      </c>
    </row>
    <row r="684" spans="1:2" x14ac:dyDescent="0.25">
      <c r="A684" s="1" t="s">
        <v>1213</v>
      </c>
      <c r="B684" s="2" t="s">
        <v>1214</v>
      </c>
    </row>
    <row r="685" spans="1:2" x14ac:dyDescent="0.25">
      <c r="A685" s="1" t="s">
        <v>1215</v>
      </c>
      <c r="B685" s="2" t="s">
        <v>1216</v>
      </c>
    </row>
    <row r="686" spans="1:2" x14ac:dyDescent="0.25">
      <c r="A686" s="1" t="s">
        <v>1217</v>
      </c>
      <c r="B686" s="2" t="s">
        <v>1198</v>
      </c>
    </row>
    <row r="687" spans="1:2" x14ac:dyDescent="0.25">
      <c r="A687" s="1" t="s">
        <v>1218</v>
      </c>
      <c r="B687" s="2" t="s">
        <v>1219</v>
      </c>
    </row>
    <row r="688" spans="1:2" x14ac:dyDescent="0.25">
      <c r="A688" s="1" t="s">
        <v>1220</v>
      </c>
      <c r="B688" s="2" t="s">
        <v>1221</v>
      </c>
    </row>
    <row r="689" spans="1:2" x14ac:dyDescent="0.25">
      <c r="A689" s="1" t="s">
        <v>1222</v>
      </c>
      <c r="B689" s="2" t="s">
        <v>1223</v>
      </c>
    </row>
    <row r="690" spans="1:2" x14ac:dyDescent="0.25">
      <c r="A690" s="1" t="s">
        <v>1224</v>
      </c>
      <c r="B690" s="2" t="s">
        <v>1225</v>
      </c>
    </row>
    <row r="691" spans="1:2" x14ac:dyDescent="0.25">
      <c r="A691" s="1" t="s">
        <v>1226</v>
      </c>
      <c r="B691" s="2" t="s">
        <v>1227</v>
      </c>
    </row>
    <row r="692" spans="1:2" x14ac:dyDescent="0.25">
      <c r="A692" s="1" t="s">
        <v>1228</v>
      </c>
      <c r="B692" s="2" t="s">
        <v>1200</v>
      </c>
    </row>
    <row r="693" spans="1:2" x14ac:dyDescent="0.25">
      <c r="A693" s="1" t="s">
        <v>1229</v>
      </c>
      <c r="B693" s="2" t="s">
        <v>1230</v>
      </c>
    </row>
    <row r="694" spans="1:2" x14ac:dyDescent="0.25">
      <c r="A694" s="1" t="s">
        <v>1231</v>
      </c>
      <c r="B694" s="2" t="s">
        <v>1232</v>
      </c>
    </row>
    <row r="695" spans="1:2" x14ac:dyDescent="0.25">
      <c r="A695" s="1" t="s">
        <v>1233</v>
      </c>
      <c r="B695" s="2" t="s">
        <v>1234</v>
      </c>
    </row>
    <row r="696" spans="1:2" x14ac:dyDescent="0.25">
      <c r="A696" s="1" t="s">
        <v>1235</v>
      </c>
      <c r="B696" s="2" t="s">
        <v>1236</v>
      </c>
    </row>
    <row r="697" spans="1:2" x14ac:dyDescent="0.25">
      <c r="A697" s="1" t="s">
        <v>1237</v>
      </c>
      <c r="B697" s="2" t="s">
        <v>1238</v>
      </c>
    </row>
    <row r="698" spans="1:2" x14ac:dyDescent="0.25">
      <c r="A698" s="1" t="s">
        <v>1239</v>
      </c>
      <c r="B698" s="2" t="s">
        <v>1240</v>
      </c>
    </row>
    <row r="699" spans="1:2" x14ac:dyDescent="0.25">
      <c r="A699" s="1" t="s">
        <v>1241</v>
      </c>
      <c r="B699" s="2" t="s">
        <v>1242</v>
      </c>
    </row>
    <row r="700" spans="1:2" x14ac:dyDescent="0.25">
      <c r="A700" s="1" t="s">
        <v>1243</v>
      </c>
      <c r="B700" s="2" t="s">
        <v>1244</v>
      </c>
    </row>
    <row r="701" spans="1:2" x14ac:dyDescent="0.25">
      <c r="A701" s="1" t="s">
        <v>1245</v>
      </c>
      <c r="B701" s="2" t="s">
        <v>1246</v>
      </c>
    </row>
    <row r="702" spans="1:2" x14ac:dyDescent="0.25">
      <c r="A702" s="1" t="s">
        <v>1247</v>
      </c>
      <c r="B702" s="2" t="s">
        <v>1192</v>
      </c>
    </row>
    <row r="703" spans="1:2" x14ac:dyDescent="0.25">
      <c r="A703" s="1" t="s">
        <v>1248</v>
      </c>
      <c r="B703" s="2" t="s">
        <v>1249</v>
      </c>
    </row>
    <row r="704" spans="1:2" x14ac:dyDescent="0.25">
      <c r="A704" s="1" t="s">
        <v>1250</v>
      </c>
      <c r="B704" s="2" t="s">
        <v>1251</v>
      </c>
    </row>
    <row r="705" spans="1:2" x14ac:dyDescent="0.25">
      <c r="A705" s="1" t="s">
        <v>1252</v>
      </c>
      <c r="B705" s="2" t="s">
        <v>1253</v>
      </c>
    </row>
    <row r="706" spans="1:2" x14ac:dyDescent="0.25">
      <c r="A706" s="1" t="s">
        <v>1254</v>
      </c>
      <c r="B706" s="2" t="s">
        <v>1253</v>
      </c>
    </row>
    <row r="707" spans="1:2" x14ac:dyDescent="0.25">
      <c r="A707" s="1" t="s">
        <v>1255</v>
      </c>
      <c r="B707" s="2" t="s">
        <v>1256</v>
      </c>
    </row>
    <row r="708" spans="1:2" x14ac:dyDescent="0.25">
      <c r="A708" s="1" t="s">
        <v>1257</v>
      </c>
      <c r="B708" s="2" t="s">
        <v>1203</v>
      </c>
    </row>
    <row r="709" spans="1:2" x14ac:dyDescent="0.25">
      <c r="A709" s="1" t="s">
        <v>1258</v>
      </c>
      <c r="B709" s="2" t="s">
        <v>1205</v>
      </c>
    </row>
    <row r="710" spans="1:2" x14ac:dyDescent="0.25">
      <c r="A710" s="1" t="s">
        <v>1259</v>
      </c>
      <c r="B710" s="2" t="s">
        <v>1260</v>
      </c>
    </row>
    <row r="711" spans="1:2" x14ac:dyDescent="0.25">
      <c r="A711" s="1" t="s">
        <v>1261</v>
      </c>
      <c r="B711" s="2" t="s">
        <v>1262</v>
      </c>
    </row>
    <row r="712" spans="1:2" x14ac:dyDescent="0.25">
      <c r="A712" s="1" t="s">
        <v>1263</v>
      </c>
      <c r="B712" s="2" t="s">
        <v>1264</v>
      </c>
    </row>
    <row r="713" spans="1:2" x14ac:dyDescent="0.25">
      <c r="A713" s="1" t="s">
        <v>1265</v>
      </c>
      <c r="B713" s="2" t="s">
        <v>1266</v>
      </c>
    </row>
    <row r="714" spans="1:2" x14ac:dyDescent="0.25">
      <c r="A714" s="1" t="s">
        <v>1267</v>
      </c>
      <c r="B714" s="2" t="s">
        <v>1268</v>
      </c>
    </row>
    <row r="715" spans="1:2" x14ac:dyDescent="0.25">
      <c r="A715" s="1" t="s">
        <v>1269</v>
      </c>
      <c r="B715" s="2" t="s">
        <v>1270</v>
      </c>
    </row>
    <row r="716" spans="1:2" x14ac:dyDescent="0.25">
      <c r="A716" s="1" t="s">
        <v>1271</v>
      </c>
      <c r="B716" s="2" t="s">
        <v>1272</v>
      </c>
    </row>
    <row r="717" spans="1:2" x14ac:dyDescent="0.25">
      <c r="A717" s="1" t="s">
        <v>1273</v>
      </c>
      <c r="B717" s="2" t="s">
        <v>1274</v>
      </c>
    </row>
    <row r="718" spans="1:2" x14ac:dyDescent="0.25">
      <c r="A718" s="1" t="s">
        <v>1275</v>
      </c>
      <c r="B718" s="2" t="s">
        <v>1276</v>
      </c>
    </row>
    <row r="719" spans="1:2" x14ac:dyDescent="0.25">
      <c r="A719" s="1" t="s">
        <v>1277</v>
      </c>
      <c r="B719" s="2" t="s">
        <v>1278</v>
      </c>
    </row>
    <row r="720" spans="1:2" x14ac:dyDescent="0.25">
      <c r="A720" s="1" t="s">
        <v>1279</v>
      </c>
      <c r="B720" s="2" t="s">
        <v>1280</v>
      </c>
    </row>
    <row r="721" spans="1:2" x14ac:dyDescent="0.25">
      <c r="A721" s="1" t="s">
        <v>1281</v>
      </c>
      <c r="B721" s="2" t="s">
        <v>1282</v>
      </c>
    </row>
    <row r="722" spans="1:2" x14ac:dyDescent="0.25">
      <c r="A722" s="1" t="s">
        <v>1283</v>
      </c>
      <c r="B722" s="2" t="s">
        <v>1284</v>
      </c>
    </row>
    <row r="723" spans="1:2" x14ac:dyDescent="0.25">
      <c r="A723" s="1" t="s">
        <v>1285</v>
      </c>
      <c r="B723" s="2" t="s">
        <v>1286</v>
      </c>
    </row>
    <row r="724" spans="1:2" x14ac:dyDescent="0.25">
      <c r="A724" s="1" t="s">
        <v>1287</v>
      </c>
      <c r="B724" s="2" t="s">
        <v>1288</v>
      </c>
    </row>
    <row r="725" spans="1:2" x14ac:dyDescent="0.25">
      <c r="A725" s="1" t="s">
        <v>1289</v>
      </c>
      <c r="B725" s="2" t="s">
        <v>1290</v>
      </c>
    </row>
    <row r="726" spans="1:2" x14ac:dyDescent="0.25">
      <c r="A726" s="1" t="s">
        <v>1291</v>
      </c>
      <c r="B726" s="2" t="s">
        <v>1292</v>
      </c>
    </row>
    <row r="727" spans="1:2" x14ac:dyDescent="0.25">
      <c r="A727" s="1" t="s">
        <v>1293</v>
      </c>
      <c r="B727" s="2" t="s">
        <v>1294</v>
      </c>
    </row>
    <row r="728" spans="1:2" x14ac:dyDescent="0.25">
      <c r="A728" s="1" t="s">
        <v>1295</v>
      </c>
      <c r="B728" s="2" t="s">
        <v>1296</v>
      </c>
    </row>
    <row r="729" spans="1:2" x14ac:dyDescent="0.25">
      <c r="A729" s="1" t="s">
        <v>1297</v>
      </c>
      <c r="B729" s="2" t="s">
        <v>1298</v>
      </c>
    </row>
    <row r="730" spans="1:2" x14ac:dyDescent="0.25">
      <c r="A730" s="1" t="s">
        <v>1299</v>
      </c>
      <c r="B730" s="2" t="s">
        <v>1300</v>
      </c>
    </row>
    <row r="731" spans="1:2" x14ac:dyDescent="0.25">
      <c r="A731" s="1" t="s">
        <v>1301</v>
      </c>
      <c r="B731" s="2" t="s">
        <v>1302</v>
      </c>
    </row>
    <row r="732" spans="1:2" x14ac:dyDescent="0.25">
      <c r="A732" s="1" t="s">
        <v>1303</v>
      </c>
      <c r="B732" s="2" t="s">
        <v>1304</v>
      </c>
    </row>
    <row r="733" spans="1:2" x14ac:dyDescent="0.25">
      <c r="A733" s="1" t="s">
        <v>1305</v>
      </c>
      <c r="B733" s="2" t="s">
        <v>1306</v>
      </c>
    </row>
    <row r="734" spans="1:2" x14ac:dyDescent="0.25">
      <c r="A734" s="1" t="s">
        <v>1307</v>
      </c>
      <c r="B734" s="2" t="s">
        <v>1308</v>
      </c>
    </row>
    <row r="735" spans="1:2" x14ac:dyDescent="0.25">
      <c r="A735" s="1" t="s">
        <v>1309</v>
      </c>
      <c r="B735" s="2" t="s">
        <v>1310</v>
      </c>
    </row>
    <row r="736" spans="1:2" x14ac:dyDescent="0.25">
      <c r="A736" s="1" t="s">
        <v>1311</v>
      </c>
      <c r="B736" s="2" t="s">
        <v>1312</v>
      </c>
    </row>
    <row r="737" spans="1:2" x14ac:dyDescent="0.25">
      <c r="A737" s="1" t="s">
        <v>1313</v>
      </c>
      <c r="B737" s="2" t="s">
        <v>1314</v>
      </c>
    </row>
    <row r="738" spans="1:2" x14ac:dyDescent="0.25">
      <c r="A738" s="1" t="s">
        <v>1315</v>
      </c>
      <c r="B738" s="2" t="s">
        <v>1316</v>
      </c>
    </row>
    <row r="739" spans="1:2" x14ac:dyDescent="0.25">
      <c r="A739" s="1" t="s">
        <v>1317</v>
      </c>
      <c r="B739" s="2" t="s">
        <v>1316</v>
      </c>
    </row>
    <row r="740" spans="1:2" x14ac:dyDescent="0.25">
      <c r="A740" s="1" t="s">
        <v>1318</v>
      </c>
      <c r="B740" s="2" t="s">
        <v>1319</v>
      </c>
    </row>
    <row r="741" spans="1:2" x14ac:dyDescent="0.25">
      <c r="A741" s="1" t="s">
        <v>1320</v>
      </c>
      <c r="B741" s="2" t="s">
        <v>1321</v>
      </c>
    </row>
    <row r="742" spans="1:2" x14ac:dyDescent="0.25">
      <c r="A742" s="1" t="s">
        <v>1322</v>
      </c>
      <c r="B742" s="2" t="s">
        <v>1323</v>
      </c>
    </row>
    <row r="743" spans="1:2" x14ac:dyDescent="0.25">
      <c r="A743" s="1" t="s">
        <v>1324</v>
      </c>
      <c r="B743" s="2" t="s">
        <v>1325</v>
      </c>
    </row>
    <row r="744" spans="1:2" x14ac:dyDescent="0.25">
      <c r="A744" s="1" t="s">
        <v>1326</v>
      </c>
      <c r="B744" s="2" t="s">
        <v>1327</v>
      </c>
    </row>
    <row r="745" spans="1:2" x14ac:dyDescent="0.25">
      <c r="A745" s="1" t="s">
        <v>1328</v>
      </c>
      <c r="B745" s="2" t="s">
        <v>1329</v>
      </c>
    </row>
    <row r="746" spans="1:2" x14ac:dyDescent="0.25">
      <c r="A746" s="1" t="s">
        <v>1330</v>
      </c>
      <c r="B746" s="2" t="s">
        <v>1331</v>
      </c>
    </row>
    <row r="747" spans="1:2" x14ac:dyDescent="0.25">
      <c r="A747" s="1" t="s">
        <v>1332</v>
      </c>
      <c r="B747" s="2" t="s">
        <v>1333</v>
      </c>
    </row>
    <row r="748" spans="1:2" x14ac:dyDescent="0.25">
      <c r="A748" s="1" t="s">
        <v>1334</v>
      </c>
      <c r="B748" s="2" t="s">
        <v>1335</v>
      </c>
    </row>
    <row r="749" spans="1:2" x14ac:dyDescent="0.25">
      <c r="A749" s="1" t="s">
        <v>1336</v>
      </c>
      <c r="B749" s="2" t="s">
        <v>1337</v>
      </c>
    </row>
    <row r="750" spans="1:2" x14ac:dyDescent="0.25">
      <c r="A750" s="1" t="s">
        <v>1338</v>
      </c>
      <c r="B750" s="2" t="s">
        <v>1339</v>
      </c>
    </row>
    <row r="751" spans="1:2" x14ac:dyDescent="0.25">
      <c r="A751" s="1" t="s">
        <v>1340</v>
      </c>
      <c r="B751" s="2" t="s">
        <v>1341</v>
      </c>
    </row>
    <row r="752" spans="1:2" x14ac:dyDescent="0.25">
      <c r="A752" s="1" t="s">
        <v>1342</v>
      </c>
      <c r="B752" s="2" t="s">
        <v>1343</v>
      </c>
    </row>
    <row r="753" spans="1:2" x14ac:dyDescent="0.25">
      <c r="A753" s="1" t="s">
        <v>1344</v>
      </c>
      <c r="B753" s="2" t="s">
        <v>1345</v>
      </c>
    </row>
    <row r="754" spans="1:2" x14ac:dyDescent="0.25">
      <c r="A754" s="1" t="s">
        <v>1346</v>
      </c>
      <c r="B754" s="2" t="s">
        <v>1347</v>
      </c>
    </row>
    <row r="755" spans="1:2" x14ac:dyDescent="0.25">
      <c r="A755" s="1" t="s">
        <v>1348</v>
      </c>
      <c r="B755" s="2" t="s">
        <v>1349</v>
      </c>
    </row>
    <row r="756" spans="1:2" x14ac:dyDescent="0.25">
      <c r="A756" s="1" t="s">
        <v>1350</v>
      </c>
      <c r="B756" s="2" t="s">
        <v>1351</v>
      </c>
    </row>
    <row r="757" spans="1:2" x14ac:dyDescent="0.25">
      <c r="A757" s="1" t="s">
        <v>1352</v>
      </c>
      <c r="B757" s="2" t="s">
        <v>1353</v>
      </c>
    </row>
    <row r="758" spans="1:2" x14ac:dyDescent="0.25">
      <c r="A758" s="1" t="s">
        <v>1354</v>
      </c>
      <c r="B758" s="2" t="s">
        <v>1355</v>
      </c>
    </row>
    <row r="759" spans="1:2" x14ac:dyDescent="0.25">
      <c r="A759" s="1" t="s">
        <v>1356</v>
      </c>
      <c r="B759" s="2" t="s">
        <v>1357</v>
      </c>
    </row>
    <row r="760" spans="1:2" x14ac:dyDescent="0.25">
      <c r="A760" s="1" t="s">
        <v>1358</v>
      </c>
      <c r="B760" s="2" t="s">
        <v>1359</v>
      </c>
    </row>
    <row r="761" spans="1:2" x14ac:dyDescent="0.25">
      <c r="A761" s="1" t="s">
        <v>1360</v>
      </c>
      <c r="B761" s="2" t="s">
        <v>1359</v>
      </c>
    </row>
    <row r="762" spans="1:2" x14ac:dyDescent="0.25">
      <c r="A762" s="1" t="s">
        <v>1361</v>
      </c>
      <c r="B762" s="2" t="s">
        <v>1362</v>
      </c>
    </row>
    <row r="763" spans="1:2" x14ac:dyDescent="0.25">
      <c r="A763" s="1" t="s">
        <v>1363</v>
      </c>
      <c r="B763" s="2" t="s">
        <v>1364</v>
      </c>
    </row>
    <row r="764" spans="1:2" x14ac:dyDescent="0.25">
      <c r="A764" s="1" t="s">
        <v>1365</v>
      </c>
      <c r="B764" s="2" t="s">
        <v>1366</v>
      </c>
    </row>
    <row r="765" spans="1:2" x14ac:dyDescent="0.25">
      <c r="A765" s="1" t="s">
        <v>1367</v>
      </c>
      <c r="B765" s="2" t="s">
        <v>1368</v>
      </c>
    </row>
    <row r="766" spans="1:2" x14ac:dyDescent="0.25">
      <c r="A766" s="1" t="s">
        <v>1369</v>
      </c>
      <c r="B766" s="2" t="s">
        <v>1370</v>
      </c>
    </row>
    <row r="767" spans="1:2" x14ac:dyDescent="0.25">
      <c r="A767" s="1" t="s">
        <v>1371</v>
      </c>
      <c r="B767" s="2" t="s">
        <v>1372</v>
      </c>
    </row>
    <row r="768" spans="1:2" x14ac:dyDescent="0.25">
      <c r="A768" s="1" t="s">
        <v>1373</v>
      </c>
      <c r="B768" s="2" t="s">
        <v>1374</v>
      </c>
    </row>
    <row r="769" spans="1:2" x14ac:dyDescent="0.25">
      <c r="A769" s="1" t="s">
        <v>1375</v>
      </c>
      <c r="B769" s="2" t="s">
        <v>1376</v>
      </c>
    </row>
    <row r="770" spans="1:2" x14ac:dyDescent="0.25">
      <c r="A770" s="1" t="s">
        <v>1377</v>
      </c>
      <c r="B770" s="2" t="s">
        <v>1378</v>
      </c>
    </row>
    <row r="771" spans="1:2" x14ac:dyDescent="0.25">
      <c r="A771" s="1" t="s">
        <v>1379</v>
      </c>
      <c r="B771" s="2" t="s">
        <v>1380</v>
      </c>
    </row>
    <row r="772" spans="1:2" x14ac:dyDescent="0.25">
      <c r="A772" s="1" t="s">
        <v>1381</v>
      </c>
      <c r="B772" s="2" t="s">
        <v>1382</v>
      </c>
    </row>
    <row r="773" spans="1:2" x14ac:dyDescent="0.25">
      <c r="A773" s="1" t="s">
        <v>1383</v>
      </c>
      <c r="B773" s="2" t="s">
        <v>1384</v>
      </c>
    </row>
    <row r="774" spans="1:2" x14ac:dyDescent="0.25">
      <c r="A774" s="1" t="s">
        <v>1385</v>
      </c>
      <c r="B774" s="2" t="s">
        <v>1386</v>
      </c>
    </row>
    <row r="775" spans="1:2" x14ac:dyDescent="0.25">
      <c r="A775" s="1" t="s">
        <v>1387</v>
      </c>
      <c r="B775" s="2" t="s">
        <v>1388</v>
      </c>
    </row>
    <row r="776" spans="1:2" x14ac:dyDescent="0.25">
      <c r="A776" s="1" t="s">
        <v>1389</v>
      </c>
      <c r="B776" s="2" t="s">
        <v>1390</v>
      </c>
    </row>
    <row r="777" spans="1:2" x14ac:dyDescent="0.25">
      <c r="A777" s="1" t="s">
        <v>1391</v>
      </c>
      <c r="B777" s="2" t="s">
        <v>1392</v>
      </c>
    </row>
    <row r="778" spans="1:2" x14ac:dyDescent="0.25">
      <c r="A778" s="1" t="s">
        <v>1393</v>
      </c>
      <c r="B778" s="2" t="s">
        <v>1394</v>
      </c>
    </row>
    <row r="779" spans="1:2" x14ac:dyDescent="0.25">
      <c r="A779" s="1" t="s">
        <v>1395</v>
      </c>
      <c r="B779" s="2" t="s">
        <v>1396</v>
      </c>
    </row>
    <row r="780" spans="1:2" x14ac:dyDescent="0.25">
      <c r="A780" s="1" t="s">
        <v>1397</v>
      </c>
      <c r="B780" s="2" t="s">
        <v>1398</v>
      </c>
    </row>
    <row r="781" spans="1:2" x14ac:dyDescent="0.25">
      <c r="A781" s="1" t="s">
        <v>1399</v>
      </c>
      <c r="B781" s="2" t="s">
        <v>1400</v>
      </c>
    </row>
    <row r="782" spans="1:2" x14ac:dyDescent="0.25">
      <c r="A782" s="1" t="s">
        <v>1401</v>
      </c>
      <c r="B782" s="2" t="s">
        <v>1402</v>
      </c>
    </row>
    <row r="783" spans="1:2" x14ac:dyDescent="0.25">
      <c r="A783" s="1" t="s">
        <v>1403</v>
      </c>
      <c r="B783" s="2" t="s">
        <v>1404</v>
      </c>
    </row>
    <row r="784" spans="1:2" x14ac:dyDescent="0.25">
      <c r="A784" s="1" t="s">
        <v>1405</v>
      </c>
      <c r="B784" s="2" t="s">
        <v>1406</v>
      </c>
    </row>
    <row r="785" spans="1:2" x14ac:dyDescent="0.25">
      <c r="A785" s="1" t="s">
        <v>1407</v>
      </c>
      <c r="B785" s="2" t="s">
        <v>1408</v>
      </c>
    </row>
    <row r="786" spans="1:2" x14ac:dyDescent="0.25">
      <c r="A786" s="1" t="s">
        <v>1409</v>
      </c>
      <c r="B786" s="2" t="s">
        <v>1410</v>
      </c>
    </row>
    <row r="787" spans="1:2" x14ac:dyDescent="0.25">
      <c r="A787" s="1" t="s">
        <v>1411</v>
      </c>
      <c r="B787" s="2" t="s">
        <v>1412</v>
      </c>
    </row>
    <row r="788" spans="1:2" x14ac:dyDescent="0.25">
      <c r="A788" s="1" t="s">
        <v>1413</v>
      </c>
      <c r="B788" s="2" t="s">
        <v>1414</v>
      </c>
    </row>
    <row r="789" spans="1:2" x14ac:dyDescent="0.25">
      <c r="A789" s="1" t="s">
        <v>1415</v>
      </c>
      <c r="B789" s="2" t="s">
        <v>1416</v>
      </c>
    </row>
    <row r="790" spans="1:2" x14ac:dyDescent="0.25">
      <c r="A790" s="1" t="s">
        <v>1417</v>
      </c>
      <c r="B790" s="2" t="s">
        <v>1418</v>
      </c>
    </row>
    <row r="791" spans="1:2" x14ac:dyDescent="0.25">
      <c r="A791" s="1" t="s">
        <v>1419</v>
      </c>
      <c r="B791" s="2" t="s">
        <v>1420</v>
      </c>
    </row>
    <row r="792" spans="1:2" x14ac:dyDescent="0.25">
      <c r="A792" s="1" t="s">
        <v>1421</v>
      </c>
      <c r="B792" s="2" t="s">
        <v>1422</v>
      </c>
    </row>
    <row r="793" spans="1:2" x14ac:dyDescent="0.25">
      <c r="A793" s="1" t="s">
        <v>1423</v>
      </c>
      <c r="B793" s="2" t="s">
        <v>1424</v>
      </c>
    </row>
    <row r="794" spans="1:2" x14ac:dyDescent="0.25">
      <c r="A794" s="1" t="s">
        <v>1425</v>
      </c>
      <c r="B794" s="2" t="s">
        <v>1426</v>
      </c>
    </row>
    <row r="795" spans="1:2" x14ac:dyDescent="0.25">
      <c r="A795" s="1" t="s">
        <v>1427</v>
      </c>
      <c r="B795" s="2" t="s">
        <v>1428</v>
      </c>
    </row>
    <row r="796" spans="1:2" x14ac:dyDescent="0.25">
      <c r="A796" s="1" t="s">
        <v>1429</v>
      </c>
      <c r="B796" s="2" t="s">
        <v>1430</v>
      </c>
    </row>
    <row r="797" spans="1:2" x14ac:dyDescent="0.25">
      <c r="A797" s="1" t="s">
        <v>1431</v>
      </c>
      <c r="B797" s="2" t="s">
        <v>1432</v>
      </c>
    </row>
    <row r="798" spans="1:2" x14ac:dyDescent="0.25">
      <c r="A798" s="1" t="s">
        <v>1433</v>
      </c>
      <c r="B798" s="2" t="s">
        <v>1343</v>
      </c>
    </row>
    <row r="799" spans="1:2" x14ac:dyDescent="0.25">
      <c r="A799" s="1" t="s">
        <v>1434</v>
      </c>
      <c r="B799" s="2" t="s">
        <v>1435</v>
      </c>
    </row>
    <row r="800" spans="1:2" x14ac:dyDescent="0.25">
      <c r="A800" s="1" t="s">
        <v>1436</v>
      </c>
      <c r="B800" s="2" t="s">
        <v>1319</v>
      </c>
    </row>
    <row r="801" spans="1:2" x14ac:dyDescent="0.25">
      <c r="A801" s="1" t="s">
        <v>1437</v>
      </c>
      <c r="B801" s="2" t="s">
        <v>1081</v>
      </c>
    </row>
    <row r="802" spans="1:2" x14ac:dyDescent="0.25">
      <c r="A802" s="1" t="s">
        <v>1438</v>
      </c>
      <c r="B802" s="2" t="s">
        <v>1083</v>
      </c>
    </row>
    <row r="803" spans="1:2" x14ac:dyDescent="0.25">
      <c r="A803" s="1" t="s">
        <v>1439</v>
      </c>
      <c r="B803" s="2" t="s">
        <v>1085</v>
      </c>
    </row>
    <row r="804" spans="1:2" x14ac:dyDescent="0.25">
      <c r="A804" s="1" t="s">
        <v>1440</v>
      </c>
      <c r="B804" s="2" t="s">
        <v>1441</v>
      </c>
    </row>
    <row r="805" spans="1:2" x14ac:dyDescent="0.25">
      <c r="A805" s="1" t="s">
        <v>1442</v>
      </c>
      <c r="B805" s="2" t="s">
        <v>1443</v>
      </c>
    </row>
    <row r="806" spans="1:2" x14ac:dyDescent="0.25">
      <c r="A806" s="1" t="s">
        <v>1444</v>
      </c>
      <c r="B806" s="2" t="s">
        <v>1445</v>
      </c>
    </row>
    <row r="807" spans="1:2" x14ac:dyDescent="0.25">
      <c r="A807" s="1" t="s">
        <v>1446</v>
      </c>
      <c r="B807" s="2" t="s">
        <v>1447</v>
      </c>
    </row>
    <row r="808" spans="1:2" x14ac:dyDescent="0.25">
      <c r="A808" s="1" t="s">
        <v>1448</v>
      </c>
      <c r="B808" s="2" t="s">
        <v>1449</v>
      </c>
    </row>
    <row r="809" spans="1:2" x14ac:dyDescent="0.25">
      <c r="A809" s="1" t="s">
        <v>1450</v>
      </c>
      <c r="B809" s="2" t="s">
        <v>1451</v>
      </c>
    </row>
    <row r="810" spans="1:2" x14ac:dyDescent="0.25">
      <c r="A810" s="1" t="s">
        <v>1452</v>
      </c>
      <c r="B810" s="2" t="s">
        <v>318</v>
      </c>
    </row>
    <row r="811" spans="1:2" x14ac:dyDescent="0.25">
      <c r="A811" s="1" t="s">
        <v>1453</v>
      </c>
      <c r="B811" s="2" t="s">
        <v>1454</v>
      </c>
    </row>
    <row r="812" spans="1:2" x14ac:dyDescent="0.25">
      <c r="A812" s="1" t="s">
        <v>1455</v>
      </c>
      <c r="B812" s="2" t="s">
        <v>1456</v>
      </c>
    </row>
    <row r="813" spans="1:2" x14ac:dyDescent="0.25">
      <c r="A813" s="1" t="s">
        <v>1457</v>
      </c>
      <c r="B813" s="2" t="s">
        <v>1458</v>
      </c>
    </row>
    <row r="814" spans="1:2" x14ac:dyDescent="0.25">
      <c r="A814" s="1" t="s">
        <v>1459</v>
      </c>
      <c r="B814" s="2" t="s">
        <v>1460</v>
      </c>
    </row>
    <row r="815" spans="1:2" x14ac:dyDescent="0.25">
      <c r="A815" s="1" t="s">
        <v>1461</v>
      </c>
      <c r="B815" s="2" t="s">
        <v>1462</v>
      </c>
    </row>
    <row r="816" spans="1:2" x14ac:dyDescent="0.25">
      <c r="A816" s="1" t="s">
        <v>1463</v>
      </c>
      <c r="B816" s="2" t="s">
        <v>1464</v>
      </c>
    </row>
    <row r="817" spans="1:2" x14ac:dyDescent="0.25">
      <c r="A817" s="1" t="s">
        <v>1465</v>
      </c>
      <c r="B817" s="2" t="s">
        <v>1466</v>
      </c>
    </row>
    <row r="818" spans="1:2" x14ac:dyDescent="0.25">
      <c r="A818" s="1" t="s">
        <v>1467</v>
      </c>
      <c r="B818" s="2" t="s">
        <v>1468</v>
      </c>
    </row>
    <row r="819" spans="1:2" x14ac:dyDescent="0.25">
      <c r="A819" s="1" t="s">
        <v>1469</v>
      </c>
      <c r="B819" s="2" t="s">
        <v>1470</v>
      </c>
    </row>
    <row r="820" spans="1:2" x14ac:dyDescent="0.25">
      <c r="A820" s="1" t="s">
        <v>1471</v>
      </c>
      <c r="B820" s="2" t="s">
        <v>1472</v>
      </c>
    </row>
    <row r="821" spans="1:2" x14ac:dyDescent="0.25">
      <c r="A821" s="1" t="s">
        <v>1473</v>
      </c>
      <c r="B821" s="2" t="s">
        <v>1474</v>
      </c>
    </row>
    <row r="822" spans="1:2" x14ac:dyDescent="0.25">
      <c r="A822" s="1" t="s">
        <v>1475</v>
      </c>
      <c r="B822" s="2" t="s">
        <v>1476</v>
      </c>
    </row>
    <row r="823" spans="1:2" x14ac:dyDescent="0.25">
      <c r="A823" s="1" t="s">
        <v>1477</v>
      </c>
      <c r="B823" s="2" t="s">
        <v>1441</v>
      </c>
    </row>
    <row r="824" spans="1:2" x14ac:dyDescent="0.25">
      <c r="A824" s="1" t="s">
        <v>1478</v>
      </c>
      <c r="B824" s="2" t="s">
        <v>1479</v>
      </c>
    </row>
    <row r="825" spans="1:2" x14ac:dyDescent="0.25">
      <c r="A825" s="1" t="s">
        <v>1480</v>
      </c>
      <c r="B825" s="2" t="s">
        <v>1445</v>
      </c>
    </row>
    <row r="826" spans="1:2" x14ac:dyDescent="0.25">
      <c r="A826" s="1" t="s">
        <v>1481</v>
      </c>
      <c r="B826" s="2" t="s">
        <v>1482</v>
      </c>
    </row>
    <row r="827" spans="1:2" x14ac:dyDescent="0.25">
      <c r="A827" s="1" t="s">
        <v>1483</v>
      </c>
      <c r="B827" s="2" t="s">
        <v>1484</v>
      </c>
    </row>
    <row r="828" spans="1:2" x14ac:dyDescent="0.25">
      <c r="A828" s="1" t="s">
        <v>1485</v>
      </c>
      <c r="B828" s="2" t="s">
        <v>1486</v>
      </c>
    </row>
    <row r="829" spans="1:2" x14ac:dyDescent="0.25">
      <c r="A829" s="1" t="s">
        <v>1487</v>
      </c>
      <c r="B829" s="2" t="s">
        <v>1488</v>
      </c>
    </row>
    <row r="830" spans="1:2" x14ac:dyDescent="0.25">
      <c r="A830" s="1" t="s">
        <v>1489</v>
      </c>
      <c r="B830" s="2" t="s">
        <v>1490</v>
      </c>
    </row>
    <row r="831" spans="1:2" x14ac:dyDescent="0.25">
      <c r="A831" s="1" t="s">
        <v>1491</v>
      </c>
      <c r="B831" s="2" t="s">
        <v>1451</v>
      </c>
    </row>
    <row r="832" spans="1:2" x14ac:dyDescent="0.25">
      <c r="A832" s="1" t="s">
        <v>1492</v>
      </c>
      <c r="B832" s="2" t="s">
        <v>1493</v>
      </c>
    </row>
    <row r="833" spans="1:2" x14ac:dyDescent="0.25">
      <c r="A833" s="1" t="s">
        <v>1494</v>
      </c>
      <c r="B833" s="2" t="s">
        <v>1495</v>
      </c>
    </row>
    <row r="834" spans="1:2" x14ac:dyDescent="0.25">
      <c r="A834" s="1" t="s">
        <v>1496</v>
      </c>
      <c r="B834" s="2" t="s">
        <v>1497</v>
      </c>
    </row>
    <row r="835" spans="1:2" x14ac:dyDescent="0.25">
      <c r="A835" s="1" t="s">
        <v>1498</v>
      </c>
      <c r="B835" s="2" t="s">
        <v>1499</v>
      </c>
    </row>
    <row r="836" spans="1:2" x14ac:dyDescent="0.25">
      <c r="A836" s="1" t="s">
        <v>1500</v>
      </c>
      <c r="B836" s="2" t="s">
        <v>1065</v>
      </c>
    </row>
    <row r="837" spans="1:2" x14ac:dyDescent="0.25">
      <c r="A837" s="1" t="s">
        <v>1501</v>
      </c>
      <c r="B837" s="2" t="s">
        <v>1063</v>
      </c>
    </row>
    <row r="838" spans="1:2" x14ac:dyDescent="0.25">
      <c r="A838" s="1" t="s">
        <v>1502</v>
      </c>
      <c r="B838" s="2" t="s">
        <v>1503</v>
      </c>
    </row>
    <row r="839" spans="1:2" x14ac:dyDescent="0.25">
      <c r="A839" s="1" t="s">
        <v>1504</v>
      </c>
      <c r="B839" s="2" t="s">
        <v>1069</v>
      </c>
    </row>
    <row r="840" spans="1:2" x14ac:dyDescent="0.25">
      <c r="A840" s="1" t="s">
        <v>1505</v>
      </c>
      <c r="B840" s="2" t="s">
        <v>1071</v>
      </c>
    </row>
    <row r="841" spans="1:2" x14ac:dyDescent="0.25">
      <c r="A841" s="1" t="s">
        <v>1506</v>
      </c>
      <c r="B841" s="2" t="s">
        <v>1075</v>
      </c>
    </row>
    <row r="842" spans="1:2" x14ac:dyDescent="0.25">
      <c r="A842" s="1" t="s">
        <v>1507</v>
      </c>
      <c r="B842" s="2" t="s">
        <v>1077</v>
      </c>
    </row>
    <row r="843" spans="1:2" x14ac:dyDescent="0.25">
      <c r="A843" s="1" t="s">
        <v>1508</v>
      </c>
      <c r="B843" s="2" t="s">
        <v>1087</v>
      </c>
    </row>
    <row r="844" spans="1:2" x14ac:dyDescent="0.25">
      <c r="A844" s="1" t="s">
        <v>1509</v>
      </c>
      <c r="B844" s="2" t="s">
        <v>1510</v>
      </c>
    </row>
    <row r="845" spans="1:2" x14ac:dyDescent="0.25">
      <c r="A845" s="1" t="s">
        <v>1511</v>
      </c>
      <c r="B845" s="2" t="s">
        <v>1512</v>
      </c>
    </row>
    <row r="846" spans="1:2" x14ac:dyDescent="0.25">
      <c r="A846" s="1" t="s">
        <v>1513</v>
      </c>
      <c r="B846" s="2" t="s">
        <v>1514</v>
      </c>
    </row>
    <row r="847" spans="1:2" x14ac:dyDescent="0.25">
      <c r="A847" s="1" t="s">
        <v>1515</v>
      </c>
      <c r="B847" s="2" t="s">
        <v>1516</v>
      </c>
    </row>
    <row r="848" spans="1:2" x14ac:dyDescent="0.25">
      <c r="A848" s="1" t="s">
        <v>1517</v>
      </c>
      <c r="B848" s="2" t="s">
        <v>1518</v>
      </c>
    </row>
    <row r="849" spans="1:2" x14ac:dyDescent="0.25">
      <c r="A849" s="1" t="s">
        <v>1519</v>
      </c>
      <c r="B849" s="2" t="s">
        <v>1520</v>
      </c>
    </row>
    <row r="850" spans="1:2" x14ac:dyDescent="0.25">
      <c r="A850" s="1" t="s">
        <v>1521</v>
      </c>
      <c r="B850" s="2" t="s">
        <v>1522</v>
      </c>
    </row>
    <row r="851" spans="1:2" x14ac:dyDescent="0.25">
      <c r="A851" s="1" t="s">
        <v>1523</v>
      </c>
      <c r="B851" s="2" t="s">
        <v>1524</v>
      </c>
    </row>
    <row r="852" spans="1:2" x14ac:dyDescent="0.25">
      <c r="A852" s="1" t="s">
        <v>1525</v>
      </c>
      <c r="B852" s="2" t="s">
        <v>1526</v>
      </c>
    </row>
    <row r="853" spans="1:2" x14ac:dyDescent="0.25">
      <c r="A853" s="1" t="s">
        <v>1527</v>
      </c>
      <c r="B853" s="2" t="s">
        <v>1528</v>
      </c>
    </row>
    <row r="854" spans="1:2" x14ac:dyDescent="0.25">
      <c r="A854" s="1" t="s">
        <v>1529</v>
      </c>
      <c r="B854" s="2" t="s">
        <v>1530</v>
      </c>
    </row>
    <row r="855" spans="1:2" x14ac:dyDescent="0.25">
      <c r="A855" s="1" t="s">
        <v>1531</v>
      </c>
      <c r="B855" s="2" t="s">
        <v>1532</v>
      </c>
    </row>
    <row r="856" spans="1:2" x14ac:dyDescent="0.25">
      <c r="A856" s="1" t="s">
        <v>1533</v>
      </c>
      <c r="B856" s="2" t="s">
        <v>1534</v>
      </c>
    </row>
    <row r="857" spans="1:2" x14ac:dyDescent="0.25">
      <c r="A857" s="1" t="s">
        <v>1535</v>
      </c>
      <c r="B857" s="2" t="s">
        <v>1449</v>
      </c>
    </row>
    <row r="858" spans="1:2" x14ac:dyDescent="0.25">
      <c r="A858" s="1" t="s">
        <v>1536</v>
      </c>
      <c r="B858" s="2" t="s">
        <v>1537</v>
      </c>
    </row>
    <row r="859" spans="1:2" x14ac:dyDescent="0.25">
      <c r="A859" s="1" t="s">
        <v>1538</v>
      </c>
      <c r="B859" s="2" t="s">
        <v>1539</v>
      </c>
    </row>
    <row r="860" spans="1:2" x14ac:dyDescent="0.25">
      <c r="A860" s="1" t="s">
        <v>1540</v>
      </c>
      <c r="B860" s="2" t="s">
        <v>1541</v>
      </c>
    </row>
    <row r="861" spans="1:2" x14ac:dyDescent="0.25">
      <c r="A861" s="1" t="s">
        <v>1542</v>
      </c>
      <c r="B861" s="2" t="s">
        <v>1543</v>
      </c>
    </row>
    <row r="862" spans="1:2" x14ac:dyDescent="0.25">
      <c r="A862" s="1" t="s">
        <v>1544</v>
      </c>
      <c r="B862" s="2" t="s">
        <v>1545</v>
      </c>
    </row>
    <row r="863" spans="1:2" x14ac:dyDescent="0.25">
      <c r="A863" s="1" t="s">
        <v>1546</v>
      </c>
      <c r="B863" s="2" t="s">
        <v>1547</v>
      </c>
    </row>
    <row r="864" spans="1:2" x14ac:dyDescent="0.25">
      <c r="A864" s="1" t="s">
        <v>1548</v>
      </c>
      <c r="B864" s="2" t="s">
        <v>1549</v>
      </c>
    </row>
    <row r="865" spans="1:2" x14ac:dyDescent="0.25">
      <c r="A865" s="1" t="s">
        <v>1550</v>
      </c>
      <c r="B865" s="2" t="s">
        <v>1551</v>
      </c>
    </row>
    <row r="866" spans="1:2" x14ac:dyDescent="0.25">
      <c r="A866" s="1" t="s">
        <v>1552</v>
      </c>
      <c r="B866" s="2" t="s">
        <v>1553</v>
      </c>
    </row>
    <row r="867" spans="1:2" x14ac:dyDescent="0.25">
      <c r="A867" s="1" t="s">
        <v>1554</v>
      </c>
      <c r="B867" s="2" t="s">
        <v>1555</v>
      </c>
    </row>
    <row r="868" spans="1:2" x14ac:dyDescent="0.25">
      <c r="A868" s="1" t="s">
        <v>1556</v>
      </c>
      <c r="B868" s="2" t="s">
        <v>1557</v>
      </c>
    </row>
    <row r="869" spans="1:2" x14ac:dyDescent="0.25">
      <c r="A869" s="1" t="s">
        <v>1558</v>
      </c>
      <c r="B869" s="2" t="s">
        <v>1559</v>
      </c>
    </row>
    <row r="870" spans="1:2" x14ac:dyDescent="0.25">
      <c r="A870" s="1" t="s">
        <v>1560</v>
      </c>
      <c r="B870" s="2" t="s">
        <v>1561</v>
      </c>
    </row>
    <row r="871" spans="1:2" x14ac:dyDescent="0.25">
      <c r="A871" s="1" t="s">
        <v>1562</v>
      </c>
      <c r="B871" s="2" t="s">
        <v>1563</v>
      </c>
    </row>
    <row r="872" spans="1:2" x14ac:dyDescent="0.25">
      <c r="A872" s="1" t="s">
        <v>1564</v>
      </c>
      <c r="B872" s="2" t="s">
        <v>1565</v>
      </c>
    </row>
    <row r="873" spans="1:2" x14ac:dyDescent="0.25">
      <c r="A873" s="1" t="s">
        <v>1566</v>
      </c>
      <c r="B873" s="2" t="s">
        <v>1567</v>
      </c>
    </row>
    <row r="874" spans="1:2" x14ac:dyDescent="0.25">
      <c r="A874" s="1" t="s">
        <v>1568</v>
      </c>
      <c r="B874" s="2" t="s">
        <v>1569</v>
      </c>
    </row>
    <row r="875" spans="1:2" x14ac:dyDescent="0.25">
      <c r="A875" s="1" t="s">
        <v>1570</v>
      </c>
      <c r="B875" s="2" t="s">
        <v>1571</v>
      </c>
    </row>
    <row r="876" spans="1:2" x14ac:dyDescent="0.25">
      <c r="A876" s="1" t="s">
        <v>1572</v>
      </c>
      <c r="B876" s="2" t="s">
        <v>1573</v>
      </c>
    </row>
    <row r="877" spans="1:2" x14ac:dyDescent="0.25">
      <c r="A877" s="1" t="s">
        <v>1574</v>
      </c>
      <c r="B877" s="2" t="s">
        <v>1575</v>
      </c>
    </row>
    <row r="878" spans="1:2" x14ac:dyDescent="0.25">
      <c r="A878" s="1" t="s">
        <v>1576</v>
      </c>
      <c r="B878" s="2" t="s">
        <v>1577</v>
      </c>
    </row>
    <row r="879" spans="1:2" x14ac:dyDescent="0.25">
      <c r="A879" s="1" t="s">
        <v>1578</v>
      </c>
      <c r="B879" s="2" t="s">
        <v>1579</v>
      </c>
    </row>
    <row r="880" spans="1:2" x14ac:dyDescent="0.25">
      <c r="A880" s="1" t="s">
        <v>1580</v>
      </c>
      <c r="B880" s="2" t="s">
        <v>1581</v>
      </c>
    </row>
    <row r="881" spans="1:2" x14ac:dyDescent="0.25">
      <c r="A881" s="1" t="s">
        <v>1582</v>
      </c>
      <c r="B881" s="2" t="s">
        <v>1583</v>
      </c>
    </row>
    <row r="882" spans="1:2" x14ac:dyDescent="0.25">
      <c r="A882" s="1" t="s">
        <v>1584</v>
      </c>
      <c r="B882" s="2" t="s">
        <v>1585</v>
      </c>
    </row>
    <row r="883" spans="1:2" x14ac:dyDescent="0.25">
      <c r="A883" s="1" t="s">
        <v>1586</v>
      </c>
      <c r="B883" s="2" t="s">
        <v>1587</v>
      </c>
    </row>
    <row r="884" spans="1:2" x14ac:dyDescent="0.25">
      <c r="A884" s="1" t="s">
        <v>1588</v>
      </c>
      <c r="B884" s="2" t="s">
        <v>1589</v>
      </c>
    </row>
    <row r="885" spans="1:2" x14ac:dyDescent="0.25">
      <c r="A885" s="1" t="s">
        <v>1590</v>
      </c>
      <c r="B885" s="2" t="s">
        <v>1591</v>
      </c>
    </row>
    <row r="886" spans="1:2" x14ac:dyDescent="0.25">
      <c r="A886" s="1" t="s">
        <v>1592</v>
      </c>
      <c r="B886" s="2" t="s">
        <v>1593</v>
      </c>
    </row>
    <row r="887" spans="1:2" x14ac:dyDescent="0.25">
      <c r="A887" s="1" t="s">
        <v>1594</v>
      </c>
      <c r="B887" s="2" t="s">
        <v>1595</v>
      </c>
    </row>
    <row r="888" spans="1:2" x14ac:dyDescent="0.25">
      <c r="A888" s="1" t="s">
        <v>1596</v>
      </c>
      <c r="B888" s="2" t="s">
        <v>1597</v>
      </c>
    </row>
    <row r="889" spans="1:2" x14ac:dyDescent="0.25">
      <c r="A889" s="1" t="s">
        <v>1598</v>
      </c>
      <c r="B889" s="2" t="s">
        <v>1599</v>
      </c>
    </row>
    <row r="890" spans="1:2" x14ac:dyDescent="0.25">
      <c r="A890" s="1" t="s">
        <v>1600</v>
      </c>
      <c r="B890" s="2" t="s">
        <v>1601</v>
      </c>
    </row>
    <row r="891" spans="1:2" x14ac:dyDescent="0.25">
      <c r="A891" s="1" t="s">
        <v>1602</v>
      </c>
      <c r="B891" s="2" t="s">
        <v>1603</v>
      </c>
    </row>
    <row r="892" spans="1:2" x14ac:dyDescent="0.25">
      <c r="A892" s="1" t="s">
        <v>1604</v>
      </c>
      <c r="B892" s="2" t="s">
        <v>1605</v>
      </c>
    </row>
    <row r="893" spans="1:2" x14ac:dyDescent="0.25">
      <c r="A893" s="1" t="s">
        <v>1606</v>
      </c>
      <c r="B893" s="2" t="s">
        <v>1607</v>
      </c>
    </row>
    <row r="894" spans="1:2" x14ac:dyDescent="0.25">
      <c r="A894" s="1" t="s">
        <v>1608</v>
      </c>
      <c r="B894" s="2" t="s">
        <v>1609</v>
      </c>
    </row>
    <row r="895" spans="1:2" x14ac:dyDescent="0.25">
      <c r="A895" s="1" t="s">
        <v>1610</v>
      </c>
      <c r="B895" s="2" t="s">
        <v>1611</v>
      </c>
    </row>
    <row r="896" spans="1:2" x14ac:dyDescent="0.25">
      <c r="A896" s="1" t="s">
        <v>1612</v>
      </c>
      <c r="B896" s="2" t="s">
        <v>1613</v>
      </c>
    </row>
    <row r="897" spans="1:2" x14ac:dyDescent="0.25">
      <c r="A897" s="1" t="s">
        <v>1614</v>
      </c>
      <c r="B897" s="2" t="s">
        <v>1615</v>
      </c>
    </row>
    <row r="898" spans="1:2" x14ac:dyDescent="0.25">
      <c r="A898" s="1" t="s">
        <v>1616</v>
      </c>
      <c r="B898" s="2" t="s">
        <v>1617</v>
      </c>
    </row>
    <row r="899" spans="1:2" x14ac:dyDescent="0.25">
      <c r="A899" s="1" t="s">
        <v>1618</v>
      </c>
      <c r="B899" s="2" t="s">
        <v>1619</v>
      </c>
    </row>
    <row r="900" spans="1:2" x14ac:dyDescent="0.25">
      <c r="A900" s="1" t="s">
        <v>1620</v>
      </c>
      <c r="B900" s="2" t="s">
        <v>1621</v>
      </c>
    </row>
    <row r="901" spans="1:2" x14ac:dyDescent="0.25">
      <c r="A901" s="1" t="s">
        <v>1622</v>
      </c>
      <c r="B901" s="2" t="s">
        <v>1623</v>
      </c>
    </row>
    <row r="902" spans="1:2" x14ac:dyDescent="0.25">
      <c r="A902" s="1" t="s">
        <v>1624</v>
      </c>
      <c r="B902" s="2" t="s">
        <v>1625</v>
      </c>
    </row>
    <row r="903" spans="1:2" x14ac:dyDescent="0.25">
      <c r="A903" s="1" t="s">
        <v>1626</v>
      </c>
      <c r="B903" s="2" t="s">
        <v>1627</v>
      </c>
    </row>
    <row r="904" spans="1:2" x14ac:dyDescent="0.25">
      <c r="A904" s="1" t="s">
        <v>1628</v>
      </c>
      <c r="B904" s="2" t="s">
        <v>1629</v>
      </c>
    </row>
    <row r="905" spans="1:2" x14ac:dyDescent="0.25">
      <c r="A905" s="1" t="s">
        <v>1630</v>
      </c>
      <c r="B905" s="2" t="s">
        <v>1631</v>
      </c>
    </row>
    <row r="906" spans="1:2" x14ac:dyDescent="0.25">
      <c r="A906" s="1" t="s">
        <v>1632</v>
      </c>
      <c r="B906" s="2" t="s">
        <v>1633</v>
      </c>
    </row>
    <row r="907" spans="1:2" x14ac:dyDescent="0.25">
      <c r="A907" s="1" t="s">
        <v>1634</v>
      </c>
      <c r="B907" s="2" t="s">
        <v>1635</v>
      </c>
    </row>
    <row r="908" spans="1:2" x14ac:dyDescent="0.25">
      <c r="A908" s="1" t="s">
        <v>1636</v>
      </c>
      <c r="B908" s="2" t="s">
        <v>1637</v>
      </c>
    </row>
    <row r="909" spans="1:2" x14ac:dyDescent="0.25">
      <c r="A909" s="1" t="s">
        <v>1638</v>
      </c>
      <c r="B909" s="2" t="s">
        <v>1639</v>
      </c>
    </row>
    <row r="910" spans="1:2" x14ac:dyDescent="0.25">
      <c r="A910" s="1" t="s">
        <v>1640</v>
      </c>
      <c r="B910" s="2" t="s">
        <v>1639</v>
      </c>
    </row>
    <row r="911" spans="1:2" x14ac:dyDescent="0.25">
      <c r="A911" s="1" t="s">
        <v>1641</v>
      </c>
      <c r="B911" s="2" t="s">
        <v>1642</v>
      </c>
    </row>
    <row r="912" spans="1:2" x14ac:dyDescent="0.25">
      <c r="A912" s="1" t="s">
        <v>1643</v>
      </c>
      <c r="B912" s="2" t="s">
        <v>1644</v>
      </c>
    </row>
    <row r="913" spans="1:2" x14ac:dyDescent="0.25">
      <c r="A913" s="1" t="s">
        <v>1645</v>
      </c>
      <c r="B913" s="2" t="s">
        <v>1646</v>
      </c>
    </row>
    <row r="914" spans="1:2" x14ac:dyDescent="0.25">
      <c r="A914" s="1" t="s">
        <v>1647</v>
      </c>
      <c r="B914" s="2" t="s">
        <v>1648</v>
      </c>
    </row>
    <row r="915" spans="1:2" x14ac:dyDescent="0.25">
      <c r="A915" s="1" t="s">
        <v>1649</v>
      </c>
      <c r="B915" s="2" t="s">
        <v>1650</v>
      </c>
    </row>
    <row r="916" spans="1:2" x14ac:dyDescent="0.25">
      <c r="A916" s="1" t="s">
        <v>1651</v>
      </c>
      <c r="B916" s="2" t="s">
        <v>1652</v>
      </c>
    </row>
    <row r="917" spans="1:2" x14ac:dyDescent="0.25">
      <c r="A917" s="1" t="s">
        <v>1653</v>
      </c>
      <c r="B917" s="2" t="s">
        <v>1654</v>
      </c>
    </row>
    <row r="918" spans="1:2" x14ac:dyDescent="0.25">
      <c r="A918" s="1" t="s">
        <v>1655</v>
      </c>
      <c r="B918" s="2" t="s">
        <v>1656</v>
      </c>
    </row>
    <row r="919" spans="1:2" x14ac:dyDescent="0.25">
      <c r="A919" s="1" t="s">
        <v>1657</v>
      </c>
      <c r="B919" s="2" t="s">
        <v>1658</v>
      </c>
    </row>
    <row r="920" spans="1:2" x14ac:dyDescent="0.25">
      <c r="A920" s="1" t="s">
        <v>1659</v>
      </c>
      <c r="B920" s="2" t="s">
        <v>1660</v>
      </c>
    </row>
    <row r="921" spans="1:2" x14ac:dyDescent="0.25">
      <c r="A921" s="1" t="s">
        <v>1661</v>
      </c>
      <c r="B921" s="2" t="s">
        <v>1662</v>
      </c>
    </row>
    <row r="922" spans="1:2" x14ac:dyDescent="0.25">
      <c r="A922" s="1" t="s">
        <v>1663</v>
      </c>
      <c r="B922" s="2" t="s">
        <v>1662</v>
      </c>
    </row>
    <row r="923" spans="1:2" x14ac:dyDescent="0.25">
      <c r="A923" s="1" t="s">
        <v>1664</v>
      </c>
      <c r="B923" s="2" t="s">
        <v>1665</v>
      </c>
    </row>
    <row r="924" spans="1:2" x14ac:dyDescent="0.25">
      <c r="A924" s="1" t="s">
        <v>1666</v>
      </c>
      <c r="B924" s="2" t="s">
        <v>1642</v>
      </c>
    </row>
    <row r="925" spans="1:2" x14ac:dyDescent="0.25">
      <c r="A925" s="1" t="s">
        <v>1667</v>
      </c>
      <c r="B925" s="2" t="s">
        <v>1668</v>
      </c>
    </row>
    <row r="926" spans="1:2" x14ac:dyDescent="0.25">
      <c r="A926" s="1" t="s">
        <v>1669</v>
      </c>
      <c r="B926" s="2" t="s">
        <v>1670</v>
      </c>
    </row>
    <row r="927" spans="1:2" x14ac:dyDescent="0.25">
      <c r="A927" s="1" t="s">
        <v>1671</v>
      </c>
      <c r="B927" s="2" t="s">
        <v>1672</v>
      </c>
    </row>
    <row r="928" spans="1:2" x14ac:dyDescent="0.25">
      <c r="A928" s="1" t="s">
        <v>1673</v>
      </c>
      <c r="B928" s="2" t="s">
        <v>1674</v>
      </c>
    </row>
    <row r="929" spans="1:2" x14ac:dyDescent="0.25">
      <c r="A929" s="1" t="s">
        <v>1675</v>
      </c>
      <c r="B929" s="2" t="s">
        <v>1676</v>
      </c>
    </row>
    <row r="930" spans="1:2" x14ac:dyDescent="0.25">
      <c r="A930" s="1" t="s">
        <v>1677</v>
      </c>
      <c r="B930" s="2" t="s">
        <v>1678</v>
      </c>
    </row>
    <row r="931" spans="1:2" x14ac:dyDescent="0.25">
      <c r="A931" s="1" t="s">
        <v>1679</v>
      </c>
      <c r="B931" s="2" t="s">
        <v>1680</v>
      </c>
    </row>
    <row r="932" spans="1:2" x14ac:dyDescent="0.25">
      <c r="A932" s="1" t="s">
        <v>1681</v>
      </c>
      <c r="B932" s="2" t="s">
        <v>1682</v>
      </c>
    </row>
    <row r="933" spans="1:2" x14ac:dyDescent="0.25">
      <c r="A933" s="1" t="s">
        <v>1683</v>
      </c>
      <c r="B933" s="2" t="s">
        <v>1684</v>
      </c>
    </row>
    <row r="934" spans="1:2" x14ac:dyDescent="0.25">
      <c r="A934" s="1" t="s">
        <v>1685</v>
      </c>
      <c r="B934" s="2" t="s">
        <v>1686</v>
      </c>
    </row>
    <row r="935" spans="1:2" x14ac:dyDescent="0.25">
      <c r="A935" s="1" t="s">
        <v>1687</v>
      </c>
      <c r="B935" s="2" t="s">
        <v>1688</v>
      </c>
    </row>
    <row r="936" spans="1:2" x14ac:dyDescent="0.25">
      <c r="A936" s="1" t="s">
        <v>1689</v>
      </c>
      <c r="B936" s="2" t="s">
        <v>1690</v>
      </c>
    </row>
    <row r="937" spans="1:2" x14ac:dyDescent="0.25">
      <c r="A937" s="1" t="s">
        <v>1691</v>
      </c>
      <c r="B937" s="2" t="s">
        <v>1692</v>
      </c>
    </row>
    <row r="938" spans="1:2" x14ac:dyDescent="0.25">
      <c r="A938" s="1" t="s">
        <v>1693</v>
      </c>
      <c r="B938" s="2" t="s">
        <v>1694</v>
      </c>
    </row>
    <row r="939" spans="1:2" x14ac:dyDescent="0.25">
      <c r="A939" s="1" t="s">
        <v>1695</v>
      </c>
      <c r="B939" s="2" t="s">
        <v>1696</v>
      </c>
    </row>
    <row r="940" spans="1:2" x14ac:dyDescent="0.25">
      <c r="A940" s="1" t="s">
        <v>1697</v>
      </c>
      <c r="B940" s="2" t="s">
        <v>1698</v>
      </c>
    </row>
    <row r="941" spans="1:2" x14ac:dyDescent="0.25">
      <c r="A941" s="1" t="s">
        <v>1699</v>
      </c>
      <c r="B941" s="2" t="s">
        <v>1700</v>
      </c>
    </row>
    <row r="942" spans="1:2" x14ac:dyDescent="0.25">
      <c r="A942" s="1" t="s">
        <v>1701</v>
      </c>
      <c r="B942" s="2" t="s">
        <v>1702</v>
      </c>
    </row>
    <row r="943" spans="1:2" x14ac:dyDescent="0.25">
      <c r="A943" s="1" t="s">
        <v>1703</v>
      </c>
      <c r="B943" s="2" t="s">
        <v>1704</v>
      </c>
    </row>
    <row r="944" spans="1:2" x14ac:dyDescent="0.25">
      <c r="A944" s="1" t="s">
        <v>1705</v>
      </c>
      <c r="B944" s="2" t="s">
        <v>1706</v>
      </c>
    </row>
    <row r="945" spans="1:2" x14ac:dyDescent="0.25">
      <c r="A945" s="1" t="s">
        <v>1707</v>
      </c>
      <c r="B945" s="2" t="s">
        <v>1708</v>
      </c>
    </row>
    <row r="946" spans="1:2" x14ac:dyDescent="0.25">
      <c r="A946" s="1" t="s">
        <v>1709</v>
      </c>
      <c r="B946" s="2" t="s">
        <v>1710</v>
      </c>
    </row>
    <row r="947" spans="1:2" x14ac:dyDescent="0.25">
      <c r="A947" s="1" t="s">
        <v>1711</v>
      </c>
      <c r="B947" s="2" t="s">
        <v>1698</v>
      </c>
    </row>
    <row r="948" spans="1:2" x14ac:dyDescent="0.25">
      <c r="A948" s="1" t="s">
        <v>1712</v>
      </c>
      <c r="B948" s="2" t="s">
        <v>1713</v>
      </c>
    </row>
    <row r="949" spans="1:2" x14ac:dyDescent="0.25">
      <c r="A949" s="1" t="s">
        <v>1714</v>
      </c>
      <c r="B949" s="2" t="s">
        <v>1715</v>
      </c>
    </row>
    <row r="950" spans="1:2" x14ac:dyDescent="0.25">
      <c r="A950" s="1" t="s">
        <v>1716</v>
      </c>
      <c r="B950" s="2" t="s">
        <v>1717</v>
      </c>
    </row>
    <row r="951" spans="1:2" x14ac:dyDescent="0.25">
      <c r="A951" s="1" t="s">
        <v>1718</v>
      </c>
      <c r="B951" s="2" t="s">
        <v>1719</v>
      </c>
    </row>
    <row r="952" spans="1:2" x14ac:dyDescent="0.25">
      <c r="A952" s="1" t="s">
        <v>1720</v>
      </c>
      <c r="B952" s="2" t="s">
        <v>1721</v>
      </c>
    </row>
    <row r="953" spans="1:2" x14ac:dyDescent="0.25">
      <c r="A953" s="1" t="s">
        <v>1722</v>
      </c>
      <c r="B953" s="2" t="s">
        <v>1723</v>
      </c>
    </row>
    <row r="954" spans="1:2" x14ac:dyDescent="0.25">
      <c r="A954" s="1" t="s">
        <v>1724</v>
      </c>
      <c r="B954" s="2" t="s">
        <v>1725</v>
      </c>
    </row>
    <row r="955" spans="1:2" x14ac:dyDescent="0.25">
      <c r="A955" s="1" t="s">
        <v>1726</v>
      </c>
      <c r="B955" s="2" t="s">
        <v>1727</v>
      </c>
    </row>
    <row r="956" spans="1:2" x14ac:dyDescent="0.25">
      <c r="A956" s="1" t="s">
        <v>1728</v>
      </c>
      <c r="B956" s="2" t="s">
        <v>1729</v>
      </c>
    </row>
    <row r="957" spans="1:2" x14ac:dyDescent="0.25">
      <c r="A957" s="1" t="s">
        <v>1730</v>
      </c>
      <c r="B957" s="2" t="s">
        <v>1731</v>
      </c>
    </row>
    <row r="958" spans="1:2" x14ac:dyDescent="0.25">
      <c r="A958" s="1" t="s">
        <v>1732</v>
      </c>
      <c r="B958" s="2" t="s">
        <v>1733</v>
      </c>
    </row>
    <row r="959" spans="1:2" x14ac:dyDescent="0.25">
      <c r="A959" s="1" t="s">
        <v>1734</v>
      </c>
      <c r="B959" s="2" t="s">
        <v>1735</v>
      </c>
    </row>
    <row r="960" spans="1:2" x14ac:dyDescent="0.25">
      <c r="A960" s="1" t="s">
        <v>1736</v>
      </c>
      <c r="B960" s="2" t="s">
        <v>1737</v>
      </c>
    </row>
    <row r="961" spans="1:2" x14ac:dyDescent="0.25">
      <c r="A961" s="1" t="s">
        <v>1738</v>
      </c>
      <c r="B961" s="2" t="s">
        <v>1739</v>
      </c>
    </row>
    <row r="962" spans="1:2" x14ac:dyDescent="0.25">
      <c r="A962" s="1" t="s">
        <v>1740</v>
      </c>
      <c r="B962" s="2" t="s">
        <v>1741</v>
      </c>
    </row>
    <row r="963" spans="1:2" x14ac:dyDescent="0.25">
      <c r="A963" s="1" t="s">
        <v>1742</v>
      </c>
      <c r="B963" s="2" t="s">
        <v>1743</v>
      </c>
    </row>
    <row r="964" spans="1:2" x14ac:dyDescent="0.25">
      <c r="A964" s="1" t="s">
        <v>1744</v>
      </c>
      <c r="B964" s="2" t="s">
        <v>1745</v>
      </c>
    </row>
    <row r="965" spans="1:2" x14ac:dyDescent="0.25">
      <c r="A965" s="1" t="s">
        <v>1746</v>
      </c>
      <c r="B965" s="2" t="s">
        <v>1747</v>
      </c>
    </row>
    <row r="966" spans="1:2" x14ac:dyDescent="0.25">
      <c r="A966" s="1" t="s">
        <v>1748</v>
      </c>
      <c r="B966" s="2" t="s">
        <v>1749</v>
      </c>
    </row>
    <row r="967" spans="1:2" x14ac:dyDescent="0.25">
      <c r="A967" s="1" t="s">
        <v>1750</v>
      </c>
      <c r="B967" s="2" t="s">
        <v>1751</v>
      </c>
    </row>
    <row r="968" spans="1:2" x14ac:dyDescent="0.25">
      <c r="A968" s="1" t="s">
        <v>1752</v>
      </c>
      <c r="B968" s="2" t="s">
        <v>1753</v>
      </c>
    </row>
    <row r="969" spans="1:2" x14ac:dyDescent="0.25">
      <c r="A969" s="1" t="s">
        <v>1754</v>
      </c>
      <c r="B969" s="2" t="s">
        <v>1755</v>
      </c>
    </row>
    <row r="970" spans="1:2" x14ac:dyDescent="0.25">
      <c r="A970" s="1" t="s">
        <v>1756</v>
      </c>
      <c r="B970" s="2" t="s">
        <v>1757</v>
      </c>
    </row>
    <row r="971" spans="1:2" x14ac:dyDescent="0.25">
      <c r="A971" s="1" t="s">
        <v>1758</v>
      </c>
      <c r="B971" s="2" t="s">
        <v>1759</v>
      </c>
    </row>
    <row r="972" spans="1:2" x14ac:dyDescent="0.25">
      <c r="A972" s="1" t="s">
        <v>1760</v>
      </c>
      <c r="B972" s="2" t="s">
        <v>1761</v>
      </c>
    </row>
    <row r="973" spans="1:2" x14ac:dyDescent="0.25">
      <c r="A973" s="1" t="s">
        <v>1762</v>
      </c>
      <c r="B973" s="2" t="s">
        <v>1763</v>
      </c>
    </row>
    <row r="974" spans="1:2" x14ac:dyDescent="0.25">
      <c r="A974" s="1" t="s">
        <v>1764</v>
      </c>
      <c r="B974" s="2" t="s">
        <v>1765</v>
      </c>
    </row>
    <row r="975" spans="1:2" x14ac:dyDescent="0.25">
      <c r="A975" s="1" t="s">
        <v>1766</v>
      </c>
      <c r="B975" s="2" t="s">
        <v>1767</v>
      </c>
    </row>
    <row r="976" spans="1:2" x14ac:dyDescent="0.25">
      <c r="A976" s="1" t="s">
        <v>1768</v>
      </c>
      <c r="B976" s="2" t="s">
        <v>1769</v>
      </c>
    </row>
    <row r="977" spans="1:2" x14ac:dyDescent="0.25">
      <c r="A977" s="1" t="s">
        <v>1770</v>
      </c>
      <c r="B977" s="2" t="s">
        <v>1771</v>
      </c>
    </row>
    <row r="978" spans="1:2" x14ac:dyDescent="0.25">
      <c r="A978" s="1" t="s">
        <v>1772</v>
      </c>
      <c r="B978" s="2" t="s">
        <v>1773</v>
      </c>
    </row>
    <row r="979" spans="1:2" x14ac:dyDescent="0.25">
      <c r="A979" s="1" t="s">
        <v>1774</v>
      </c>
      <c r="B979" s="2" t="s">
        <v>1775</v>
      </c>
    </row>
    <row r="980" spans="1:2" x14ac:dyDescent="0.25">
      <c r="A980" s="1" t="s">
        <v>1776</v>
      </c>
      <c r="B980" s="2" t="s">
        <v>1777</v>
      </c>
    </row>
    <row r="981" spans="1:2" x14ac:dyDescent="0.25">
      <c r="A981" s="1" t="s">
        <v>1778</v>
      </c>
      <c r="B981" s="2" t="s">
        <v>1779</v>
      </c>
    </row>
    <row r="982" spans="1:2" x14ac:dyDescent="0.25">
      <c r="A982" s="1" t="s">
        <v>1780</v>
      </c>
      <c r="B982" s="2" t="s">
        <v>1781</v>
      </c>
    </row>
    <row r="983" spans="1:2" x14ac:dyDescent="0.25">
      <c r="A983" s="1" t="s">
        <v>1782</v>
      </c>
      <c r="B983" s="2" t="s">
        <v>1783</v>
      </c>
    </row>
    <row r="984" spans="1:2" x14ac:dyDescent="0.25">
      <c r="A984" s="1" t="s">
        <v>1784</v>
      </c>
      <c r="B984" s="2" t="s">
        <v>1785</v>
      </c>
    </row>
    <row r="985" spans="1:2" x14ac:dyDescent="0.25">
      <c r="A985" s="1" t="s">
        <v>1786</v>
      </c>
      <c r="B985" s="2" t="s">
        <v>1787</v>
      </c>
    </row>
    <row r="986" spans="1:2" x14ac:dyDescent="0.25">
      <c r="A986" s="1" t="s">
        <v>1788</v>
      </c>
      <c r="B986" s="2" t="s">
        <v>1789</v>
      </c>
    </row>
    <row r="987" spans="1:2" x14ac:dyDescent="0.25">
      <c r="A987" s="1" t="s">
        <v>1790</v>
      </c>
      <c r="B987" s="2" t="s">
        <v>1791</v>
      </c>
    </row>
    <row r="988" spans="1:2" x14ac:dyDescent="0.25">
      <c r="A988" s="1" t="s">
        <v>1792</v>
      </c>
      <c r="B988" s="2" t="s">
        <v>1793</v>
      </c>
    </row>
    <row r="989" spans="1:2" x14ac:dyDescent="0.25">
      <c r="A989" s="1" t="s">
        <v>1794</v>
      </c>
      <c r="B989" s="2" t="s">
        <v>1795</v>
      </c>
    </row>
    <row r="990" spans="1:2" x14ac:dyDescent="0.25">
      <c r="A990" s="1" t="s">
        <v>1796</v>
      </c>
      <c r="B990" s="2" t="s">
        <v>1797</v>
      </c>
    </row>
    <row r="991" spans="1:2" x14ac:dyDescent="0.25">
      <c r="A991" s="1" t="s">
        <v>1798</v>
      </c>
      <c r="B991" s="2" t="s">
        <v>1799</v>
      </c>
    </row>
    <row r="992" spans="1:2" x14ac:dyDescent="0.25">
      <c r="A992" s="1" t="s">
        <v>1800</v>
      </c>
      <c r="B992" s="2" t="s">
        <v>1801</v>
      </c>
    </row>
    <row r="993" spans="1:2" x14ac:dyDescent="0.25">
      <c r="A993" s="1" t="s">
        <v>1802</v>
      </c>
      <c r="B993" s="2" t="s">
        <v>1803</v>
      </c>
    </row>
    <row r="994" spans="1:2" x14ac:dyDescent="0.25">
      <c r="A994" s="1" t="s">
        <v>1804</v>
      </c>
      <c r="B994" s="2" t="s">
        <v>1805</v>
      </c>
    </row>
    <row r="995" spans="1:2" x14ac:dyDescent="0.25">
      <c r="A995" s="1" t="s">
        <v>1806</v>
      </c>
      <c r="B995" s="2" t="s">
        <v>1807</v>
      </c>
    </row>
    <row r="996" spans="1:2" x14ac:dyDescent="0.25">
      <c r="A996" s="1" t="s">
        <v>1808</v>
      </c>
      <c r="B996" s="2" t="s">
        <v>1809</v>
      </c>
    </row>
    <row r="997" spans="1:2" x14ac:dyDescent="0.25">
      <c r="A997" s="1" t="s">
        <v>1810</v>
      </c>
      <c r="B997" s="2" t="s">
        <v>1811</v>
      </c>
    </row>
    <row r="998" spans="1:2" x14ac:dyDescent="0.25">
      <c r="A998" s="1" t="s">
        <v>1812</v>
      </c>
      <c r="B998" s="2" t="s">
        <v>1813</v>
      </c>
    </row>
    <row r="999" spans="1:2" x14ac:dyDescent="0.25">
      <c r="A999" s="1" t="s">
        <v>1814</v>
      </c>
      <c r="B999" s="2" t="s">
        <v>1815</v>
      </c>
    </row>
    <row r="1000" spans="1:2" x14ac:dyDescent="0.25">
      <c r="A1000" s="1" t="s">
        <v>1816</v>
      </c>
      <c r="B1000" s="2" t="s">
        <v>1817</v>
      </c>
    </row>
    <row r="1001" spans="1:2" x14ac:dyDescent="0.25">
      <c r="A1001" s="1" t="s">
        <v>1818</v>
      </c>
      <c r="B1001" s="2" t="s">
        <v>1819</v>
      </c>
    </row>
    <row r="1002" spans="1:2" x14ac:dyDescent="0.25">
      <c r="A1002" s="1" t="s">
        <v>1820</v>
      </c>
      <c r="B1002" s="2" t="s">
        <v>1821</v>
      </c>
    </row>
    <row r="1003" spans="1:2" x14ac:dyDescent="0.25">
      <c r="A1003" s="1" t="s">
        <v>1822</v>
      </c>
      <c r="B1003" s="2" t="s">
        <v>1823</v>
      </c>
    </row>
    <row r="1004" spans="1:2" x14ac:dyDescent="0.25">
      <c r="A1004" s="1" t="s">
        <v>1824</v>
      </c>
      <c r="B1004" s="2" t="s">
        <v>1825</v>
      </c>
    </row>
    <row r="1005" spans="1:2" x14ac:dyDescent="0.25">
      <c r="A1005" s="1" t="s">
        <v>1826</v>
      </c>
      <c r="B1005" s="2" t="s">
        <v>1827</v>
      </c>
    </row>
    <row r="1006" spans="1:2" x14ac:dyDescent="0.25">
      <c r="A1006" s="1" t="s">
        <v>1828</v>
      </c>
      <c r="B1006" s="2" t="s">
        <v>1829</v>
      </c>
    </row>
    <row r="1007" spans="1:2" x14ac:dyDescent="0.25">
      <c r="A1007" s="1" t="s">
        <v>1830</v>
      </c>
      <c r="B1007" s="2" t="s">
        <v>1831</v>
      </c>
    </row>
    <row r="1008" spans="1:2" x14ac:dyDescent="0.25">
      <c r="A1008" s="1" t="s">
        <v>1832</v>
      </c>
      <c r="B1008" s="2" t="s">
        <v>1833</v>
      </c>
    </row>
    <row r="1009" spans="1:2" x14ac:dyDescent="0.25">
      <c r="A1009" s="1" t="s">
        <v>1834</v>
      </c>
      <c r="B1009" s="2" t="s">
        <v>1141</v>
      </c>
    </row>
    <row r="1010" spans="1:2" x14ac:dyDescent="0.25">
      <c r="A1010" s="1" t="s">
        <v>1835</v>
      </c>
      <c r="B1010" s="2" t="s">
        <v>1262</v>
      </c>
    </row>
    <row r="1011" spans="1:2" x14ac:dyDescent="0.25">
      <c r="A1011" s="1" t="s">
        <v>1836</v>
      </c>
      <c r="B1011" s="2" t="s">
        <v>1837</v>
      </c>
    </row>
    <row r="1012" spans="1:2" x14ac:dyDescent="0.25">
      <c r="A1012" s="1" t="s">
        <v>1838</v>
      </c>
      <c r="B1012" s="2" t="s">
        <v>1430</v>
      </c>
    </row>
    <row r="1013" spans="1:2" x14ac:dyDescent="0.25">
      <c r="A1013" s="1" t="s">
        <v>1839</v>
      </c>
      <c r="B1013" s="2" t="s">
        <v>1840</v>
      </c>
    </row>
    <row r="1014" spans="1:2" x14ac:dyDescent="0.25">
      <c r="A1014" s="1" t="s">
        <v>1841</v>
      </c>
      <c r="B1014" s="2" t="s">
        <v>1497</v>
      </c>
    </row>
    <row r="1015" spans="1:2" x14ac:dyDescent="0.25">
      <c r="A1015" s="1" t="s">
        <v>1842</v>
      </c>
      <c r="B1015" s="2" t="s">
        <v>1518</v>
      </c>
    </row>
    <row r="1016" spans="1:2" x14ac:dyDescent="0.25">
      <c r="A1016" s="1" t="s">
        <v>1843</v>
      </c>
      <c r="B1016" s="2" t="s">
        <v>1587</v>
      </c>
    </row>
    <row r="1017" spans="1:2" x14ac:dyDescent="0.25">
      <c r="A1017" s="1" t="s">
        <v>1844</v>
      </c>
      <c r="B1017" s="2" t="s">
        <v>1845</v>
      </c>
    </row>
    <row r="1018" spans="1:2" x14ac:dyDescent="0.25">
      <c r="A1018" s="1" t="s">
        <v>1846</v>
      </c>
      <c r="B1018" s="2" t="s">
        <v>1847</v>
      </c>
    </row>
    <row r="1019" spans="1:2" x14ac:dyDescent="0.25">
      <c r="A1019" s="1" t="s">
        <v>1848</v>
      </c>
      <c r="B1019" s="2" t="s">
        <v>1849</v>
      </c>
    </row>
    <row r="1020" spans="1:2" x14ac:dyDescent="0.25">
      <c r="A1020" s="1" t="s">
        <v>1850</v>
      </c>
      <c r="B1020" s="2" t="s">
        <v>1851</v>
      </c>
    </row>
    <row r="1021" spans="1:2" x14ac:dyDescent="0.25">
      <c r="A1021" s="1" t="s">
        <v>1852</v>
      </c>
      <c r="B1021" s="2" t="s">
        <v>1853</v>
      </c>
    </row>
    <row r="1022" spans="1:2" x14ac:dyDescent="0.25">
      <c r="A1022" s="1" t="s">
        <v>1854</v>
      </c>
      <c r="B1022" s="2" t="s">
        <v>1855</v>
      </c>
    </row>
    <row r="1023" spans="1:2" x14ac:dyDescent="0.25">
      <c r="A1023" s="1" t="s">
        <v>1856</v>
      </c>
      <c r="B1023" s="2" t="s">
        <v>1857</v>
      </c>
    </row>
    <row r="1024" spans="1:2" x14ac:dyDescent="0.25">
      <c r="A1024" s="1" t="s">
        <v>1858</v>
      </c>
      <c r="B1024" s="2" t="s">
        <v>1859</v>
      </c>
    </row>
    <row r="1025" spans="1:2" x14ac:dyDescent="0.25">
      <c r="A1025" s="1" t="s">
        <v>1860</v>
      </c>
      <c r="B1025" s="2" t="s">
        <v>1861</v>
      </c>
    </row>
    <row r="1026" spans="1:2" x14ac:dyDescent="0.25">
      <c r="A1026" s="1" t="s">
        <v>1862</v>
      </c>
      <c r="B1026" s="2" t="s">
        <v>1863</v>
      </c>
    </row>
    <row r="1027" spans="1:2" x14ac:dyDescent="0.25">
      <c r="A1027" s="1" t="s">
        <v>1864</v>
      </c>
      <c r="B1027" s="2" t="s">
        <v>1865</v>
      </c>
    </row>
    <row r="1028" spans="1:2" x14ac:dyDescent="0.25">
      <c r="A1028" s="1" t="s">
        <v>1866</v>
      </c>
      <c r="B1028" s="2" t="s">
        <v>1747</v>
      </c>
    </row>
    <row r="1029" spans="1:2" x14ac:dyDescent="0.25">
      <c r="A1029" s="1" t="s">
        <v>1867</v>
      </c>
      <c r="B1029" s="2" t="s">
        <v>1868</v>
      </c>
    </row>
    <row r="1030" spans="1:2" x14ac:dyDescent="0.25">
      <c r="A1030" s="1" t="s">
        <v>1869</v>
      </c>
      <c r="B1030" s="2" t="s">
        <v>1870</v>
      </c>
    </row>
    <row r="1031" spans="1:2" x14ac:dyDescent="0.25">
      <c r="A1031" s="1" t="s">
        <v>1871</v>
      </c>
      <c r="B1031" s="2" t="s">
        <v>1872</v>
      </c>
    </row>
    <row r="1032" spans="1:2" x14ac:dyDescent="0.25">
      <c r="A1032" s="1" t="s">
        <v>1873</v>
      </c>
      <c r="B1032" s="2" t="s">
        <v>1087</v>
      </c>
    </row>
    <row r="1033" spans="1:2" x14ac:dyDescent="0.25">
      <c r="A1033" s="1" t="s">
        <v>1874</v>
      </c>
      <c r="B1033" s="2" t="s">
        <v>1875</v>
      </c>
    </row>
    <row r="1034" spans="1:2" x14ac:dyDescent="0.25">
      <c r="A1034" s="1" t="s">
        <v>1876</v>
      </c>
      <c r="B1034" s="2" t="s">
        <v>1520</v>
      </c>
    </row>
    <row r="1035" spans="1:2" x14ac:dyDescent="0.25">
      <c r="A1035" s="1" t="s">
        <v>1877</v>
      </c>
      <c r="B1035" s="2" t="s">
        <v>1878</v>
      </c>
    </row>
    <row r="1036" spans="1:2" x14ac:dyDescent="0.25">
      <c r="A1036" s="1" t="s">
        <v>1879</v>
      </c>
      <c r="B1036" s="2" t="s">
        <v>1880</v>
      </c>
    </row>
    <row r="1037" spans="1:2" x14ac:dyDescent="0.25">
      <c r="A1037" s="1" t="s">
        <v>1881</v>
      </c>
      <c r="B1037" s="2" t="s">
        <v>1882</v>
      </c>
    </row>
    <row r="1038" spans="1:2" x14ac:dyDescent="0.25">
      <c r="A1038" s="1" t="s">
        <v>1883</v>
      </c>
      <c r="B1038" s="2" t="s">
        <v>1884</v>
      </c>
    </row>
    <row r="1039" spans="1:2" x14ac:dyDescent="0.25">
      <c r="A1039" s="1" t="s">
        <v>1885</v>
      </c>
      <c r="B1039" s="2" t="s">
        <v>1886</v>
      </c>
    </row>
    <row r="1040" spans="1:2" x14ac:dyDescent="0.25">
      <c r="A1040" s="1" t="s">
        <v>1887</v>
      </c>
      <c r="B1040" s="2" t="s">
        <v>1888</v>
      </c>
    </row>
    <row r="1041" spans="1:2" x14ac:dyDescent="0.25">
      <c r="A1041" s="1" t="s">
        <v>1889</v>
      </c>
      <c r="B1041" s="2" t="s">
        <v>1888</v>
      </c>
    </row>
    <row r="1042" spans="1:2" x14ac:dyDescent="0.25">
      <c r="A1042" s="1" t="s">
        <v>1890</v>
      </c>
      <c r="B1042" s="2" t="s">
        <v>1891</v>
      </c>
    </row>
    <row r="1043" spans="1:2" x14ac:dyDescent="0.25">
      <c r="A1043" s="1" t="s">
        <v>1892</v>
      </c>
      <c r="B1043" s="2" t="s">
        <v>1891</v>
      </c>
    </row>
    <row r="1044" spans="1:2" x14ac:dyDescent="0.25">
      <c r="A1044" s="1" t="s">
        <v>1893</v>
      </c>
      <c r="B1044" s="2" t="s">
        <v>1894</v>
      </c>
    </row>
    <row r="1045" spans="1:2" x14ac:dyDescent="0.25">
      <c r="A1045" s="1" t="s">
        <v>1895</v>
      </c>
      <c r="B1045" s="2" t="s">
        <v>1896</v>
      </c>
    </row>
    <row r="1046" spans="1:2" x14ac:dyDescent="0.25">
      <c r="A1046" s="1" t="s">
        <v>1897</v>
      </c>
      <c r="B1046" s="2" t="s">
        <v>1898</v>
      </c>
    </row>
    <row r="1047" spans="1:2" x14ac:dyDescent="0.25">
      <c r="A1047" s="1" t="s">
        <v>1899</v>
      </c>
      <c r="B1047" s="2" t="s">
        <v>1900</v>
      </c>
    </row>
    <row r="1048" spans="1:2" x14ac:dyDescent="0.25">
      <c r="A1048" s="1" t="s">
        <v>1901</v>
      </c>
      <c r="B1048" s="2" t="s">
        <v>1902</v>
      </c>
    </row>
    <row r="1049" spans="1:2" x14ac:dyDescent="0.25">
      <c r="A1049" s="1" t="s">
        <v>1903</v>
      </c>
      <c r="B1049" s="2" t="s">
        <v>1904</v>
      </c>
    </row>
    <row r="1050" spans="1:2" x14ac:dyDescent="0.25">
      <c r="A1050" s="1" t="s">
        <v>1905</v>
      </c>
      <c r="B1050" s="2" t="s">
        <v>1906</v>
      </c>
    </row>
    <row r="1051" spans="1:2" x14ac:dyDescent="0.25">
      <c r="A1051" s="1" t="s">
        <v>1907</v>
      </c>
      <c r="B1051" s="2" t="s">
        <v>1908</v>
      </c>
    </row>
    <row r="1052" spans="1:2" x14ac:dyDescent="0.25">
      <c r="A1052" s="1" t="s">
        <v>1909</v>
      </c>
      <c r="B1052" s="2" t="s">
        <v>1910</v>
      </c>
    </row>
    <row r="1053" spans="1:2" x14ac:dyDescent="0.25">
      <c r="A1053" s="1" t="s">
        <v>1911</v>
      </c>
      <c r="B1053" s="2" t="s">
        <v>1912</v>
      </c>
    </row>
    <row r="1054" spans="1:2" x14ac:dyDescent="0.25">
      <c r="A1054" s="1" t="s">
        <v>1913</v>
      </c>
      <c r="B1054" s="2" t="s">
        <v>1914</v>
      </c>
    </row>
    <row r="1055" spans="1:2" x14ac:dyDescent="0.25">
      <c r="A1055" s="1" t="s">
        <v>1915</v>
      </c>
      <c r="B1055" s="2" t="s">
        <v>1916</v>
      </c>
    </row>
    <row r="1056" spans="1:2" x14ac:dyDescent="0.25">
      <c r="A1056" s="1" t="s">
        <v>1917</v>
      </c>
      <c r="B1056" s="2" t="s">
        <v>1918</v>
      </c>
    </row>
    <row r="1057" spans="1:2" x14ac:dyDescent="0.25">
      <c r="A1057" s="1" t="s">
        <v>1919</v>
      </c>
      <c r="B1057" s="2" t="s">
        <v>1920</v>
      </c>
    </row>
    <row r="1058" spans="1:2" x14ac:dyDescent="0.25">
      <c r="A1058" s="1" t="s">
        <v>1921</v>
      </c>
      <c r="B1058" s="2" t="s">
        <v>1922</v>
      </c>
    </row>
    <row r="1059" spans="1:2" x14ac:dyDescent="0.25">
      <c r="A1059" s="1" t="s">
        <v>1923</v>
      </c>
      <c r="B1059" s="2" t="s">
        <v>1924</v>
      </c>
    </row>
    <row r="1060" spans="1:2" x14ac:dyDescent="0.25">
      <c r="A1060" s="1" t="s">
        <v>1925</v>
      </c>
      <c r="B1060" s="2" t="s">
        <v>1926</v>
      </c>
    </row>
    <row r="1061" spans="1:2" x14ac:dyDescent="0.25">
      <c r="A1061" s="1" t="s">
        <v>1927</v>
      </c>
      <c r="B1061" s="2" t="s">
        <v>1928</v>
      </c>
    </row>
    <row r="1062" spans="1:2" x14ac:dyDescent="0.25">
      <c r="A1062" s="1" t="s">
        <v>1929</v>
      </c>
      <c r="B1062" s="2" t="s">
        <v>1930</v>
      </c>
    </row>
    <row r="1063" spans="1:2" x14ac:dyDescent="0.25">
      <c r="A1063" s="1" t="s">
        <v>1931</v>
      </c>
      <c r="B1063" s="2" t="s">
        <v>1932</v>
      </c>
    </row>
    <row r="1064" spans="1:2" x14ac:dyDescent="0.25">
      <c r="A1064" s="1" t="s">
        <v>1933</v>
      </c>
      <c r="B1064" s="2" t="s">
        <v>1934</v>
      </c>
    </row>
    <row r="1065" spans="1:2" x14ac:dyDescent="0.25">
      <c r="A1065" s="1" t="s">
        <v>1935</v>
      </c>
      <c r="B1065" s="2" t="s">
        <v>1936</v>
      </c>
    </row>
    <row r="1066" spans="1:2" x14ac:dyDescent="0.25">
      <c r="A1066" s="1" t="s">
        <v>1937</v>
      </c>
      <c r="B1066" s="2" t="s">
        <v>1938</v>
      </c>
    </row>
    <row r="1067" spans="1:2" x14ac:dyDescent="0.25">
      <c r="A1067" s="1" t="s">
        <v>1939</v>
      </c>
      <c r="B1067" s="2" t="s">
        <v>1940</v>
      </c>
    </row>
    <row r="1068" spans="1:2" x14ac:dyDescent="0.25">
      <c r="A1068" s="1" t="s">
        <v>1941</v>
      </c>
      <c r="B1068" s="2" t="s">
        <v>1942</v>
      </c>
    </row>
    <row r="1069" spans="1:2" x14ac:dyDescent="0.25">
      <c r="A1069" s="1" t="s">
        <v>1943</v>
      </c>
      <c r="B1069" s="2" t="s">
        <v>1944</v>
      </c>
    </row>
    <row r="1070" spans="1:2" x14ac:dyDescent="0.25">
      <c r="A1070" s="1" t="s">
        <v>1945</v>
      </c>
      <c r="B1070" s="2" t="s">
        <v>1946</v>
      </c>
    </row>
    <row r="1071" spans="1:2" x14ac:dyDescent="0.25">
      <c r="A1071" s="1" t="s">
        <v>1947</v>
      </c>
      <c r="B1071" s="2" t="s">
        <v>1948</v>
      </c>
    </row>
    <row r="1072" spans="1:2" x14ac:dyDescent="0.25">
      <c r="A1072" s="1" t="s">
        <v>1949</v>
      </c>
      <c r="B1072" s="2" t="s">
        <v>569</v>
      </c>
    </row>
    <row r="1073" spans="1:2" x14ac:dyDescent="0.25">
      <c r="A1073" s="1" t="s">
        <v>1950</v>
      </c>
      <c r="B1073" s="2" t="s">
        <v>1951</v>
      </c>
    </row>
    <row r="1074" spans="1:2" x14ac:dyDescent="0.25">
      <c r="A1074" s="1" t="s">
        <v>1952</v>
      </c>
      <c r="B1074" s="2" t="s">
        <v>1953</v>
      </c>
    </row>
    <row r="1075" spans="1:2" x14ac:dyDescent="0.25">
      <c r="A1075" s="1" t="s">
        <v>1954</v>
      </c>
      <c r="B1075" s="2" t="s">
        <v>1955</v>
      </c>
    </row>
    <row r="1076" spans="1:2" x14ac:dyDescent="0.25">
      <c r="A1076" s="1" t="s">
        <v>1956</v>
      </c>
      <c r="B1076" s="2" t="s">
        <v>1957</v>
      </c>
    </row>
    <row r="1077" spans="1:2" x14ac:dyDescent="0.25">
      <c r="A1077" s="1" t="s">
        <v>1958</v>
      </c>
      <c r="B1077" s="2" t="s">
        <v>1959</v>
      </c>
    </row>
    <row r="1078" spans="1:2" x14ac:dyDescent="0.25">
      <c r="A1078" s="1" t="s">
        <v>1960</v>
      </c>
      <c r="B1078" s="2" t="s">
        <v>1961</v>
      </c>
    </row>
    <row r="1079" spans="1:2" x14ac:dyDescent="0.25">
      <c r="A1079" s="1" t="s">
        <v>1962</v>
      </c>
      <c r="B1079" s="2" t="s">
        <v>1963</v>
      </c>
    </row>
    <row r="1080" spans="1:2" x14ac:dyDescent="0.25">
      <c r="A1080" s="1" t="s">
        <v>1964</v>
      </c>
      <c r="B1080" s="2" t="s">
        <v>1963</v>
      </c>
    </row>
    <row r="1081" spans="1:2" x14ac:dyDescent="0.25">
      <c r="A1081" s="1" t="s">
        <v>1965</v>
      </c>
      <c r="B1081" s="2" t="s">
        <v>783</v>
      </c>
    </row>
    <row r="1082" spans="1:2" x14ac:dyDescent="0.25">
      <c r="A1082" s="1" t="s">
        <v>1966</v>
      </c>
      <c r="B1082" s="2" t="s">
        <v>1967</v>
      </c>
    </row>
    <row r="1083" spans="1:2" x14ac:dyDescent="0.25">
      <c r="A1083" s="1" t="s">
        <v>1968</v>
      </c>
      <c r="B1083" s="2" t="s">
        <v>1969</v>
      </c>
    </row>
    <row r="1084" spans="1:2" x14ac:dyDescent="0.25">
      <c r="A1084" s="1" t="s">
        <v>1970</v>
      </c>
      <c r="B1084" s="2" t="s">
        <v>968</v>
      </c>
    </row>
    <row r="1085" spans="1:2" x14ac:dyDescent="0.25">
      <c r="A1085" s="1" t="s">
        <v>1971</v>
      </c>
      <c r="B1085" s="2" t="s">
        <v>1972</v>
      </c>
    </row>
    <row r="1086" spans="1:2" x14ac:dyDescent="0.25">
      <c r="A1086" s="1" t="s">
        <v>1973</v>
      </c>
      <c r="B1086" s="2" t="s">
        <v>1141</v>
      </c>
    </row>
    <row r="1087" spans="1:2" x14ac:dyDescent="0.25">
      <c r="A1087" s="1" t="s">
        <v>1974</v>
      </c>
      <c r="B1087" s="2" t="s">
        <v>1975</v>
      </c>
    </row>
    <row r="1088" spans="1:2" x14ac:dyDescent="0.25">
      <c r="A1088" s="1" t="s">
        <v>1976</v>
      </c>
      <c r="B1088" s="2" t="s">
        <v>1642</v>
      </c>
    </row>
    <row r="1089" spans="1:2" x14ac:dyDescent="0.25">
      <c r="A1089" s="1" t="s">
        <v>1977</v>
      </c>
      <c r="B1089" s="2" t="s">
        <v>1978</v>
      </c>
    </row>
    <row r="1090" spans="1:2" x14ac:dyDescent="0.25">
      <c r="A1090" s="1" t="s">
        <v>1979</v>
      </c>
      <c r="B1090" s="2" t="s">
        <v>1980</v>
      </c>
    </row>
    <row r="1091" spans="1:2" x14ac:dyDescent="0.25">
      <c r="A1091" s="1" t="s">
        <v>1981</v>
      </c>
      <c r="B1091" s="2" t="s">
        <v>1982</v>
      </c>
    </row>
    <row r="1092" spans="1:2" x14ac:dyDescent="0.25">
      <c r="A1092" s="1" t="s">
        <v>1983</v>
      </c>
      <c r="B1092" s="2" t="s">
        <v>1741</v>
      </c>
    </row>
    <row r="1093" spans="1:2" x14ac:dyDescent="0.25">
      <c r="A1093" s="1" t="s">
        <v>1984</v>
      </c>
      <c r="B1093" s="2" t="s">
        <v>1781</v>
      </c>
    </row>
    <row r="1094" spans="1:2" x14ac:dyDescent="0.25">
      <c r="A1094" s="1" t="s">
        <v>1985</v>
      </c>
      <c r="B1094" s="2" t="s">
        <v>1986</v>
      </c>
    </row>
    <row r="1095" spans="1:2" x14ac:dyDescent="0.25">
      <c r="A1095" s="1" t="s">
        <v>1987</v>
      </c>
      <c r="B1095" s="2" t="s">
        <v>1823</v>
      </c>
    </row>
    <row r="1096" spans="1:2" x14ac:dyDescent="0.25">
      <c r="A1096" s="1" t="s">
        <v>1988</v>
      </c>
      <c r="B1096" s="2" t="s">
        <v>1989</v>
      </c>
    </row>
    <row r="1097" spans="1:2" x14ac:dyDescent="0.25">
      <c r="A1097" s="1" t="s">
        <v>1990</v>
      </c>
      <c r="B1097" s="2" t="s">
        <v>1888</v>
      </c>
    </row>
    <row r="1098" spans="1:2" x14ac:dyDescent="0.25">
      <c r="A1098" s="1" t="s">
        <v>1991</v>
      </c>
      <c r="B1098" s="2" t="s">
        <v>1891</v>
      </c>
    </row>
    <row r="1099" spans="1:2" x14ac:dyDescent="0.25">
      <c r="A1099" s="1" t="s">
        <v>1992</v>
      </c>
      <c r="B1099" s="2" t="s">
        <v>1993</v>
      </c>
    </row>
    <row r="1100" spans="1:2" x14ac:dyDescent="0.25">
      <c r="A1100" s="1" t="s">
        <v>1994</v>
      </c>
      <c r="B1100" s="2" t="s">
        <v>1995</v>
      </c>
    </row>
    <row r="1101" spans="1:2" x14ac:dyDescent="0.25">
      <c r="A1101" s="1" t="s">
        <v>1996</v>
      </c>
      <c r="B1101" s="2" t="s">
        <v>1997</v>
      </c>
    </row>
    <row r="1102" spans="1:2" x14ac:dyDescent="0.25">
      <c r="A1102" s="1" t="s">
        <v>1998</v>
      </c>
      <c r="B1102" s="2" t="s">
        <v>569</v>
      </c>
    </row>
    <row r="1103" spans="1:2" x14ac:dyDescent="0.25">
      <c r="A1103" s="1" t="s">
        <v>1999</v>
      </c>
      <c r="B1103" s="2" t="s">
        <v>2000</v>
      </c>
    </row>
    <row r="1104" spans="1:2" x14ac:dyDescent="0.25">
      <c r="A1104" s="1" t="s">
        <v>2001</v>
      </c>
      <c r="B1104" s="2" t="s">
        <v>2002</v>
      </c>
    </row>
    <row r="1105" spans="1:2" x14ac:dyDescent="0.25">
      <c r="A1105" s="1" t="s">
        <v>2003</v>
      </c>
      <c r="B1105" s="2" t="s">
        <v>2004</v>
      </c>
    </row>
    <row r="1106" spans="1:2" x14ac:dyDescent="0.25">
      <c r="A1106" s="1" t="s">
        <v>2005</v>
      </c>
      <c r="B1106" s="2" t="s">
        <v>2006</v>
      </c>
    </row>
    <row r="1107" spans="1:2" x14ac:dyDescent="0.25">
      <c r="A1107" s="1" t="s">
        <v>2007</v>
      </c>
      <c r="B1107" s="2" t="s">
        <v>2008</v>
      </c>
    </row>
    <row r="1108" spans="1:2" x14ac:dyDescent="0.25">
      <c r="A1108" s="1" t="s">
        <v>2009</v>
      </c>
      <c r="B1108" s="2" t="s">
        <v>2010</v>
      </c>
    </row>
    <row r="1109" spans="1:2" x14ac:dyDescent="0.25">
      <c r="A1109" s="1" t="s">
        <v>2011</v>
      </c>
      <c r="B1109" s="2" t="s">
        <v>1936</v>
      </c>
    </row>
    <row r="1110" spans="1:2" x14ac:dyDescent="0.25">
      <c r="A1110" s="1" t="s">
        <v>2012</v>
      </c>
      <c r="B1110" s="2" t="s">
        <v>2013</v>
      </c>
    </row>
    <row r="1111" spans="1:2" x14ac:dyDescent="0.25">
      <c r="A1111" s="1" t="s">
        <v>2014</v>
      </c>
      <c r="B1111" s="2" t="s">
        <v>2015</v>
      </c>
    </row>
    <row r="1112" spans="1:2" x14ac:dyDescent="0.25">
      <c r="A1112" s="1" t="s">
        <v>2016</v>
      </c>
      <c r="B1112" s="2" t="s">
        <v>2017</v>
      </c>
    </row>
    <row r="1113" spans="1:2" x14ac:dyDescent="0.25">
      <c r="A1113" s="1" t="s">
        <v>2018</v>
      </c>
      <c r="B1113" s="2" t="s">
        <v>2019</v>
      </c>
    </row>
    <row r="1114" spans="1:2" x14ac:dyDescent="0.25">
      <c r="A1114" s="1" t="s">
        <v>2020</v>
      </c>
      <c r="B1114" s="2" t="s">
        <v>2021</v>
      </c>
    </row>
    <row r="1115" spans="1:2" x14ac:dyDescent="0.25">
      <c r="A1115" s="1" t="s">
        <v>2022</v>
      </c>
      <c r="B1115" s="2" t="s">
        <v>2023</v>
      </c>
    </row>
    <row r="1116" spans="1:2" x14ac:dyDescent="0.25">
      <c r="A1116" s="1" t="s">
        <v>2024</v>
      </c>
      <c r="B1116" s="2" t="s">
        <v>2025</v>
      </c>
    </row>
    <row r="1117" spans="1:2" x14ac:dyDescent="0.25">
      <c r="A1117" s="1" t="s">
        <v>2026</v>
      </c>
      <c r="B1117" s="2" t="s">
        <v>2027</v>
      </c>
    </row>
  </sheetData>
  <hyperlinks>
    <hyperlink ref="A2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26"/>
  <sheetViews>
    <sheetView showGridLines="0" zoomScale="90" zoomScaleNormal="90" workbookViewId="0">
      <pane xSplit="1" ySplit="4" topLeftCell="K5" activePane="bottomRight" state="frozen"/>
      <selection pane="topRight" activeCell="K1" sqref="K1"/>
      <selection pane="bottomLeft" activeCell="A5" sqref="A5"/>
      <selection pane="bottomRight" activeCell="K23" sqref="K23"/>
    </sheetView>
  </sheetViews>
  <sheetFormatPr baseColWidth="10" defaultColWidth="9.140625" defaultRowHeight="15" x14ac:dyDescent="0.25"/>
  <cols>
    <col min="1" max="1" width="41" customWidth="1"/>
    <col min="2" max="4" width="15.28515625" customWidth="1"/>
    <col min="5" max="6" width="16.140625" customWidth="1"/>
    <col min="7" max="7" width="14.42578125" customWidth="1"/>
    <col min="8" max="9" width="12" customWidth="1"/>
    <col min="10" max="10" width="11" customWidth="1"/>
    <col min="11" max="11" width="18.85546875" customWidth="1"/>
    <col min="12" max="1025" width="10.7109375" customWidth="1"/>
  </cols>
  <sheetData>
    <row r="1" spans="1:11" ht="21" x14ac:dyDescent="0.35">
      <c r="A1" s="6" t="s">
        <v>2028</v>
      </c>
      <c r="B1" s="7" t="s">
        <v>2029</v>
      </c>
      <c r="C1" s="8" t="s">
        <v>2030</v>
      </c>
    </row>
    <row r="4" spans="1:11" x14ac:dyDescent="0.25">
      <c r="A4" s="9" t="s">
        <v>2031</v>
      </c>
      <c r="B4" s="10">
        <v>2019</v>
      </c>
      <c r="C4" s="11">
        <f>B4+1</f>
        <v>2020</v>
      </c>
      <c r="D4" s="11">
        <f>C4+1</f>
        <v>2021</v>
      </c>
      <c r="E4" s="11">
        <f>D4+1</f>
        <v>2022</v>
      </c>
      <c r="F4" s="11">
        <f>E4+1</f>
        <v>2023</v>
      </c>
    </row>
    <row r="5" spans="1:11" x14ac:dyDescent="0.25">
      <c r="A5" s="12"/>
      <c r="B5" s="13"/>
      <c r="C5" s="13"/>
      <c r="D5" s="13"/>
      <c r="E5" s="13"/>
      <c r="F5" s="13"/>
    </row>
    <row r="6" spans="1:11" x14ac:dyDescent="0.25">
      <c r="A6" s="9" t="s">
        <v>2032</v>
      </c>
      <c r="B6" s="13"/>
      <c r="C6" s="13"/>
      <c r="D6" s="13"/>
      <c r="E6" s="13"/>
      <c r="F6" s="13"/>
    </row>
    <row r="7" spans="1:11" x14ac:dyDescent="0.25">
      <c r="A7" s="14" t="s">
        <v>2033</v>
      </c>
      <c r="B7" s="15"/>
      <c r="C7" s="15"/>
      <c r="D7" s="15"/>
      <c r="E7" s="15"/>
      <c r="F7" s="15"/>
      <c r="G7" s="16"/>
    </row>
    <row r="8" spans="1:11" x14ac:dyDescent="0.25">
      <c r="A8" s="14" t="s">
        <v>2034</v>
      </c>
      <c r="B8" s="17">
        <v>0.08</v>
      </c>
      <c r="C8" s="17">
        <v>0.08</v>
      </c>
      <c r="D8" s="17">
        <v>0.08</v>
      </c>
      <c r="E8" s="17">
        <v>0.08</v>
      </c>
      <c r="F8" s="17">
        <v>0.08</v>
      </c>
    </row>
    <row r="9" spans="1:11" x14ac:dyDescent="0.25">
      <c r="A9" s="14" t="s">
        <v>2035</v>
      </c>
      <c r="B9" s="13">
        <v>72</v>
      </c>
      <c r="C9" s="13">
        <v>72</v>
      </c>
      <c r="D9" s="13">
        <v>72</v>
      </c>
      <c r="E9" s="13">
        <v>72</v>
      </c>
      <c r="F9" s="13">
        <v>72</v>
      </c>
    </row>
    <row r="10" spans="1:11" x14ac:dyDescent="0.25">
      <c r="A10" s="14" t="s">
        <v>2036</v>
      </c>
      <c r="B10" s="18">
        <f>IFERROR(B7/B9,0)</f>
        <v>0</v>
      </c>
      <c r="C10" s="18">
        <f>IFERROR(C7/C9,0)</f>
        <v>0</v>
      </c>
      <c r="D10" s="18">
        <f>IFERROR(D7/D9,0)</f>
        <v>0</v>
      </c>
      <c r="E10" s="18">
        <f>IFERROR(E7/E9,0)</f>
        <v>0</v>
      </c>
      <c r="F10" s="18">
        <f>IFERROR(F7/F9,0)</f>
        <v>0</v>
      </c>
    </row>
    <row r="11" spans="1:11" x14ac:dyDescent="0.25">
      <c r="A11" s="14" t="s">
        <v>2037</v>
      </c>
      <c r="B11" s="19">
        <f>B7</f>
        <v>0</v>
      </c>
      <c r="C11" s="19">
        <f t="shared" ref="C11:K11" si="0">IF((B11-12*$B$10)&lt;=0,0,B11-12*$B$10)</f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</row>
    <row r="12" spans="1:11" x14ac:dyDescent="0.25">
      <c r="A12" s="14" t="s">
        <v>2038</v>
      </c>
      <c r="B12" s="19"/>
      <c r="C12" s="19">
        <f>C7</f>
        <v>0</v>
      </c>
      <c r="D12" s="19">
        <f t="shared" ref="D12:K12" si="1">IF((C12-12*$C$10)&lt;0,0,C12-12*$C$10)</f>
        <v>0</v>
      </c>
      <c r="E12" s="19">
        <f t="shared" si="1"/>
        <v>0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</row>
    <row r="13" spans="1:11" x14ac:dyDescent="0.25">
      <c r="A13" s="14" t="s">
        <v>2039</v>
      </c>
      <c r="B13" s="19"/>
      <c r="C13" s="19"/>
      <c r="D13" s="19">
        <f>D7</f>
        <v>0</v>
      </c>
      <c r="E13" s="19">
        <f t="shared" ref="E13:K13" si="2">IF((D13-12*$D$10)&lt;0,0,D13-12*$D$10)</f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</row>
    <row r="14" spans="1:11" x14ac:dyDescent="0.25">
      <c r="A14" s="14" t="s">
        <v>2040</v>
      </c>
      <c r="B14" s="19"/>
      <c r="C14" s="19"/>
      <c r="D14" s="19"/>
      <c r="E14" s="19">
        <f>E7</f>
        <v>0</v>
      </c>
      <c r="F14" s="19">
        <f t="shared" ref="F14:K14" si="3">IF((E14-12*$E$10)&lt;0,0,E14-12*$E$10)</f>
        <v>0</v>
      </c>
      <c r="G14" s="19">
        <f t="shared" si="3"/>
        <v>0</v>
      </c>
      <c r="H14" s="19">
        <f t="shared" si="3"/>
        <v>0</v>
      </c>
      <c r="I14" s="19">
        <f t="shared" si="3"/>
        <v>0</v>
      </c>
      <c r="J14" s="19">
        <f t="shared" si="3"/>
        <v>0</v>
      </c>
      <c r="K14" s="19">
        <f t="shared" si="3"/>
        <v>0</v>
      </c>
    </row>
    <row r="15" spans="1:11" x14ac:dyDescent="0.25">
      <c r="A15" s="14" t="s">
        <v>2041</v>
      </c>
      <c r="B15" s="19"/>
      <c r="C15" s="19"/>
      <c r="D15" s="19"/>
      <c r="E15" s="19"/>
      <c r="F15" s="19">
        <f>F7</f>
        <v>0</v>
      </c>
      <c r="G15" s="19">
        <f>IF((F15-12*$F$10)&lt;0,0,F15-12*$F$10)</f>
        <v>0</v>
      </c>
      <c r="H15" s="19">
        <f>IF((G15-12*$F$10)&lt;0,0,G15-12*$F$10)</f>
        <v>0</v>
      </c>
      <c r="I15" s="19">
        <f>IF((H15-12*$F$10)&lt;0,0,H15-12*$F$10)</f>
        <v>0</v>
      </c>
      <c r="J15" s="19">
        <f>IF((I15-12*$F$10)&lt;0,0,I15-12*$F$10)</f>
        <v>0</v>
      </c>
      <c r="K15" s="19">
        <f>IF((J15-12*$F$10)&lt;0,0,J15-12*$F$10)</f>
        <v>0</v>
      </c>
    </row>
    <row r="16" spans="1:11" x14ac:dyDescent="0.25">
      <c r="A16" s="20" t="s">
        <v>2042</v>
      </c>
      <c r="B16" s="21">
        <f t="shared" ref="B16:K16" si="4">SUM(B11:B15)</f>
        <v>0</v>
      </c>
      <c r="C16" s="21">
        <f t="shared" si="4"/>
        <v>0</v>
      </c>
      <c r="D16" s="21">
        <f t="shared" si="4"/>
        <v>0</v>
      </c>
      <c r="E16" s="21">
        <f t="shared" si="4"/>
        <v>0</v>
      </c>
      <c r="F16" s="21">
        <f t="shared" si="4"/>
        <v>0</v>
      </c>
      <c r="G16" s="21">
        <f t="shared" si="4"/>
        <v>0</v>
      </c>
      <c r="H16" s="21">
        <f t="shared" si="4"/>
        <v>0</v>
      </c>
      <c r="I16" s="21">
        <f t="shared" si="4"/>
        <v>0</v>
      </c>
      <c r="J16" s="21">
        <f t="shared" si="4"/>
        <v>0</v>
      </c>
      <c r="K16" s="21">
        <f t="shared" si="4"/>
        <v>0</v>
      </c>
    </row>
    <row r="17" spans="1:7" x14ac:dyDescent="0.25">
      <c r="B17" s="13"/>
      <c r="C17" s="13"/>
      <c r="D17" s="13"/>
      <c r="E17" s="13"/>
      <c r="F17" s="13"/>
    </row>
    <row r="18" spans="1:7" x14ac:dyDescent="0.25">
      <c r="A18" s="22" t="s">
        <v>2043</v>
      </c>
      <c r="B18" s="23">
        <f>'Resultats 5ans'!B26</f>
        <v>24590.400000000016</v>
      </c>
      <c r="C18" s="23">
        <f>'Resultats 5ans'!F26</f>
        <v>70794.800000000017</v>
      </c>
      <c r="D18" s="23">
        <f>'Resultats 5ans'!J26</f>
        <v>267958.04999999993</v>
      </c>
      <c r="E18" s="23">
        <f>'Resultats 5ans'!N26</f>
        <v>716612.40000000014</v>
      </c>
      <c r="F18" s="23">
        <f>'Resultats 5ans'!R26</f>
        <v>1941253.35</v>
      </c>
      <c r="G18" s="23">
        <f>SUM(B18:F18)</f>
        <v>3021209</v>
      </c>
    </row>
    <row r="19" spans="1:7" x14ac:dyDescent="0.25">
      <c r="A19" s="14" t="s">
        <v>2044</v>
      </c>
      <c r="B19" s="15">
        <v>100000</v>
      </c>
      <c r="C19" s="15">
        <v>100000</v>
      </c>
      <c r="D19" s="15">
        <v>120000</v>
      </c>
      <c r="E19" s="15">
        <v>120000</v>
      </c>
      <c r="F19" s="15">
        <v>120000</v>
      </c>
      <c r="G19" s="16"/>
    </row>
    <row r="20" spans="1:7" x14ac:dyDescent="0.25">
      <c r="A20" s="14" t="s">
        <v>2045</v>
      </c>
      <c r="B20" s="17">
        <v>0.5</v>
      </c>
      <c r="C20" s="17">
        <v>0.65</v>
      </c>
      <c r="D20" s="17">
        <v>1</v>
      </c>
      <c r="E20" s="17">
        <v>1</v>
      </c>
      <c r="F20" s="17">
        <v>1</v>
      </c>
    </row>
    <row r="21" spans="1:7" x14ac:dyDescent="0.25">
      <c r="A21" s="14" t="s">
        <v>2046</v>
      </c>
      <c r="B21" s="24">
        <v>0</v>
      </c>
      <c r="C21" s="24">
        <v>0</v>
      </c>
      <c r="D21" s="24"/>
      <c r="E21" s="24"/>
      <c r="F21" s="24"/>
    </row>
    <row r="22" spans="1:7" x14ac:dyDescent="0.25">
      <c r="A22" s="14" t="s">
        <v>2047</v>
      </c>
      <c r="B22" s="25">
        <f>B7</f>
        <v>0</v>
      </c>
      <c r="C22" s="25">
        <f>C7</f>
        <v>0</v>
      </c>
      <c r="D22" s="25">
        <f>D7</f>
        <v>0</v>
      </c>
      <c r="E22" s="25">
        <f>E7</f>
        <v>0</v>
      </c>
      <c r="F22" s="25">
        <f>F7</f>
        <v>0</v>
      </c>
    </row>
    <row r="23" spans="1:7" x14ac:dyDescent="0.25">
      <c r="A23" s="14" t="s">
        <v>2048</v>
      </c>
      <c r="B23" s="18">
        <f>SUM(B21:B22)</f>
        <v>0</v>
      </c>
      <c r="C23" s="18">
        <f>SUM(C21:C22)</f>
        <v>0</v>
      </c>
      <c r="D23" s="18">
        <f>SUM(D21:D22)</f>
        <v>0</v>
      </c>
      <c r="E23" s="18">
        <f>SUM(E21:E22)</f>
        <v>0</v>
      </c>
      <c r="F23" s="18">
        <f>SUM(F21:F22)</f>
        <v>0</v>
      </c>
    </row>
    <row r="24" spans="1:7" x14ac:dyDescent="0.25">
      <c r="A24" s="14" t="s">
        <v>2049</v>
      </c>
      <c r="B24" s="26"/>
      <c r="C24" s="26"/>
      <c r="D24" s="26"/>
      <c r="E24" s="26"/>
      <c r="F24" s="18">
        <f>SUM(B23:F23)</f>
        <v>0</v>
      </c>
    </row>
    <row r="26" spans="1:7" x14ac:dyDescent="0.25">
      <c r="A26" s="27" t="s">
        <v>2050</v>
      </c>
      <c r="B26" s="28">
        <v>0.13900000000000001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zoomScale="90" zoomScaleNormal="90" workbookViewId="0">
      <pane xSplit="1" ySplit="1" topLeftCell="B21" activePane="bottomRight" state="frozen"/>
      <selection pane="topRight" activeCell="B1" sqref="B1"/>
      <selection pane="bottomLeft" activeCell="A21" sqref="A21"/>
      <selection pane="bottomRight" activeCell="B22" sqref="B22"/>
    </sheetView>
  </sheetViews>
  <sheetFormatPr baseColWidth="10" defaultColWidth="9.140625" defaultRowHeight="15" x14ac:dyDescent="0.25"/>
  <cols>
    <col min="1" max="1" width="24.7109375" customWidth="1"/>
    <col min="2" max="2" width="14.85546875" customWidth="1"/>
    <col min="3" max="13" width="13.85546875" customWidth="1"/>
    <col min="14" max="14" width="14.5703125" customWidth="1"/>
    <col min="15" max="1025" width="10.7109375" customWidth="1"/>
  </cols>
  <sheetData>
    <row r="1" spans="1:25" ht="21" x14ac:dyDescent="0.35">
      <c r="A1" s="6" t="s">
        <v>2051</v>
      </c>
      <c r="B1" s="6"/>
    </row>
    <row r="4" spans="1:25" ht="18.75" x14ac:dyDescent="0.3">
      <c r="A4" s="29" t="s">
        <v>2052</v>
      </c>
      <c r="B4" s="334">
        <f>'Resultats previsionnels'!C4</f>
        <v>2019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</row>
    <row r="5" spans="1:25" x14ac:dyDescent="0.25">
      <c r="A5" s="30">
        <v>1</v>
      </c>
      <c r="B5" s="31" t="str">
        <f>'Resultats previsionnels'!C5</f>
        <v>Janvier</v>
      </c>
      <c r="C5" s="32" t="str">
        <f>'Resultats previsionnels'!D5</f>
        <v>Février</v>
      </c>
      <c r="D5" s="32" t="str">
        <f>'Resultats previsionnels'!E5</f>
        <v>Mars</v>
      </c>
      <c r="E5" s="32" t="str">
        <f>'Resultats previsionnels'!F5</f>
        <v>Avril</v>
      </c>
      <c r="F5" s="32" t="str">
        <f>'Resultats previsionnels'!G5</f>
        <v>Mai</v>
      </c>
      <c r="G5" s="32" t="str">
        <f>'Resultats previsionnels'!H5</f>
        <v>Juin</v>
      </c>
      <c r="H5" s="32" t="str">
        <f>'Resultats previsionnels'!I5</f>
        <v>Juillet</v>
      </c>
      <c r="I5" s="32" t="str">
        <f>'Resultats previsionnels'!J5</f>
        <v>Août</v>
      </c>
      <c r="J5" s="32" t="str">
        <f>'Resultats previsionnels'!K5</f>
        <v>Septembre</v>
      </c>
      <c r="K5" s="32" t="str">
        <f>'Resultats previsionnels'!L5</f>
        <v>Octobre</v>
      </c>
      <c r="L5" s="32" t="str">
        <f>'Resultats previsionnels'!M5</f>
        <v>Novembre</v>
      </c>
      <c r="M5" s="32" t="str">
        <f>'Resultats previsionnels'!N5</f>
        <v>Décembre</v>
      </c>
      <c r="N5" s="30" t="s">
        <v>2053</v>
      </c>
    </row>
    <row r="6" spans="1:25" x14ac:dyDescent="0.25">
      <c r="A6" s="33" t="s">
        <v>2054</v>
      </c>
      <c r="B6" s="34">
        <f>IF(B7=0,0,Hypotheses!$B$7*Hypotheses!$B$8/12)</f>
        <v>0</v>
      </c>
      <c r="C6" s="34">
        <f>IF(C7=0,0,Hypotheses!$B$7*Hypotheses!$B$8/12)</f>
        <v>0</v>
      </c>
      <c r="D6" s="34">
        <f>IF(D7=0,0,Hypotheses!$B$7*Hypotheses!$B$8/12)</f>
        <v>0</v>
      </c>
      <c r="E6" s="34">
        <f>IF(E7=0,0,Hypotheses!$B$7*Hypotheses!$B$8/12)</f>
        <v>0</v>
      </c>
      <c r="F6" s="34">
        <f>IF(F7=0,0,Hypotheses!$B$7*Hypotheses!$B$8/12)</f>
        <v>0</v>
      </c>
      <c r="G6" s="34">
        <f>IF(G7=0,0,Hypotheses!$B$7*Hypotheses!$B$8/12)</f>
        <v>0</v>
      </c>
      <c r="H6" s="34">
        <f>IF(H7=0,0,Hypotheses!$B$7*Hypotheses!$B$8/12)</f>
        <v>0</v>
      </c>
      <c r="I6" s="34">
        <f>IF(I7=0,0,Hypotheses!$B$7*Hypotheses!$B$8/12)</f>
        <v>0</v>
      </c>
      <c r="J6" s="34">
        <f>IF(J7=0,0,Hypotheses!$B$7*Hypotheses!$B$8/12)</f>
        <v>0</v>
      </c>
      <c r="K6" s="34">
        <f>IF(K7=0,0,Hypotheses!$B$7*Hypotheses!$B$8/12)</f>
        <v>0</v>
      </c>
      <c r="L6" s="34">
        <f>IF(L7=0,0,Hypotheses!$B$7*Hypotheses!$B$8/12)</f>
        <v>0</v>
      </c>
      <c r="M6" s="34">
        <f>IF(M7=0,0,Hypotheses!$B$7*Hypotheses!$B$8/12)</f>
        <v>0</v>
      </c>
      <c r="N6" s="35">
        <f>SUM(B6:M6)</f>
        <v>0</v>
      </c>
    </row>
    <row r="7" spans="1:25" x14ac:dyDescent="0.25">
      <c r="A7" s="33" t="s">
        <v>2055</v>
      </c>
      <c r="B7" s="34">
        <f>IF((Hypotheses!$B$7-(($A5*12)*Hypotheses!$B$7/Hypotheses!$B$9))&gt;=0,Hypotheses!$B$7/Hypotheses!$B$9,0)</f>
        <v>0</v>
      </c>
      <c r="C7" s="34">
        <f>IF((Hypotheses!$B$7-(($A5*12)*Hypotheses!$B$7/Hypotheses!$B$9))&gt;=0,Hypotheses!$B$7/Hypotheses!$B$9,0)</f>
        <v>0</v>
      </c>
      <c r="D7" s="34">
        <f>IF((Hypotheses!$B$7-(($A5*12)*Hypotheses!$B$7/Hypotheses!$B$9))&gt;=0,Hypotheses!$B$7/Hypotheses!$B$9,0)</f>
        <v>0</v>
      </c>
      <c r="E7" s="34">
        <f>IF((Hypotheses!$B$7-(($A5*12)*Hypotheses!$B$7/Hypotheses!$B$9))&gt;=0,Hypotheses!$B$7/Hypotheses!$B$9,0)</f>
        <v>0</v>
      </c>
      <c r="F7" s="34">
        <f>IF((Hypotheses!$B$7-(($A5*12)*Hypotheses!$B$7/Hypotheses!$B$9))&gt;=0,Hypotheses!$B$7/Hypotheses!$B$9,0)</f>
        <v>0</v>
      </c>
      <c r="G7" s="34">
        <f>IF((Hypotheses!$B$7-(($A5*12)*Hypotheses!$B$7/Hypotheses!$B$9))&gt;=0,Hypotheses!$B$7/Hypotheses!$B$9,0)</f>
        <v>0</v>
      </c>
      <c r="H7" s="34">
        <f>IF((Hypotheses!$B$7-(($A5*12)*Hypotheses!$B$7/Hypotheses!$B$9))&gt;=0,Hypotheses!$B$7/Hypotheses!$B$9,0)</f>
        <v>0</v>
      </c>
      <c r="I7" s="34">
        <f>IF((Hypotheses!$B$7-(($A5*12)*Hypotheses!$B$7/Hypotheses!$B$9))&gt;=0,Hypotheses!$B$7/Hypotheses!$B$9,0)</f>
        <v>0</v>
      </c>
      <c r="J7" s="34">
        <f>IF((Hypotheses!$B$7-(($A5*12)*Hypotheses!$B$7/Hypotheses!$B$9))&gt;=0,Hypotheses!$B$7/Hypotheses!$B$9,0)</f>
        <v>0</v>
      </c>
      <c r="K7" s="34">
        <f>IF((Hypotheses!$B$7-(($A5*12)*Hypotheses!$B$7/Hypotheses!$B$9))&gt;=0,Hypotheses!$B$7/Hypotheses!$B$9,0)</f>
        <v>0</v>
      </c>
      <c r="L7" s="34">
        <f>IF((Hypotheses!$B$7-(($A5*12)*Hypotheses!$B$7/Hypotheses!$B$9))&gt;=0,Hypotheses!$B$7/Hypotheses!$B$9,0)</f>
        <v>0</v>
      </c>
      <c r="M7" s="34">
        <f>IF((Hypotheses!$B$7-(($A5*12)*Hypotheses!$B$7/Hypotheses!$B$9))&gt;=0,Hypotheses!$B$7/Hypotheses!$B$9,0)</f>
        <v>0</v>
      </c>
      <c r="N7" s="35">
        <f>SUM(B7:M7)</f>
        <v>0</v>
      </c>
    </row>
    <row r="8" spans="1:25" x14ac:dyDescent="0.25">
      <c r="B8" s="36">
        <f t="shared" ref="B8:N8" si="0">SUM(B6:B7)</f>
        <v>0</v>
      </c>
      <c r="C8" s="37">
        <f t="shared" si="0"/>
        <v>0</v>
      </c>
      <c r="D8" s="37">
        <f t="shared" si="0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8">
        <f t="shared" si="0"/>
        <v>0</v>
      </c>
      <c r="N8" s="39">
        <f t="shared" si="0"/>
        <v>0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 x14ac:dyDescent="0.25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25" x14ac:dyDescent="0.2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25" ht="18.75" x14ac:dyDescent="0.3">
      <c r="A11" s="29" t="s">
        <v>2052</v>
      </c>
      <c r="B11" s="334">
        <f>'Resultats previsionnels'!O4</f>
        <v>2020</v>
      </c>
      <c r="C11" s="334">
        <f>'Resultats previsionnels'!P4</f>
        <v>0</v>
      </c>
      <c r="D11" s="334">
        <f>'Resultats previsionnels'!Q4</f>
        <v>0</v>
      </c>
      <c r="E11" s="334">
        <f>'Resultats previsionnels'!R4</f>
        <v>0</v>
      </c>
      <c r="F11" s="334">
        <f>'Resultats previsionnels'!S4</f>
        <v>0</v>
      </c>
      <c r="G11" s="334">
        <f>'Resultats previsionnels'!T4</f>
        <v>0</v>
      </c>
      <c r="H11" s="334">
        <f>'Resultats previsionnels'!U4</f>
        <v>0</v>
      </c>
      <c r="I11" s="334">
        <f>'Resultats previsionnels'!V4</f>
        <v>0</v>
      </c>
      <c r="J11" s="334">
        <f>'Resultats previsionnels'!W4</f>
        <v>0</v>
      </c>
      <c r="K11" s="334">
        <f>'Resultats previsionnels'!X4</f>
        <v>0</v>
      </c>
      <c r="L11" s="334">
        <f>'Resultats previsionnels'!Y4</f>
        <v>0</v>
      </c>
      <c r="M11" s="334">
        <f>'Resultats previsionnels'!Z4</f>
        <v>0</v>
      </c>
    </row>
    <row r="12" spans="1:25" x14ac:dyDescent="0.25">
      <c r="A12" s="30">
        <v>2</v>
      </c>
      <c r="B12" s="31" t="str">
        <f t="shared" ref="B12:M12" si="1">B5</f>
        <v>Janvier</v>
      </c>
      <c r="C12" s="31" t="str">
        <f t="shared" si="1"/>
        <v>Février</v>
      </c>
      <c r="D12" s="31" t="str">
        <f t="shared" si="1"/>
        <v>Mars</v>
      </c>
      <c r="E12" s="31" t="str">
        <f t="shared" si="1"/>
        <v>Avril</v>
      </c>
      <c r="F12" s="31" t="str">
        <f t="shared" si="1"/>
        <v>Mai</v>
      </c>
      <c r="G12" s="31" t="str">
        <f t="shared" si="1"/>
        <v>Juin</v>
      </c>
      <c r="H12" s="31" t="str">
        <f t="shared" si="1"/>
        <v>Juillet</v>
      </c>
      <c r="I12" s="31" t="str">
        <f t="shared" si="1"/>
        <v>Août</v>
      </c>
      <c r="J12" s="31" t="str">
        <f t="shared" si="1"/>
        <v>Septembre</v>
      </c>
      <c r="K12" s="31" t="str">
        <f t="shared" si="1"/>
        <v>Octobre</v>
      </c>
      <c r="L12" s="31" t="str">
        <f t="shared" si="1"/>
        <v>Novembre</v>
      </c>
      <c r="M12" s="31" t="str">
        <f t="shared" si="1"/>
        <v>Décembre</v>
      </c>
      <c r="N12" s="30" t="s">
        <v>2053</v>
      </c>
    </row>
    <row r="13" spans="1:25" x14ac:dyDescent="0.25">
      <c r="A13" s="33" t="s">
        <v>2054</v>
      </c>
      <c r="B13" s="34">
        <f>IF(B14=0,0,Hypotheses!$B$7*Hypotheses!$B$8/12)</f>
        <v>0</v>
      </c>
      <c r="C13" s="34">
        <f>IF(C14=0,0,Hypotheses!$B$7*Hypotheses!$B$8/12)</f>
        <v>0</v>
      </c>
      <c r="D13" s="34">
        <f>IF(D14=0,0,Hypotheses!$B$7*Hypotheses!$B$8/12)</f>
        <v>0</v>
      </c>
      <c r="E13" s="34">
        <f>IF(E14=0,0,Hypotheses!$B$7*Hypotheses!$B$8/12)</f>
        <v>0</v>
      </c>
      <c r="F13" s="34">
        <f>IF(F14=0,0,Hypotheses!$B$7*Hypotheses!$B$8/12)</f>
        <v>0</v>
      </c>
      <c r="G13" s="34">
        <f>IF(G14=0,0,Hypotheses!$B$7*Hypotheses!$B$8/12)</f>
        <v>0</v>
      </c>
      <c r="H13" s="34">
        <f>IF(H14=0,0,Hypotheses!$B$7*Hypotheses!$B$8/12)</f>
        <v>0</v>
      </c>
      <c r="I13" s="34">
        <f>IF(I14=0,0,Hypotheses!$B$7*Hypotheses!$B$8/12)</f>
        <v>0</v>
      </c>
      <c r="J13" s="34">
        <f>IF(J14=0,0,Hypotheses!$B$7*Hypotheses!$B$8/12)</f>
        <v>0</v>
      </c>
      <c r="K13" s="34">
        <f>IF(K14=0,0,Hypotheses!$B$7*Hypotheses!$B$8/12)</f>
        <v>0</v>
      </c>
      <c r="L13" s="34">
        <f>IF(L14=0,0,Hypotheses!$B$7*Hypotheses!$B$8/12)</f>
        <v>0</v>
      </c>
      <c r="M13" s="34">
        <f>IF(M14=0,0,Hypotheses!$B$7*Hypotheses!$B$8/12)</f>
        <v>0</v>
      </c>
      <c r="N13" s="35">
        <f>SUM(B13:M13)</f>
        <v>0</v>
      </c>
    </row>
    <row r="14" spans="1:25" x14ac:dyDescent="0.25">
      <c r="A14" s="33" t="s">
        <v>2055</v>
      </c>
      <c r="B14" s="34">
        <f>IF((Hypotheses!$B$7-(($A12*12)*Hypotheses!$B$7/Hypotheses!$B$9))&gt;=0,Hypotheses!$B$7/Hypotheses!$B$9,0)</f>
        <v>0</v>
      </c>
      <c r="C14" s="34">
        <f>IF((Hypotheses!$B$7-(($A12*12)*Hypotheses!$B$7/Hypotheses!$B$9))&gt;=0,Hypotheses!$B$7/Hypotheses!$B$9,0)</f>
        <v>0</v>
      </c>
      <c r="D14" s="34">
        <f>IF((Hypotheses!$B$7-(($A12*12)*Hypotheses!$B$7/Hypotheses!$B$9))&gt;=0,Hypotheses!$B$7/Hypotheses!$B$9,0)</f>
        <v>0</v>
      </c>
      <c r="E14" s="34">
        <f>IF((Hypotheses!$B$7-(($A12*12)*Hypotheses!$B$7/Hypotheses!$B$9))&gt;=0,Hypotheses!$B$7/Hypotheses!$B$9,0)</f>
        <v>0</v>
      </c>
      <c r="F14" s="34">
        <f>IF((Hypotheses!$B$7-(($A12*12)*Hypotheses!$B$7/Hypotheses!$B$9))&gt;=0,Hypotheses!$B$7/Hypotheses!$B$9,0)</f>
        <v>0</v>
      </c>
      <c r="G14" s="34">
        <f>IF((Hypotheses!$B$7-(($A12*12)*Hypotheses!$B$7/Hypotheses!$B$9))&gt;=0,Hypotheses!$B$7/Hypotheses!$B$9,0)</f>
        <v>0</v>
      </c>
      <c r="H14" s="34">
        <f>IF((Hypotheses!$B$7-(($A12*12)*Hypotheses!$B$7/Hypotheses!$B$9))&gt;=0,Hypotheses!$B$7/Hypotheses!$B$9,0)</f>
        <v>0</v>
      </c>
      <c r="I14" s="34">
        <f>IF((Hypotheses!$B$7-(($A12*12)*Hypotheses!$B$7/Hypotheses!$B$9))&gt;=0,Hypotheses!$B$7/Hypotheses!$B$9,0)</f>
        <v>0</v>
      </c>
      <c r="J14" s="34">
        <f>IF((Hypotheses!$B$7-(($A12*12)*Hypotheses!$B$7/Hypotheses!$B$9))&gt;=0,Hypotheses!$B$7/Hypotheses!$B$9,0)</f>
        <v>0</v>
      </c>
      <c r="K14" s="34">
        <f>IF((Hypotheses!$B$7-(($A12*12)*Hypotheses!$B$7/Hypotheses!$B$9))&gt;=0,Hypotheses!$B$7/Hypotheses!$B$9,0)</f>
        <v>0</v>
      </c>
      <c r="L14" s="34">
        <f>IF((Hypotheses!$B$7-(($A12*12)*Hypotheses!$B$7/Hypotheses!$B$9))&gt;=0,Hypotheses!$B$7/Hypotheses!$B$9,0)</f>
        <v>0</v>
      </c>
      <c r="M14" s="34">
        <f>IF((Hypotheses!$B$7-(($A12*12)*Hypotheses!$B$7/Hypotheses!$B$9))&gt;=0,Hypotheses!$B$7/Hypotheses!$B$9,0)</f>
        <v>0</v>
      </c>
      <c r="N14" s="35">
        <f>SUM(B14:M14)</f>
        <v>0</v>
      </c>
    </row>
    <row r="15" spans="1:25" x14ac:dyDescent="0.25">
      <c r="A15" s="41" t="s">
        <v>2056</v>
      </c>
      <c r="B15" s="42">
        <f>IF(B16=0,0,Hypotheses!$C$7*Hypotheses!$C$8/12)</f>
        <v>0</v>
      </c>
      <c r="C15" s="42">
        <f>IF(C16=0,0,Hypotheses!$C$7*Hypotheses!$C$8/12)</f>
        <v>0</v>
      </c>
      <c r="D15" s="42">
        <f>IF(D16=0,0,Hypotheses!$C$7*Hypotheses!$C$8/12)</f>
        <v>0</v>
      </c>
      <c r="E15" s="42">
        <f>IF(E16=0,0,Hypotheses!$C$7*Hypotheses!$C$8/12)</f>
        <v>0</v>
      </c>
      <c r="F15" s="42">
        <f>IF(F16=0,0,Hypotheses!$C$7*Hypotheses!$C$8/12)</f>
        <v>0</v>
      </c>
      <c r="G15" s="42">
        <f>IF(G16=0,0,Hypotheses!$C$7*Hypotheses!$C$8/12)</f>
        <v>0</v>
      </c>
      <c r="H15" s="42">
        <f>IF(H16=0,0,Hypotheses!$C$7*Hypotheses!$C$8/12)</f>
        <v>0</v>
      </c>
      <c r="I15" s="42">
        <f>IF(I16=0,0,Hypotheses!$C$7*Hypotheses!$C$8/12)</f>
        <v>0</v>
      </c>
      <c r="J15" s="42">
        <f>IF(J16=0,0,Hypotheses!$C$7*Hypotheses!$C$8/12)</f>
        <v>0</v>
      </c>
      <c r="K15" s="42">
        <f>IF(K16=0,0,Hypotheses!$C$7*Hypotheses!$C$8/12)</f>
        <v>0</v>
      </c>
      <c r="L15" s="42">
        <f>IF(L16=0,0,Hypotheses!$C$7*Hypotheses!$C$8/12)</f>
        <v>0</v>
      </c>
      <c r="M15" s="42">
        <f>IF(M16=0,0,Hypotheses!$C$7*Hypotheses!$C$8/12)</f>
        <v>0</v>
      </c>
      <c r="N15" s="43">
        <f>SUM(B15:M15)</f>
        <v>0</v>
      </c>
    </row>
    <row r="16" spans="1:25" x14ac:dyDescent="0.25">
      <c r="A16" s="41" t="s">
        <v>2057</v>
      </c>
      <c r="B16" s="42">
        <f>IF((Hypotheses!$C$7-(($A5*12)*Hypotheses!$C$7/Hypotheses!$C$9))&gt;=0,Hypotheses!$C$7/Hypotheses!$C$9,0)</f>
        <v>0</v>
      </c>
      <c r="C16" s="42">
        <f>IF((Hypotheses!$C$7-(($A5*12)*Hypotheses!$C$7/Hypotheses!$C$9))&gt;=0,Hypotheses!$C$7/Hypotheses!$C$9,0)</f>
        <v>0</v>
      </c>
      <c r="D16" s="42">
        <f>IF((Hypotheses!$C$7-(($A5*12)*Hypotheses!$C$7/Hypotheses!$C$9))&gt;=0,Hypotheses!$C$7/Hypotheses!$C$9,0)</f>
        <v>0</v>
      </c>
      <c r="E16" s="42">
        <f>IF((Hypotheses!$C$7-(($A5*12)*Hypotheses!$C$7/Hypotheses!$C$9))&gt;=0,Hypotheses!$C$7/Hypotheses!$C$9,0)</f>
        <v>0</v>
      </c>
      <c r="F16" s="42">
        <f>IF((Hypotheses!$C$7-(($A5*12)*Hypotheses!$C$7/Hypotheses!$C$9))&gt;=0,Hypotheses!$C$7/Hypotheses!$C$9,0)</f>
        <v>0</v>
      </c>
      <c r="G16" s="42">
        <f>IF((Hypotheses!$C$7-(($A5*12)*Hypotheses!$C$7/Hypotheses!$C$9))&gt;=0,Hypotheses!$C$7/Hypotheses!$C$9,0)</f>
        <v>0</v>
      </c>
      <c r="H16" s="42">
        <f>IF((Hypotheses!$C$7-(($A5*12)*Hypotheses!$C$7/Hypotheses!$C$9))&gt;=0,Hypotheses!$C$7/Hypotheses!$C$9,0)</f>
        <v>0</v>
      </c>
      <c r="I16" s="42">
        <f>IF((Hypotheses!$C$7-(($A5*12)*Hypotheses!$C$7/Hypotheses!$C$9))&gt;=0,Hypotheses!$C$7/Hypotheses!$C$9,0)</f>
        <v>0</v>
      </c>
      <c r="J16" s="42">
        <f>IF((Hypotheses!$C$7-(($A5*12)*Hypotheses!$C$7/Hypotheses!$C$9))&gt;=0,Hypotheses!$C$7/Hypotheses!$C$9,0)</f>
        <v>0</v>
      </c>
      <c r="K16" s="42">
        <f>IF((Hypotheses!$C$7-(($A5*12)*Hypotheses!$C$7/Hypotheses!$C$9))&gt;=0,Hypotheses!$C$7/Hypotheses!$C$9,0)</f>
        <v>0</v>
      </c>
      <c r="L16" s="42">
        <f>IF((Hypotheses!$C$7-(($A5*12)*Hypotheses!$C$7/Hypotheses!$C$9))&gt;=0,Hypotheses!$C$7/Hypotheses!$C$9,0)</f>
        <v>0</v>
      </c>
      <c r="M16" s="42">
        <f>IF((Hypotheses!$C$7-(($A5*12)*Hypotheses!$C$7/Hypotheses!$C$9))&gt;=0,Hypotheses!$C$7/Hypotheses!$C$9,0)</f>
        <v>0</v>
      </c>
      <c r="N16" s="43">
        <f>SUM(B16:M16)</f>
        <v>0</v>
      </c>
    </row>
    <row r="17" spans="1:14" x14ac:dyDescent="0.25">
      <c r="B17" s="36">
        <f t="shared" ref="B17:M17" si="2">SUM(B13:B16)</f>
        <v>0</v>
      </c>
      <c r="C17" s="37">
        <f t="shared" si="2"/>
        <v>0</v>
      </c>
      <c r="D17" s="37">
        <f t="shared" si="2"/>
        <v>0</v>
      </c>
      <c r="E17" s="37">
        <f t="shared" si="2"/>
        <v>0</v>
      </c>
      <c r="F17" s="37">
        <f t="shared" si="2"/>
        <v>0</v>
      </c>
      <c r="G17" s="37">
        <f t="shared" si="2"/>
        <v>0</v>
      </c>
      <c r="H17" s="37">
        <f t="shared" si="2"/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9">
        <f>SUM(B17:M17)</f>
        <v>0</v>
      </c>
    </row>
    <row r="19" spans="1:14" x14ac:dyDescent="0.25"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4" ht="18.75" x14ac:dyDescent="0.3">
      <c r="A20" s="29" t="s">
        <v>2052</v>
      </c>
      <c r="B20" s="334">
        <f>'Resultats previsionnels'!AA4</f>
        <v>2021</v>
      </c>
      <c r="C20" s="334">
        <f>'Resultats previsionnels'!AB4</f>
        <v>0</v>
      </c>
      <c r="D20" s="334">
        <f>'Resultats previsionnels'!AC4</f>
        <v>0</v>
      </c>
      <c r="E20" s="334">
        <f>'Resultats previsionnels'!AD4</f>
        <v>0</v>
      </c>
      <c r="F20" s="334">
        <f>'Resultats previsionnels'!AE4</f>
        <v>0</v>
      </c>
      <c r="G20" s="334">
        <f>'Resultats previsionnels'!AF4</f>
        <v>0</v>
      </c>
      <c r="H20" s="334">
        <f>'Resultats previsionnels'!AG4</f>
        <v>0</v>
      </c>
      <c r="I20" s="334">
        <f>'Resultats previsionnels'!AH4</f>
        <v>0</v>
      </c>
      <c r="J20" s="334">
        <f>'Resultats previsionnels'!AI4</f>
        <v>0</v>
      </c>
      <c r="K20" s="334">
        <f>'Resultats previsionnels'!AJ4</f>
        <v>0</v>
      </c>
      <c r="L20" s="334">
        <f>'Resultats previsionnels'!AK4</f>
        <v>0</v>
      </c>
      <c r="M20" s="334">
        <f>'Resultats previsionnels'!AL4</f>
        <v>0</v>
      </c>
    </row>
    <row r="21" spans="1:14" x14ac:dyDescent="0.25">
      <c r="A21" s="30">
        <v>3</v>
      </c>
      <c r="B21" s="31" t="str">
        <f t="shared" ref="B21:M21" si="3">B12</f>
        <v>Janvier</v>
      </c>
      <c r="C21" s="31" t="str">
        <f t="shared" si="3"/>
        <v>Février</v>
      </c>
      <c r="D21" s="31" t="str">
        <f t="shared" si="3"/>
        <v>Mars</v>
      </c>
      <c r="E21" s="31" t="str">
        <f t="shared" si="3"/>
        <v>Avril</v>
      </c>
      <c r="F21" s="31" t="str">
        <f t="shared" si="3"/>
        <v>Mai</v>
      </c>
      <c r="G21" s="31" t="str">
        <f t="shared" si="3"/>
        <v>Juin</v>
      </c>
      <c r="H21" s="31" t="str">
        <f t="shared" si="3"/>
        <v>Juillet</v>
      </c>
      <c r="I21" s="31" t="str">
        <f t="shared" si="3"/>
        <v>Août</v>
      </c>
      <c r="J21" s="31" t="str">
        <f t="shared" si="3"/>
        <v>Septembre</v>
      </c>
      <c r="K21" s="31" t="str">
        <f t="shared" si="3"/>
        <v>Octobre</v>
      </c>
      <c r="L21" s="31" t="str">
        <f t="shared" si="3"/>
        <v>Novembre</v>
      </c>
      <c r="M21" s="31" t="str">
        <f t="shared" si="3"/>
        <v>Décembre</v>
      </c>
      <c r="N21" s="30" t="s">
        <v>2053</v>
      </c>
    </row>
    <row r="22" spans="1:14" x14ac:dyDescent="0.25">
      <c r="A22" s="33" t="s">
        <v>2054</v>
      </c>
      <c r="B22" s="34">
        <f>IF(B23=0,0,Hypotheses!$B$7*Hypotheses!$B$8/12)</f>
        <v>0</v>
      </c>
      <c r="C22" s="34">
        <f>IF(C23=0,0,Hypotheses!$B$7*Hypotheses!$B$8/12)</f>
        <v>0</v>
      </c>
      <c r="D22" s="34">
        <f>IF(D23=0,0,Hypotheses!$B$7*Hypotheses!$B$8/12)</f>
        <v>0</v>
      </c>
      <c r="E22" s="34">
        <f>IF(E23=0,0,Hypotheses!$B$7*Hypotheses!$B$8/12)</f>
        <v>0</v>
      </c>
      <c r="F22" s="34">
        <f>IF(F23=0,0,Hypotheses!$B$7*Hypotheses!$B$8/12)</f>
        <v>0</v>
      </c>
      <c r="G22" s="34">
        <f>IF(G23=0,0,Hypotheses!$B$7*Hypotheses!$B$8/12)</f>
        <v>0</v>
      </c>
      <c r="H22" s="34">
        <f>IF(H23=0,0,Hypotheses!$B$7*Hypotheses!$B$8/12)</f>
        <v>0</v>
      </c>
      <c r="I22" s="34">
        <f>IF(I23=0,0,Hypotheses!$B$7*Hypotheses!$B$8/12)</f>
        <v>0</v>
      </c>
      <c r="J22" s="34">
        <f>IF(J23=0,0,Hypotheses!$B$7*Hypotheses!$B$8/12)</f>
        <v>0</v>
      </c>
      <c r="K22" s="34">
        <f>IF(K23=0,0,Hypotheses!$B$7*Hypotheses!$B$8/12)</f>
        <v>0</v>
      </c>
      <c r="L22" s="34">
        <f>IF(L23=0,0,Hypotheses!$B$7*Hypotheses!$B$8/12)</f>
        <v>0</v>
      </c>
      <c r="M22" s="34">
        <f>IF(M23=0,0,Hypotheses!$B$7*Hypotheses!$B$8/12)</f>
        <v>0</v>
      </c>
      <c r="N22" s="35">
        <f t="shared" ref="N22:N27" si="4">SUM(B22:M22)</f>
        <v>0</v>
      </c>
    </row>
    <row r="23" spans="1:14" x14ac:dyDescent="0.25">
      <c r="A23" s="33" t="s">
        <v>2055</v>
      </c>
      <c r="B23" s="34">
        <f>IF((Hypotheses!$B$7-(($A21*12)*Hypotheses!$B$7/Hypotheses!$B$9))&gt;=0,Hypotheses!$B$7/Hypotheses!$B$9,0)</f>
        <v>0</v>
      </c>
      <c r="C23" s="34">
        <f>IF((Hypotheses!$B$7-(($A21*12)*Hypotheses!$B$7/Hypotheses!$B$9))&gt;=0,Hypotheses!$B$7/Hypotheses!$B$9,0)</f>
        <v>0</v>
      </c>
      <c r="D23" s="34">
        <f>IF((Hypotheses!$B$7-(($A21*12)*Hypotheses!$B$7/Hypotheses!$B$9))&gt;=0,Hypotheses!$B$7/Hypotheses!$B$9,0)</f>
        <v>0</v>
      </c>
      <c r="E23" s="34">
        <f>IF((Hypotheses!$B$7-(($A21*12)*Hypotheses!$B$7/Hypotheses!$B$9))&gt;=0,Hypotheses!$B$7/Hypotheses!$B$9,0)</f>
        <v>0</v>
      </c>
      <c r="F23" s="34">
        <f>IF((Hypotheses!$B$7-(($A21*12)*Hypotheses!$B$7/Hypotheses!$B$9))&gt;=0,Hypotheses!$B$7/Hypotheses!$B$9,0)</f>
        <v>0</v>
      </c>
      <c r="G23" s="34">
        <f>IF((Hypotheses!$B$7-(($A21*12)*Hypotheses!$B$7/Hypotheses!$B$9))&gt;=0,Hypotheses!$B$7/Hypotheses!$B$9,0)</f>
        <v>0</v>
      </c>
      <c r="H23" s="34">
        <f>IF((Hypotheses!$B$7-(($A21*12)*Hypotheses!$B$7/Hypotheses!$B$9))&gt;=0,Hypotheses!$B$7/Hypotheses!$B$9,0)</f>
        <v>0</v>
      </c>
      <c r="I23" s="34">
        <f>IF((Hypotheses!$B$7-(($A21*12)*Hypotheses!$B$7/Hypotheses!$B$9))&gt;=0,Hypotheses!$B$7/Hypotheses!$B$9,0)</f>
        <v>0</v>
      </c>
      <c r="J23" s="34">
        <f>IF((Hypotheses!$B$7-(($A21*12)*Hypotheses!$B$7/Hypotheses!$B$9))&gt;=0,Hypotheses!$B$7/Hypotheses!$B$9,0)</f>
        <v>0</v>
      </c>
      <c r="K23" s="34">
        <f>IF((Hypotheses!$B$7-(($A21*12)*Hypotheses!$B$7/Hypotheses!$B$9))&gt;=0,Hypotheses!$B$7/Hypotheses!$B$9,0)</f>
        <v>0</v>
      </c>
      <c r="L23" s="34">
        <f>IF((Hypotheses!$B$7-(($A21*12)*Hypotheses!$B$7/Hypotheses!$B$9))&gt;=0,Hypotheses!$B$7/Hypotheses!$B$9,0)</f>
        <v>0</v>
      </c>
      <c r="M23" s="34">
        <f>IF((Hypotheses!$B$7-(($A21*12)*Hypotheses!$B$7/Hypotheses!$B$9))&gt;=0,Hypotheses!$B$7/Hypotheses!$B$9,0)</f>
        <v>0</v>
      </c>
      <c r="N23" s="35">
        <f t="shared" si="4"/>
        <v>0</v>
      </c>
    </row>
    <row r="24" spans="1:14" x14ac:dyDescent="0.25">
      <c r="A24" s="41" t="s">
        <v>2056</v>
      </c>
      <c r="B24" s="42">
        <f>IF(B25=0,0,Hypotheses!$C$7*Hypotheses!$C$8/12)</f>
        <v>0</v>
      </c>
      <c r="C24" s="42">
        <f>IF(C25=0,0,Hypotheses!$C$7*Hypotheses!$C$8/12)</f>
        <v>0</v>
      </c>
      <c r="D24" s="42">
        <f>IF(D25=0,0,Hypotheses!$C$7*Hypotheses!$C$8/12)</f>
        <v>0</v>
      </c>
      <c r="E24" s="42">
        <f>IF(E25=0,0,Hypotheses!$C$7*Hypotheses!$C$8/12)</f>
        <v>0</v>
      </c>
      <c r="F24" s="42">
        <f>IF(F25=0,0,Hypotheses!$C$7*Hypotheses!$C$8/12)</f>
        <v>0</v>
      </c>
      <c r="G24" s="42">
        <f>IF(G25=0,0,Hypotheses!$C$7*Hypotheses!$C$8/12)</f>
        <v>0</v>
      </c>
      <c r="H24" s="42">
        <f>IF(H25=0,0,Hypotheses!$C$7*Hypotheses!$C$8/12)</f>
        <v>0</v>
      </c>
      <c r="I24" s="42">
        <f>IF(I25=0,0,Hypotheses!$C$7*Hypotheses!$C$8/12)</f>
        <v>0</v>
      </c>
      <c r="J24" s="42">
        <f>IF(J25=0,0,Hypotheses!$C$7*Hypotheses!$C$8/12)</f>
        <v>0</v>
      </c>
      <c r="K24" s="42">
        <f>IF(K25=0,0,Hypotheses!$C$7*Hypotheses!$C$8/12)</f>
        <v>0</v>
      </c>
      <c r="L24" s="42">
        <f>IF(L25=0,0,Hypotheses!$C$7*Hypotheses!$C$8/12)</f>
        <v>0</v>
      </c>
      <c r="M24" s="42">
        <f>IF(M25=0,0,Hypotheses!$C$7*Hypotheses!$C$8/12)</f>
        <v>0</v>
      </c>
      <c r="N24" s="43">
        <f t="shared" si="4"/>
        <v>0</v>
      </c>
    </row>
    <row r="25" spans="1:14" x14ac:dyDescent="0.25">
      <c r="A25" s="41" t="s">
        <v>2057</v>
      </c>
      <c r="B25" s="42">
        <f>IF((Hypotheses!$C$7-(($A12*12)*Hypotheses!$C$7/Hypotheses!$C$9))&gt;=0,Hypotheses!$C$7/Hypotheses!$C$9,0)</f>
        <v>0</v>
      </c>
      <c r="C25" s="42">
        <f>IF((Hypotheses!$C$7-(($A12*12)*Hypotheses!$C$7/Hypotheses!$C$9))&gt;=0,Hypotheses!$C$7/Hypotheses!$C$9,0)</f>
        <v>0</v>
      </c>
      <c r="D25" s="42">
        <f>IF((Hypotheses!$C$7-(($A12*12)*Hypotheses!$C$7/Hypotheses!$C$9))&gt;=0,Hypotheses!$C$7/Hypotheses!$C$9,0)</f>
        <v>0</v>
      </c>
      <c r="E25" s="42">
        <f>IF((Hypotheses!$C$7-(($A12*12)*Hypotheses!$C$7/Hypotheses!$C$9))&gt;=0,Hypotheses!$C$7/Hypotheses!$C$9,0)</f>
        <v>0</v>
      </c>
      <c r="F25" s="42">
        <f>IF((Hypotheses!$C$7-(($A12*12)*Hypotheses!$C$7/Hypotheses!$C$9))&gt;=0,Hypotheses!$C$7/Hypotheses!$C$9,0)</f>
        <v>0</v>
      </c>
      <c r="G25" s="42">
        <f>IF((Hypotheses!$C$7-(($A12*12)*Hypotheses!$C$7/Hypotheses!$C$9))&gt;=0,Hypotheses!$C$7/Hypotheses!$C$9,0)</f>
        <v>0</v>
      </c>
      <c r="H25" s="42">
        <f>IF((Hypotheses!$C$7-(($A12*12)*Hypotheses!$C$7/Hypotheses!$C$9))&gt;=0,Hypotheses!$C$7/Hypotheses!$C$9,0)</f>
        <v>0</v>
      </c>
      <c r="I25" s="42">
        <f>IF((Hypotheses!$C$7-(($A12*12)*Hypotheses!$C$7/Hypotheses!$C$9))&gt;=0,Hypotheses!$C$7/Hypotheses!$C$9,0)</f>
        <v>0</v>
      </c>
      <c r="J25" s="42">
        <f>IF((Hypotheses!$C$7-(($A12*12)*Hypotheses!$C$7/Hypotheses!$C$9))&gt;=0,Hypotheses!$C$7/Hypotheses!$C$9,0)</f>
        <v>0</v>
      </c>
      <c r="K25" s="42">
        <f>IF((Hypotheses!$C$7-(($A12*12)*Hypotheses!$C$7/Hypotheses!$C$9))&gt;=0,Hypotheses!$C$7/Hypotheses!$C$9,0)</f>
        <v>0</v>
      </c>
      <c r="L25" s="42">
        <f>IF((Hypotheses!$C$7-(($A12*12)*Hypotheses!$C$7/Hypotheses!$C$9))&gt;=0,Hypotheses!$C$7/Hypotheses!$C$9,0)</f>
        <v>0</v>
      </c>
      <c r="M25" s="42">
        <f>IF((Hypotheses!$C$7-(($A12*12)*Hypotheses!$C$7/Hypotheses!$C$9))&gt;=0,Hypotheses!$C$7/Hypotheses!$C$9,0)</f>
        <v>0</v>
      </c>
      <c r="N25" s="43">
        <f t="shared" si="4"/>
        <v>0</v>
      </c>
    </row>
    <row r="26" spans="1:14" x14ac:dyDescent="0.25">
      <c r="A26" s="44" t="s">
        <v>2058</v>
      </c>
      <c r="B26" s="45">
        <f>IF(B27=0,0,Hypotheses!$D$7*Hypotheses!$D$8/12)</f>
        <v>0</v>
      </c>
      <c r="C26" s="45">
        <f>IF(C27=0,0,Hypotheses!$D$7*Hypotheses!$D$8/12)</f>
        <v>0</v>
      </c>
      <c r="D26" s="45">
        <f>IF(D27=0,0,Hypotheses!$D$7*Hypotheses!$D$8/12)</f>
        <v>0</v>
      </c>
      <c r="E26" s="45">
        <f>IF(E27=0,0,Hypotheses!$D$7*Hypotheses!$D$8/12)</f>
        <v>0</v>
      </c>
      <c r="F26" s="45">
        <f>IF(F27=0,0,Hypotheses!$D$7*Hypotheses!$D$8/12)</f>
        <v>0</v>
      </c>
      <c r="G26" s="45">
        <f>IF(G27=0,0,Hypotheses!$D$7*Hypotheses!$D$8/12)</f>
        <v>0</v>
      </c>
      <c r="H26" s="45">
        <f>IF(H27=0,0,Hypotheses!$D$7*Hypotheses!$D$8/12)</f>
        <v>0</v>
      </c>
      <c r="I26" s="45">
        <f>IF(I27=0,0,Hypotheses!$D$7*Hypotheses!$D$8/12)</f>
        <v>0</v>
      </c>
      <c r="J26" s="45">
        <f>IF(J27=0,0,Hypotheses!$D$7*Hypotheses!$D$8/12)</f>
        <v>0</v>
      </c>
      <c r="K26" s="45">
        <f>IF(K27=0,0,Hypotheses!$D$7*Hypotheses!$D$8/12)</f>
        <v>0</v>
      </c>
      <c r="L26" s="45">
        <f>IF(L27=0,0,Hypotheses!$D$7*Hypotheses!$D$8/12)</f>
        <v>0</v>
      </c>
      <c r="M26" s="45">
        <f>IF(M27=0,0,Hypotheses!$D$7*Hypotheses!$D$8/12)</f>
        <v>0</v>
      </c>
      <c r="N26" s="46">
        <f t="shared" si="4"/>
        <v>0</v>
      </c>
    </row>
    <row r="27" spans="1:14" x14ac:dyDescent="0.25">
      <c r="A27" s="44" t="s">
        <v>2059</v>
      </c>
      <c r="B27" s="45">
        <f>IF((Hypotheses!$D$7-(($A5*12)*Hypotheses!$D$7/Hypotheses!$D$9))&gt;=0,Hypotheses!$D$7/Hypotheses!$D$9,0)</f>
        <v>0</v>
      </c>
      <c r="C27" s="45">
        <f>IF((Hypotheses!$D$7-(($A5*12)*Hypotheses!$D$7/Hypotheses!$D$9))&gt;=0,Hypotheses!$D$7/Hypotheses!$D$9,0)</f>
        <v>0</v>
      </c>
      <c r="D27" s="45">
        <f>IF((Hypotheses!$D$7-(($A5*12)*Hypotheses!$D$7/Hypotheses!$D$9))&gt;=0,Hypotheses!$D$7/Hypotheses!$D$9,0)</f>
        <v>0</v>
      </c>
      <c r="E27" s="45">
        <f>IF((Hypotheses!$D$7-(($A5*12)*Hypotheses!$D$7/Hypotheses!$D$9))&gt;=0,Hypotheses!$D$7/Hypotheses!$D$9,0)</f>
        <v>0</v>
      </c>
      <c r="F27" s="45">
        <f>IF((Hypotheses!$D$7-(($A5*12)*Hypotheses!$D$7/Hypotheses!$D$9))&gt;=0,Hypotheses!$D$7/Hypotheses!$D$9,0)</f>
        <v>0</v>
      </c>
      <c r="G27" s="45">
        <f>IF((Hypotheses!$D$7-(($A5*12)*Hypotheses!$D$7/Hypotheses!$D$9))&gt;=0,Hypotheses!$D$7/Hypotheses!$D$9,0)</f>
        <v>0</v>
      </c>
      <c r="H27" s="45">
        <f>IF((Hypotheses!$D$7-(($A5*12)*Hypotheses!$D$7/Hypotheses!$D$9))&gt;=0,Hypotheses!$D$7/Hypotheses!$D$9,0)</f>
        <v>0</v>
      </c>
      <c r="I27" s="45">
        <f>IF((Hypotheses!$D$7-(($A5*12)*Hypotheses!$D$7/Hypotheses!$D$9))&gt;=0,Hypotheses!$D$7/Hypotheses!$D$9,0)</f>
        <v>0</v>
      </c>
      <c r="J27" s="45">
        <f>IF((Hypotheses!$D$7-(($A5*12)*Hypotheses!$D$7/Hypotheses!$D$9))&gt;=0,Hypotheses!$D$7/Hypotheses!$D$9,0)</f>
        <v>0</v>
      </c>
      <c r="K27" s="45">
        <f>IF((Hypotheses!$D$7-(($A5*12)*Hypotheses!$D$7/Hypotheses!$D$9))&gt;=0,Hypotheses!$D$7/Hypotheses!$D$9,0)</f>
        <v>0</v>
      </c>
      <c r="L27" s="45">
        <f>IF((Hypotheses!$D$7-(($A5*12)*Hypotheses!$D$7/Hypotheses!$D$9))&gt;=0,Hypotheses!$D$7/Hypotheses!$D$9,0)</f>
        <v>0</v>
      </c>
      <c r="M27" s="45">
        <f>IF((Hypotheses!$D$7-(($A5*12)*Hypotheses!$D$7/Hypotheses!$D$9))&gt;=0,Hypotheses!$D$7/Hypotheses!$D$9,0)</f>
        <v>0</v>
      </c>
      <c r="N27" s="46">
        <f t="shared" si="4"/>
        <v>0</v>
      </c>
    </row>
    <row r="28" spans="1:14" x14ac:dyDescent="0.25">
      <c r="B28" s="36">
        <f t="shared" ref="B28:N28" si="5">SUM(B22:B27)</f>
        <v>0</v>
      </c>
      <c r="C28" s="37">
        <f t="shared" si="5"/>
        <v>0</v>
      </c>
      <c r="D28" s="37">
        <f t="shared" si="5"/>
        <v>0</v>
      </c>
      <c r="E28" s="37">
        <f t="shared" si="5"/>
        <v>0</v>
      </c>
      <c r="F28" s="37">
        <f t="shared" si="5"/>
        <v>0</v>
      </c>
      <c r="G28" s="37">
        <f t="shared" si="5"/>
        <v>0</v>
      </c>
      <c r="H28" s="37">
        <f t="shared" si="5"/>
        <v>0</v>
      </c>
      <c r="I28" s="37">
        <f t="shared" si="5"/>
        <v>0</v>
      </c>
      <c r="J28" s="37">
        <f t="shared" si="5"/>
        <v>0</v>
      </c>
      <c r="K28" s="37">
        <f t="shared" si="5"/>
        <v>0</v>
      </c>
      <c r="L28" s="37">
        <f t="shared" si="5"/>
        <v>0</v>
      </c>
      <c r="M28" s="38">
        <f t="shared" si="5"/>
        <v>0</v>
      </c>
      <c r="N28" s="38">
        <f t="shared" si="5"/>
        <v>0</v>
      </c>
    </row>
    <row r="31" spans="1:14" ht="18.75" x14ac:dyDescent="0.3">
      <c r="A31" s="29" t="s">
        <v>2052</v>
      </c>
      <c r="B31" s="334">
        <f>B20+1</f>
        <v>2022</v>
      </c>
      <c r="C31" s="334">
        <f>'Resultats previsionnels'!AB14</f>
        <v>0</v>
      </c>
      <c r="D31" s="334">
        <f>'Resultats previsionnels'!AC14</f>
        <v>0</v>
      </c>
      <c r="E31" s="334">
        <f>'Resultats previsionnels'!AD14</f>
        <v>0</v>
      </c>
      <c r="F31" s="334">
        <f>'Resultats previsionnels'!AE14</f>
        <v>0</v>
      </c>
      <c r="G31" s="334">
        <f>'Resultats previsionnels'!AF14</f>
        <v>0</v>
      </c>
      <c r="H31" s="334">
        <f>'Resultats previsionnels'!AG14</f>
        <v>0</v>
      </c>
      <c r="I31" s="334">
        <f>'Resultats previsionnels'!AH14</f>
        <v>0</v>
      </c>
      <c r="J31" s="334">
        <f>'Resultats previsionnels'!AI14</f>
        <v>0</v>
      </c>
      <c r="K31" s="334">
        <f>'Resultats previsionnels'!AJ14</f>
        <v>0</v>
      </c>
      <c r="L31" s="334">
        <f>'Resultats previsionnels'!AK14</f>
        <v>0</v>
      </c>
      <c r="M31" s="334">
        <f>'Resultats previsionnels'!AL14</f>
        <v>0</v>
      </c>
    </row>
    <row r="32" spans="1:14" x14ac:dyDescent="0.25">
      <c r="A32" s="30">
        <v>4</v>
      </c>
      <c r="B32" s="31" t="str">
        <f t="shared" ref="B32:M32" si="6">B21</f>
        <v>Janvier</v>
      </c>
      <c r="C32" s="31" t="str">
        <f t="shared" si="6"/>
        <v>Février</v>
      </c>
      <c r="D32" s="31" t="str">
        <f t="shared" si="6"/>
        <v>Mars</v>
      </c>
      <c r="E32" s="31" t="str">
        <f t="shared" si="6"/>
        <v>Avril</v>
      </c>
      <c r="F32" s="31" t="str">
        <f t="shared" si="6"/>
        <v>Mai</v>
      </c>
      <c r="G32" s="31" t="str">
        <f t="shared" si="6"/>
        <v>Juin</v>
      </c>
      <c r="H32" s="31" t="str">
        <f t="shared" si="6"/>
        <v>Juillet</v>
      </c>
      <c r="I32" s="31" t="str">
        <f t="shared" si="6"/>
        <v>Août</v>
      </c>
      <c r="J32" s="31" t="str">
        <f t="shared" si="6"/>
        <v>Septembre</v>
      </c>
      <c r="K32" s="31" t="str">
        <f t="shared" si="6"/>
        <v>Octobre</v>
      </c>
      <c r="L32" s="31" t="str">
        <f t="shared" si="6"/>
        <v>Novembre</v>
      </c>
      <c r="M32" s="31" t="str">
        <f t="shared" si="6"/>
        <v>Décembre</v>
      </c>
      <c r="N32" s="30" t="s">
        <v>2053</v>
      </c>
    </row>
    <row r="33" spans="1:14" x14ac:dyDescent="0.25">
      <c r="A33" s="33" t="s">
        <v>2054</v>
      </c>
      <c r="B33" s="34">
        <f>IF(B34=0,0,Hypotheses!$B$7*Hypotheses!$B$8/12)</f>
        <v>0</v>
      </c>
      <c r="C33" s="34">
        <f>IF(C34=0,0,Hypotheses!$B$7*Hypotheses!$B$8/12)</f>
        <v>0</v>
      </c>
      <c r="D33" s="34">
        <f>IF(D34=0,0,Hypotheses!$B$7*Hypotheses!$B$8/12)</f>
        <v>0</v>
      </c>
      <c r="E33" s="34">
        <f>IF(E34=0,0,Hypotheses!$B$7*Hypotheses!$B$8/12)</f>
        <v>0</v>
      </c>
      <c r="F33" s="34">
        <f>IF(F34=0,0,Hypotheses!$B$7*Hypotheses!$B$8/12)</f>
        <v>0</v>
      </c>
      <c r="G33" s="34">
        <f>IF(G34=0,0,Hypotheses!$B$7*Hypotheses!$B$8/12)</f>
        <v>0</v>
      </c>
      <c r="H33" s="34">
        <f>IF(H34=0,0,Hypotheses!$B$7*Hypotheses!$B$8/12)</f>
        <v>0</v>
      </c>
      <c r="I33" s="34">
        <f>IF(I34=0,0,Hypotheses!$B$7*Hypotheses!$B$8/12)</f>
        <v>0</v>
      </c>
      <c r="J33" s="34">
        <f>IF(J34=0,0,Hypotheses!$B$7*Hypotheses!$B$8/12)</f>
        <v>0</v>
      </c>
      <c r="K33" s="34">
        <f>IF(K34=0,0,Hypotheses!$B$7*Hypotheses!$B$8/12)</f>
        <v>0</v>
      </c>
      <c r="L33" s="34">
        <f>IF(L34=0,0,Hypotheses!$B$7*Hypotheses!$B$8/12)</f>
        <v>0</v>
      </c>
      <c r="M33" s="34">
        <f>IF(M34=0,0,Hypotheses!$B$7*Hypotheses!$B$8/12)</f>
        <v>0</v>
      </c>
      <c r="N33" s="35">
        <f t="shared" ref="N33:N40" si="7">SUM(B33:M33)</f>
        <v>0</v>
      </c>
    </row>
    <row r="34" spans="1:14" x14ac:dyDescent="0.25">
      <c r="A34" s="33" t="s">
        <v>2055</v>
      </c>
      <c r="B34" s="34">
        <f>IF((Hypotheses!$B$7-(($A32*12)*Hypotheses!$B$7/Hypotheses!$B$9))&gt;=0,Hypotheses!$B$7/Hypotheses!$B$9,0)</f>
        <v>0</v>
      </c>
      <c r="C34" s="34">
        <f>IF((Hypotheses!$B$7-(($A32*12)*Hypotheses!$B$7/Hypotheses!$B$9))&gt;=0,Hypotheses!$B$7/Hypotheses!$B$9,0)</f>
        <v>0</v>
      </c>
      <c r="D34" s="34">
        <f>IF((Hypotheses!$B$7-(($A32*12)*Hypotheses!$B$7/Hypotheses!$B$9))&gt;=0,Hypotheses!$B$7/Hypotheses!$B$9,0)</f>
        <v>0</v>
      </c>
      <c r="E34" s="34">
        <f>IF((Hypotheses!$B$7-(($A32*12)*Hypotheses!$B$7/Hypotheses!$B$9))&gt;=0,Hypotheses!$B$7/Hypotheses!$B$9,0)</f>
        <v>0</v>
      </c>
      <c r="F34" s="34">
        <f>IF((Hypotheses!$B$7-(($A32*12)*Hypotheses!$B$7/Hypotheses!$B$9))&gt;=0,Hypotheses!$B$7/Hypotheses!$B$9,0)</f>
        <v>0</v>
      </c>
      <c r="G34" s="34">
        <f>IF((Hypotheses!$B$7-(($A32*12)*Hypotheses!$B$7/Hypotheses!$B$9))&gt;=0,Hypotheses!$B$7/Hypotheses!$B$9,0)</f>
        <v>0</v>
      </c>
      <c r="H34" s="34">
        <f>IF((Hypotheses!$B$7-(($A32*12)*Hypotheses!$B$7/Hypotheses!$B$9))&gt;=0,Hypotheses!$B$7/Hypotheses!$B$9,0)</f>
        <v>0</v>
      </c>
      <c r="I34" s="34">
        <f>IF((Hypotheses!$B$7-(($A32*12)*Hypotheses!$B$7/Hypotheses!$B$9))&gt;=0,Hypotheses!$B$7/Hypotheses!$B$9,0)</f>
        <v>0</v>
      </c>
      <c r="J34" s="34">
        <f>IF((Hypotheses!$B$7-(($A32*12)*Hypotheses!$B$7/Hypotheses!$B$9))&gt;=0,Hypotheses!$B$7/Hypotheses!$B$9,0)</f>
        <v>0</v>
      </c>
      <c r="K34" s="34">
        <f>IF((Hypotheses!$B$7-(($A32*12)*Hypotheses!$B$7/Hypotheses!$B$9))&gt;=0,Hypotheses!$B$7/Hypotheses!$B$9,0)</f>
        <v>0</v>
      </c>
      <c r="L34" s="34">
        <f>IF((Hypotheses!$B$7-(($A32*12)*Hypotheses!$B$7/Hypotheses!$B$9))&gt;=0,Hypotheses!$B$7/Hypotheses!$B$9,0)</f>
        <v>0</v>
      </c>
      <c r="M34" s="34">
        <f>IF((Hypotheses!$B$7-(($A32*12)*Hypotheses!$B$7/Hypotheses!$B$9))&gt;=0,Hypotheses!$B$7/Hypotheses!$B$9,0)</f>
        <v>0</v>
      </c>
      <c r="N34" s="35">
        <f t="shared" si="7"/>
        <v>0</v>
      </c>
    </row>
    <row r="35" spans="1:14" x14ac:dyDescent="0.25">
      <c r="A35" s="41" t="s">
        <v>2056</v>
      </c>
      <c r="B35" s="42">
        <f>IF(B36=0,0,Hypotheses!$C$7*Hypotheses!$C$8/12)</f>
        <v>0</v>
      </c>
      <c r="C35" s="42">
        <f>IF(C36=0,0,Hypotheses!$C$7*Hypotheses!$C$8/12)</f>
        <v>0</v>
      </c>
      <c r="D35" s="42">
        <f>IF(D36=0,0,Hypotheses!$C$7*Hypotheses!$C$8/12)</f>
        <v>0</v>
      </c>
      <c r="E35" s="42">
        <f>IF(E36=0,0,Hypotheses!$C$7*Hypotheses!$C$8/12)</f>
        <v>0</v>
      </c>
      <c r="F35" s="42">
        <f>IF(F36=0,0,Hypotheses!$C$7*Hypotheses!$C$8/12)</f>
        <v>0</v>
      </c>
      <c r="G35" s="42">
        <f>IF(G36=0,0,Hypotheses!$C$7*Hypotheses!$C$8/12)</f>
        <v>0</v>
      </c>
      <c r="H35" s="42">
        <f>IF(H36=0,0,Hypotheses!$C$7*Hypotheses!$C$8/12)</f>
        <v>0</v>
      </c>
      <c r="I35" s="42">
        <f>IF(I36=0,0,Hypotheses!$C$7*Hypotheses!$C$8/12)</f>
        <v>0</v>
      </c>
      <c r="J35" s="42">
        <f>IF(J36=0,0,Hypotheses!$C$7*Hypotheses!$C$8/12)</f>
        <v>0</v>
      </c>
      <c r="K35" s="42">
        <f>IF(K36=0,0,Hypotheses!$C$7*Hypotheses!$C$8/12)</f>
        <v>0</v>
      </c>
      <c r="L35" s="42">
        <f>IF(L36=0,0,Hypotheses!$C$7*Hypotheses!$C$8/12)</f>
        <v>0</v>
      </c>
      <c r="M35" s="42">
        <f>IF(M36=0,0,Hypotheses!$C$7*Hypotheses!$C$8/12)</f>
        <v>0</v>
      </c>
      <c r="N35" s="43">
        <f t="shared" si="7"/>
        <v>0</v>
      </c>
    </row>
    <row r="36" spans="1:14" x14ac:dyDescent="0.25">
      <c r="A36" s="41" t="s">
        <v>2057</v>
      </c>
      <c r="B36" s="42">
        <f>IF((Hypotheses!$C$7-(($A21*12)*Hypotheses!$C$7/Hypotheses!$C$9))&gt;=0,Hypotheses!$C$7/Hypotheses!$C$9,0)</f>
        <v>0</v>
      </c>
      <c r="C36" s="42">
        <f>IF((Hypotheses!$C$7-(($A21*12)*Hypotheses!$C$7/Hypotheses!$C$9))&gt;=0,Hypotheses!$C$7/Hypotheses!$C$9,0)</f>
        <v>0</v>
      </c>
      <c r="D36" s="42">
        <f>IF((Hypotheses!$C$7-(($A21*12)*Hypotheses!$C$7/Hypotheses!$C$9))&gt;=0,Hypotheses!$C$7/Hypotheses!$C$9,0)</f>
        <v>0</v>
      </c>
      <c r="E36" s="42">
        <f>IF((Hypotheses!$C$7-(($A21*12)*Hypotheses!$C$7/Hypotheses!$C$9))&gt;=0,Hypotheses!$C$7/Hypotheses!$C$9,0)</f>
        <v>0</v>
      </c>
      <c r="F36" s="42">
        <f>IF((Hypotheses!$C$7-(($A21*12)*Hypotheses!$C$7/Hypotheses!$C$9))&gt;=0,Hypotheses!$C$7/Hypotheses!$C$9,0)</f>
        <v>0</v>
      </c>
      <c r="G36" s="42">
        <f>IF((Hypotheses!$C$7-(($A21*12)*Hypotheses!$C$7/Hypotheses!$C$9))&gt;=0,Hypotheses!$C$7/Hypotheses!$C$9,0)</f>
        <v>0</v>
      </c>
      <c r="H36" s="42">
        <f>IF((Hypotheses!$C$7-(($A21*12)*Hypotheses!$C$7/Hypotheses!$C$9))&gt;=0,Hypotheses!$C$7/Hypotheses!$C$9,0)</f>
        <v>0</v>
      </c>
      <c r="I36" s="42">
        <f>IF((Hypotheses!$C$7-(($A21*12)*Hypotheses!$C$7/Hypotheses!$C$9))&gt;=0,Hypotheses!$C$7/Hypotheses!$C$9,0)</f>
        <v>0</v>
      </c>
      <c r="J36" s="42">
        <f>IF((Hypotheses!$C$7-(($A21*12)*Hypotheses!$C$7/Hypotheses!$C$9))&gt;=0,Hypotheses!$C$7/Hypotheses!$C$9,0)</f>
        <v>0</v>
      </c>
      <c r="K36" s="42">
        <f>IF((Hypotheses!$C$7-(($A21*12)*Hypotheses!$C$7/Hypotheses!$C$9))&gt;=0,Hypotheses!$C$7/Hypotheses!$C$9,0)</f>
        <v>0</v>
      </c>
      <c r="L36" s="42">
        <f>IF((Hypotheses!$C$7-(($A21*12)*Hypotheses!$C$7/Hypotheses!$C$9))&gt;=0,Hypotheses!$C$7/Hypotheses!$C$9,0)</f>
        <v>0</v>
      </c>
      <c r="M36" s="42">
        <f>IF((Hypotheses!$C$7-(($A21*12)*Hypotheses!$C$7/Hypotheses!$C$9))&gt;=0,Hypotheses!$C$7/Hypotheses!$C$9,0)</f>
        <v>0</v>
      </c>
      <c r="N36" s="43">
        <f t="shared" si="7"/>
        <v>0</v>
      </c>
    </row>
    <row r="37" spans="1:14" x14ac:dyDescent="0.25">
      <c r="A37" s="44" t="s">
        <v>2058</v>
      </c>
      <c r="B37" s="45">
        <f>IF(B38=0,0,Hypotheses!$D$7*Hypotheses!$D$8/12)</f>
        <v>0</v>
      </c>
      <c r="C37" s="45">
        <f>IF(C38=0,0,Hypotheses!$D$7*Hypotheses!$D$8/12)</f>
        <v>0</v>
      </c>
      <c r="D37" s="45">
        <f>IF(D38=0,0,Hypotheses!$D$7*Hypotheses!$D$8/12)</f>
        <v>0</v>
      </c>
      <c r="E37" s="45">
        <f>IF(E38=0,0,Hypotheses!$D$7*Hypotheses!$D$8/12)</f>
        <v>0</v>
      </c>
      <c r="F37" s="45">
        <f>IF(F38=0,0,Hypotheses!$D$7*Hypotheses!$D$8/12)</f>
        <v>0</v>
      </c>
      <c r="G37" s="45">
        <f>IF(G38=0,0,Hypotheses!$D$7*Hypotheses!$D$8/12)</f>
        <v>0</v>
      </c>
      <c r="H37" s="45">
        <f>IF(H38=0,0,Hypotheses!$D$7*Hypotheses!$D$8/12)</f>
        <v>0</v>
      </c>
      <c r="I37" s="45">
        <f>IF(I38=0,0,Hypotheses!$D$7*Hypotheses!$D$8/12)</f>
        <v>0</v>
      </c>
      <c r="J37" s="45">
        <f>IF(J38=0,0,Hypotheses!$D$7*Hypotheses!$D$8/12)</f>
        <v>0</v>
      </c>
      <c r="K37" s="45">
        <f>IF(K38=0,0,Hypotheses!$D$7*Hypotheses!$D$8/12)</f>
        <v>0</v>
      </c>
      <c r="L37" s="45">
        <f>IF(L38=0,0,Hypotheses!$D$7*Hypotheses!$D$8/12)</f>
        <v>0</v>
      </c>
      <c r="M37" s="45">
        <f>IF(M38=0,0,Hypotheses!$D$7*Hypotheses!$D$8/12)</f>
        <v>0</v>
      </c>
      <c r="N37" s="46">
        <f t="shared" si="7"/>
        <v>0</v>
      </c>
    </row>
    <row r="38" spans="1:14" x14ac:dyDescent="0.25">
      <c r="A38" s="44" t="s">
        <v>2059</v>
      </c>
      <c r="B38" s="45">
        <f>IF((Hypotheses!$D$7-(($A12*12)*Hypotheses!$D$7/Hypotheses!$D$9))&gt;=0,Hypotheses!$D$7/Hypotheses!$D$9,0)</f>
        <v>0</v>
      </c>
      <c r="C38" s="45">
        <f>IF((Hypotheses!$D$7-(($A12*12)*Hypotheses!$D$7/Hypotheses!$D$9))&gt;=0,Hypotheses!$D$7/Hypotheses!$D$9,0)</f>
        <v>0</v>
      </c>
      <c r="D38" s="45">
        <f>IF((Hypotheses!$D$7-(($A12*12)*Hypotheses!$D$7/Hypotheses!$D$9))&gt;=0,Hypotheses!$D$7/Hypotheses!$D$9,0)</f>
        <v>0</v>
      </c>
      <c r="E38" s="45">
        <f>IF((Hypotheses!$D$7-(($A12*12)*Hypotheses!$D$7/Hypotheses!$D$9))&gt;=0,Hypotheses!$D$7/Hypotheses!$D$9,0)</f>
        <v>0</v>
      </c>
      <c r="F38" s="45">
        <f>IF((Hypotheses!$D$7-(($A12*12)*Hypotheses!$D$7/Hypotheses!$D$9))&gt;=0,Hypotheses!$D$7/Hypotheses!$D$9,0)</f>
        <v>0</v>
      </c>
      <c r="G38" s="45">
        <f>IF((Hypotheses!$D$7-(($A12*12)*Hypotheses!$D$7/Hypotheses!$D$9))&gt;=0,Hypotheses!$D$7/Hypotheses!$D$9,0)</f>
        <v>0</v>
      </c>
      <c r="H38" s="45">
        <f>IF((Hypotheses!$D$7-(($A12*12)*Hypotheses!$D$7/Hypotheses!$D$9))&gt;=0,Hypotheses!$D$7/Hypotheses!$D$9,0)</f>
        <v>0</v>
      </c>
      <c r="I38" s="45">
        <f>IF((Hypotheses!$D$7-(($A12*12)*Hypotheses!$D$7/Hypotheses!$D$9))&gt;=0,Hypotheses!$D$7/Hypotheses!$D$9,0)</f>
        <v>0</v>
      </c>
      <c r="J38" s="45">
        <f>IF((Hypotheses!$D$7-(($A12*12)*Hypotheses!$D$7/Hypotheses!$D$9))&gt;=0,Hypotheses!$D$7/Hypotheses!$D$9,0)</f>
        <v>0</v>
      </c>
      <c r="K38" s="45">
        <f>IF((Hypotheses!$D$7-(($A12*12)*Hypotheses!$D$7/Hypotheses!$D$9))&gt;=0,Hypotheses!$D$7/Hypotheses!$D$9,0)</f>
        <v>0</v>
      </c>
      <c r="L38" s="45">
        <f>IF((Hypotheses!$D$7-(($A12*12)*Hypotheses!$D$7/Hypotheses!$D$9))&gt;=0,Hypotheses!$D$7/Hypotheses!$D$9,0)</f>
        <v>0</v>
      </c>
      <c r="M38" s="45">
        <f>IF((Hypotheses!$D$7-(($A12*12)*Hypotheses!$D$7/Hypotheses!$D$9))&gt;=0,Hypotheses!$D$7/Hypotheses!$D$9,0)</f>
        <v>0</v>
      </c>
      <c r="N38" s="46">
        <f t="shared" si="7"/>
        <v>0</v>
      </c>
    </row>
    <row r="39" spans="1:14" x14ac:dyDescent="0.25">
      <c r="A39" s="47" t="s">
        <v>2060</v>
      </c>
      <c r="B39" s="48">
        <f>IF(B40=0,0,Hypotheses!$E$7*Hypotheses!$E$8/12)</f>
        <v>0</v>
      </c>
      <c r="C39" s="48">
        <f>IF(C40=0,0,Hypotheses!$E$7*Hypotheses!$E$8/12)</f>
        <v>0</v>
      </c>
      <c r="D39" s="48">
        <f>IF(D40=0,0,Hypotheses!$E$7*Hypotheses!$E$8/12)</f>
        <v>0</v>
      </c>
      <c r="E39" s="48">
        <f>IF(E40=0,0,Hypotheses!$E$7*Hypotheses!$E$8/12)</f>
        <v>0</v>
      </c>
      <c r="F39" s="48">
        <f>IF(F40=0,0,Hypotheses!$E$7*Hypotheses!$E$8/12)</f>
        <v>0</v>
      </c>
      <c r="G39" s="48">
        <f>IF(G40=0,0,Hypotheses!$E$7*Hypotheses!$E$8/12)</f>
        <v>0</v>
      </c>
      <c r="H39" s="48">
        <f>IF(H40=0,0,Hypotheses!$E$7*Hypotheses!$E$8/12)</f>
        <v>0</v>
      </c>
      <c r="I39" s="48">
        <f>IF(I40=0,0,Hypotheses!$E$7*Hypotheses!$E$8/12)</f>
        <v>0</v>
      </c>
      <c r="J39" s="48">
        <f>IF(J40=0,0,Hypotheses!$E$7*Hypotheses!$E$8/12)</f>
        <v>0</v>
      </c>
      <c r="K39" s="48">
        <f>IF(K40=0,0,Hypotheses!$E$7*Hypotheses!$E$8/12)</f>
        <v>0</v>
      </c>
      <c r="L39" s="48">
        <f>IF(L40=0,0,Hypotheses!$E$7*Hypotheses!$E$8/12)</f>
        <v>0</v>
      </c>
      <c r="M39" s="48">
        <f>IF(M40=0,0,Hypotheses!$E$7*Hypotheses!$E$8/12)</f>
        <v>0</v>
      </c>
      <c r="N39" s="49">
        <f t="shared" si="7"/>
        <v>0</v>
      </c>
    </row>
    <row r="40" spans="1:14" x14ac:dyDescent="0.25">
      <c r="A40" s="47" t="s">
        <v>2061</v>
      </c>
      <c r="B40" s="48">
        <f>IF((Hypotheses!$E$7-(($A5*12)*Hypotheses!$E$7/Hypotheses!$E$9))&gt;=0,Hypotheses!$E$7/Hypotheses!$E$9,0)</f>
        <v>0</v>
      </c>
      <c r="C40" s="48">
        <f>IF((Hypotheses!$E$7-(($A32*12)*Hypotheses!$E$7/Hypotheses!$E$9))&gt;=0,Hypotheses!$E$7/Hypotheses!$E$9,0)</f>
        <v>0</v>
      </c>
      <c r="D40" s="48">
        <f>IF((Hypotheses!$E$7-(($A32*12)*Hypotheses!$E$7/Hypotheses!$E$9))&gt;=0,Hypotheses!$E$7/Hypotheses!$E$9,0)</f>
        <v>0</v>
      </c>
      <c r="E40" s="48">
        <f>IF((Hypotheses!$E$7-(($A32*12)*Hypotheses!$E$7/Hypotheses!$E$9))&gt;=0,Hypotheses!$E$7/Hypotheses!$E$9,0)</f>
        <v>0</v>
      </c>
      <c r="F40" s="48">
        <f>IF((Hypotheses!$E$7-(($A32*12)*Hypotheses!$E$7/Hypotheses!$E$9))&gt;=0,Hypotheses!$E$7/Hypotheses!$E$9,0)</f>
        <v>0</v>
      </c>
      <c r="G40" s="48">
        <f>IF((Hypotheses!$E$7-(($A32*12)*Hypotheses!$E$7/Hypotheses!$E$9))&gt;=0,Hypotheses!$E$7/Hypotheses!$E$9,0)</f>
        <v>0</v>
      </c>
      <c r="H40" s="48">
        <f>IF((Hypotheses!$E$7-(($A32*12)*Hypotheses!$E$7/Hypotheses!$E$9))&gt;=0,Hypotheses!$E$7/Hypotheses!$E$9,0)</f>
        <v>0</v>
      </c>
      <c r="I40" s="48">
        <f>IF((Hypotheses!$E$7-(($A32*12)*Hypotheses!$E$7/Hypotheses!$E$9))&gt;=0,Hypotheses!$E$7/Hypotheses!$E$9,0)</f>
        <v>0</v>
      </c>
      <c r="J40" s="48">
        <f>IF((Hypotheses!$E$7-(($A32*12)*Hypotheses!$E$7/Hypotheses!$E$9))&gt;=0,Hypotheses!$E$7/Hypotheses!$E$9,0)</f>
        <v>0</v>
      </c>
      <c r="K40" s="48">
        <f>IF((Hypotheses!$E$7-(($A32*12)*Hypotheses!$E$7/Hypotheses!$E$9))&gt;=0,Hypotheses!$E$7/Hypotheses!$E$9,0)</f>
        <v>0</v>
      </c>
      <c r="L40" s="48">
        <f>IF((Hypotheses!$E$7-(($A32*12)*Hypotheses!$E$7/Hypotheses!$E$9))&gt;=0,Hypotheses!$E$7/Hypotheses!$E$9,0)</f>
        <v>0</v>
      </c>
      <c r="M40" s="48">
        <f>IF((Hypotheses!$E$7-(($A32*12)*Hypotheses!$E$7/Hypotheses!$E$9))&gt;=0,Hypotheses!$E$7/Hypotheses!$E$9,0)</f>
        <v>0</v>
      </c>
      <c r="N40" s="49">
        <f t="shared" si="7"/>
        <v>0</v>
      </c>
    </row>
    <row r="41" spans="1:14" x14ac:dyDescent="0.25">
      <c r="B41" s="38">
        <f t="shared" ref="B41:M41" si="8">SUM(B33:B40)</f>
        <v>0</v>
      </c>
      <c r="C41" s="38">
        <f t="shared" si="8"/>
        <v>0</v>
      </c>
      <c r="D41" s="38">
        <f t="shared" si="8"/>
        <v>0</v>
      </c>
      <c r="E41" s="38">
        <f t="shared" si="8"/>
        <v>0</v>
      </c>
      <c r="F41" s="38">
        <f t="shared" si="8"/>
        <v>0</v>
      </c>
      <c r="G41" s="38">
        <f t="shared" si="8"/>
        <v>0</v>
      </c>
      <c r="H41" s="38">
        <f t="shared" si="8"/>
        <v>0</v>
      </c>
      <c r="I41" s="38">
        <f t="shared" si="8"/>
        <v>0</v>
      </c>
      <c r="J41" s="38">
        <f t="shared" si="8"/>
        <v>0</v>
      </c>
      <c r="K41" s="38">
        <f t="shared" si="8"/>
        <v>0</v>
      </c>
      <c r="L41" s="38">
        <f t="shared" si="8"/>
        <v>0</v>
      </c>
      <c r="M41" s="38">
        <f t="shared" si="8"/>
        <v>0</v>
      </c>
      <c r="N41" s="38">
        <f>SUM(N32:N40)</f>
        <v>0</v>
      </c>
    </row>
    <row r="44" spans="1:14" ht="18.75" x14ac:dyDescent="0.3">
      <c r="A44" s="29" t="s">
        <v>2052</v>
      </c>
      <c r="B44" s="334">
        <f>B31+1</f>
        <v>2023</v>
      </c>
      <c r="C44" s="334">
        <f>'Resultats previsionnels'!AB31</f>
        <v>0</v>
      </c>
      <c r="D44" s="334">
        <f>'Resultats previsionnels'!AC31</f>
        <v>0</v>
      </c>
      <c r="E44" s="334">
        <f>'Resultats previsionnels'!AD31</f>
        <v>0</v>
      </c>
      <c r="F44" s="334">
        <f>'Resultats previsionnels'!AE31</f>
        <v>0</v>
      </c>
      <c r="G44" s="334">
        <f>'Resultats previsionnels'!AF31</f>
        <v>0</v>
      </c>
      <c r="H44" s="334">
        <f>'Resultats previsionnels'!AG31</f>
        <v>0</v>
      </c>
      <c r="I44" s="334">
        <f>'Resultats previsionnels'!AH31</f>
        <v>0</v>
      </c>
      <c r="J44" s="334">
        <f>'Resultats previsionnels'!AI31</f>
        <v>0</v>
      </c>
      <c r="K44" s="334">
        <f>'Resultats previsionnels'!AJ31</f>
        <v>0</v>
      </c>
      <c r="L44" s="334">
        <f>'Resultats previsionnels'!AK31</f>
        <v>0</v>
      </c>
      <c r="M44" s="334">
        <f>'Resultats previsionnels'!AL31</f>
        <v>0</v>
      </c>
    </row>
    <row r="45" spans="1:14" x14ac:dyDescent="0.25">
      <c r="A45" s="30">
        <v>5</v>
      </c>
      <c r="B45" s="31" t="str">
        <f t="shared" ref="B45:M45" si="9">B32</f>
        <v>Janvier</v>
      </c>
      <c r="C45" s="31" t="str">
        <f t="shared" si="9"/>
        <v>Février</v>
      </c>
      <c r="D45" s="31" t="str">
        <f t="shared" si="9"/>
        <v>Mars</v>
      </c>
      <c r="E45" s="31" t="str">
        <f t="shared" si="9"/>
        <v>Avril</v>
      </c>
      <c r="F45" s="31" t="str">
        <f t="shared" si="9"/>
        <v>Mai</v>
      </c>
      <c r="G45" s="31" t="str">
        <f t="shared" si="9"/>
        <v>Juin</v>
      </c>
      <c r="H45" s="31" t="str">
        <f t="shared" si="9"/>
        <v>Juillet</v>
      </c>
      <c r="I45" s="31" t="str">
        <f t="shared" si="9"/>
        <v>Août</v>
      </c>
      <c r="J45" s="31" t="str">
        <f t="shared" si="9"/>
        <v>Septembre</v>
      </c>
      <c r="K45" s="31" t="str">
        <f t="shared" si="9"/>
        <v>Octobre</v>
      </c>
      <c r="L45" s="31" t="str">
        <f t="shared" si="9"/>
        <v>Novembre</v>
      </c>
      <c r="M45" s="31" t="str">
        <f t="shared" si="9"/>
        <v>Décembre</v>
      </c>
      <c r="N45" s="30" t="s">
        <v>2053</v>
      </c>
    </row>
    <row r="46" spans="1:14" x14ac:dyDescent="0.25">
      <c r="A46" s="33" t="s">
        <v>2054</v>
      </c>
      <c r="B46" s="34">
        <f>IF(B47=0,0,Hypotheses!$B$7*Hypotheses!$B$8/12)</f>
        <v>0</v>
      </c>
      <c r="C46" s="34">
        <f>IF(C47=0,0,Hypotheses!$B$7*Hypotheses!$B$8/12)</f>
        <v>0</v>
      </c>
      <c r="D46" s="34">
        <f>IF(D47=0,0,Hypotheses!$B$7*Hypotheses!$B$8/12)</f>
        <v>0</v>
      </c>
      <c r="E46" s="34">
        <f>IF(E47=0,0,Hypotheses!$B$7*Hypotheses!$B$8/12)</f>
        <v>0</v>
      </c>
      <c r="F46" s="34">
        <f>IF(F47=0,0,Hypotheses!$B$7*Hypotheses!$B$8/12)</f>
        <v>0</v>
      </c>
      <c r="G46" s="34">
        <f>IF(G47=0,0,Hypotheses!$B$7*Hypotheses!$B$8/12)</f>
        <v>0</v>
      </c>
      <c r="H46" s="34">
        <f>IF(H47=0,0,Hypotheses!$B$7*Hypotheses!$B$8/12)</f>
        <v>0</v>
      </c>
      <c r="I46" s="34">
        <f>IF(I47=0,0,Hypotheses!$B$7*Hypotheses!$B$8/12)</f>
        <v>0</v>
      </c>
      <c r="J46" s="34">
        <f>IF(J47=0,0,Hypotheses!$B$7*Hypotheses!$B$8/12)</f>
        <v>0</v>
      </c>
      <c r="K46" s="34">
        <f>IF(K47=0,0,Hypotheses!$B$7*Hypotheses!$B$8/12)</f>
        <v>0</v>
      </c>
      <c r="L46" s="34">
        <f>IF(L47=0,0,Hypotheses!$B$7*Hypotheses!$B$8/12)</f>
        <v>0</v>
      </c>
      <c r="M46" s="34">
        <f>IF(M47=0,0,Hypotheses!$B$7*Hypotheses!$B$8/12)</f>
        <v>0</v>
      </c>
      <c r="N46" s="35">
        <f t="shared" ref="N46:N55" si="10">SUM(B46:M46)</f>
        <v>0</v>
      </c>
    </row>
    <row r="47" spans="1:14" x14ac:dyDescent="0.25">
      <c r="A47" s="33" t="s">
        <v>2055</v>
      </c>
      <c r="B47" s="34">
        <f>IF((Hypotheses!$B$7-(($A45*12)*Hypotheses!$B$7/Hypotheses!$B$9))&gt;=0,Hypotheses!$B$7/Hypotheses!$B$9,0)</f>
        <v>0</v>
      </c>
      <c r="C47" s="34">
        <f>IF((Hypotheses!$B$7-(($A45*12)*Hypotheses!$B$7/Hypotheses!$B$9))&gt;=0,Hypotheses!$B$7/Hypotheses!$B$9,0)</f>
        <v>0</v>
      </c>
      <c r="D47" s="34">
        <f>IF((Hypotheses!$B$7-(($A45*12)*Hypotheses!$B$7/Hypotheses!$B$9))&gt;=0,Hypotheses!$B$7/Hypotheses!$B$9,0)</f>
        <v>0</v>
      </c>
      <c r="E47" s="34">
        <f>IF((Hypotheses!$B$7-(($A45*12)*Hypotheses!$B$7/Hypotheses!$B$9))&gt;=0,Hypotheses!$B$7/Hypotheses!$B$9,0)</f>
        <v>0</v>
      </c>
      <c r="F47" s="34">
        <f>IF((Hypotheses!$B$7-(($A45*12)*Hypotheses!$B$7/Hypotheses!$B$9))&gt;=0,Hypotheses!$B$7/Hypotheses!$B$9,0)</f>
        <v>0</v>
      </c>
      <c r="G47" s="34">
        <f>IF((Hypotheses!$B$7-(($A45*12)*Hypotheses!$B$7/Hypotheses!$B$9))&gt;=0,Hypotheses!$B$7/Hypotheses!$B$9,0)</f>
        <v>0</v>
      </c>
      <c r="H47" s="34">
        <f>IF((Hypotheses!$B$7-(($A45*12)*Hypotheses!$B$7/Hypotheses!$B$9))&gt;=0,Hypotheses!$B$7/Hypotheses!$B$9,0)</f>
        <v>0</v>
      </c>
      <c r="I47" s="34">
        <f>IF((Hypotheses!$B$7-(($A45*12)*Hypotheses!$B$7/Hypotheses!$B$9))&gt;=0,Hypotheses!$B$7/Hypotheses!$B$9,0)</f>
        <v>0</v>
      </c>
      <c r="J47" s="34">
        <f>IF((Hypotheses!$B$7-(($A45*12)*Hypotheses!$B$7/Hypotheses!$B$9))&gt;=0,Hypotheses!$B$7/Hypotheses!$B$9,0)</f>
        <v>0</v>
      </c>
      <c r="K47" s="34">
        <f>IF((Hypotheses!$B$7-(($A45*12)*Hypotheses!$B$7/Hypotheses!$B$9))&gt;=0,Hypotheses!$B$7/Hypotheses!$B$9,0)</f>
        <v>0</v>
      </c>
      <c r="L47" s="34">
        <f>IF((Hypotheses!$B$7-(($A45*12)*Hypotheses!$B$7/Hypotheses!$B$9))&gt;=0,Hypotheses!$B$7/Hypotheses!$B$9,0)</f>
        <v>0</v>
      </c>
      <c r="M47" s="34">
        <f>IF((Hypotheses!$B$7-(($A45*12)*Hypotheses!$B$7/Hypotheses!$B$9))&gt;=0,Hypotheses!$B$7/Hypotheses!$B$9,0)</f>
        <v>0</v>
      </c>
      <c r="N47" s="35">
        <f t="shared" si="10"/>
        <v>0</v>
      </c>
    </row>
    <row r="48" spans="1:14" x14ac:dyDescent="0.25">
      <c r="A48" s="41" t="s">
        <v>2056</v>
      </c>
      <c r="B48" s="42">
        <f>IF(B49=0,0,Hypotheses!$C$7*Hypotheses!$C$8/12)</f>
        <v>0</v>
      </c>
      <c r="C48" s="42">
        <f>IF(C49=0,0,Hypotheses!$C$7*Hypotheses!$C$8/12)</f>
        <v>0</v>
      </c>
      <c r="D48" s="42">
        <f>IF(D49=0,0,Hypotheses!$C$7*Hypotheses!$C$8/12)</f>
        <v>0</v>
      </c>
      <c r="E48" s="42">
        <f>IF(E49=0,0,Hypotheses!$C$7*Hypotheses!$C$8/12)</f>
        <v>0</v>
      </c>
      <c r="F48" s="42">
        <f>IF(F49=0,0,Hypotheses!$C$7*Hypotheses!$C$8/12)</f>
        <v>0</v>
      </c>
      <c r="G48" s="42">
        <f>IF(G49=0,0,Hypotheses!$C$7*Hypotheses!$C$8/12)</f>
        <v>0</v>
      </c>
      <c r="H48" s="42">
        <f>IF(H49=0,0,Hypotheses!$C$7*Hypotheses!$C$8/12)</f>
        <v>0</v>
      </c>
      <c r="I48" s="42">
        <f>IF(I49=0,0,Hypotheses!$C$7*Hypotheses!$C$8/12)</f>
        <v>0</v>
      </c>
      <c r="J48" s="42">
        <f>IF(J49=0,0,Hypotheses!$C$7*Hypotheses!$C$8/12)</f>
        <v>0</v>
      </c>
      <c r="K48" s="42">
        <f>IF(K49=0,0,Hypotheses!$C$7*Hypotheses!$C$8/12)</f>
        <v>0</v>
      </c>
      <c r="L48" s="42">
        <f>IF(L49=0,0,Hypotheses!$C$7*Hypotheses!$C$8/12)</f>
        <v>0</v>
      </c>
      <c r="M48" s="42">
        <f>IF(M49=0,0,Hypotheses!$C$7*Hypotheses!$C$8/12)</f>
        <v>0</v>
      </c>
      <c r="N48" s="43">
        <f t="shared" si="10"/>
        <v>0</v>
      </c>
    </row>
    <row r="49" spans="1:14" x14ac:dyDescent="0.25">
      <c r="A49" s="41" t="s">
        <v>2057</v>
      </c>
      <c r="B49" s="42">
        <f>IF((Hypotheses!$C$7-(($A32*12)*Hypotheses!$C$7/Hypotheses!$C$9))&gt;=0,Hypotheses!$C$7/Hypotheses!$C$9,0)</f>
        <v>0</v>
      </c>
      <c r="C49" s="42">
        <f>IF((Hypotheses!$C$7-(($A32*12)*Hypotheses!$C$7/Hypotheses!$C$9))&gt;=0,Hypotheses!$C$7/Hypotheses!$C$9,0)</f>
        <v>0</v>
      </c>
      <c r="D49" s="42">
        <f>IF((Hypotheses!$C$7-(($A32*12)*Hypotheses!$C$7/Hypotheses!$C$9))&gt;=0,Hypotheses!$C$7/Hypotheses!$C$9,0)</f>
        <v>0</v>
      </c>
      <c r="E49" s="42">
        <f>IF((Hypotheses!$C$7-(($A32*12)*Hypotheses!$C$7/Hypotheses!$C$9))&gt;=0,Hypotheses!$C$7/Hypotheses!$C$9,0)</f>
        <v>0</v>
      </c>
      <c r="F49" s="42">
        <f>IF((Hypotheses!$C$7-(($A32*12)*Hypotheses!$C$7/Hypotheses!$C$9))&gt;=0,Hypotheses!$C$7/Hypotheses!$C$9,0)</f>
        <v>0</v>
      </c>
      <c r="G49" s="42">
        <f>IF((Hypotheses!$C$7-(($A32*12)*Hypotheses!$C$7/Hypotheses!$C$9))&gt;=0,Hypotheses!$C$7/Hypotheses!$C$9,0)</f>
        <v>0</v>
      </c>
      <c r="H49" s="42">
        <f>IF((Hypotheses!$C$7-(($A32*12)*Hypotheses!$C$7/Hypotheses!$C$9))&gt;=0,Hypotheses!$C$7/Hypotheses!$C$9,0)</f>
        <v>0</v>
      </c>
      <c r="I49" s="42">
        <f>IF((Hypotheses!$C$7-(($A32*12)*Hypotheses!$C$7/Hypotheses!$C$9))&gt;=0,Hypotheses!$C$7/Hypotheses!$C$9,0)</f>
        <v>0</v>
      </c>
      <c r="J49" s="42">
        <f>IF((Hypotheses!$C$7-(($A32*12)*Hypotheses!$C$7/Hypotheses!$C$9))&gt;=0,Hypotheses!$C$7/Hypotheses!$C$9,0)</f>
        <v>0</v>
      </c>
      <c r="K49" s="42">
        <f>IF((Hypotheses!$C$7-(($A32*12)*Hypotheses!$C$7/Hypotheses!$C$9))&gt;=0,Hypotheses!$C$7/Hypotheses!$C$9,0)</f>
        <v>0</v>
      </c>
      <c r="L49" s="42">
        <f>IF((Hypotheses!$C$7-(($A32*12)*Hypotheses!$C$7/Hypotheses!$C$9))&gt;=0,Hypotheses!$C$7/Hypotheses!$C$9,0)</f>
        <v>0</v>
      </c>
      <c r="M49" s="42">
        <f>IF((Hypotheses!$C$7-(($A32*12)*Hypotheses!$C$7/Hypotheses!$C$9))&gt;=0,Hypotheses!$C$7/Hypotheses!$C$9,0)</f>
        <v>0</v>
      </c>
      <c r="N49" s="43">
        <f t="shared" si="10"/>
        <v>0</v>
      </c>
    </row>
    <row r="50" spans="1:14" x14ac:dyDescent="0.25">
      <c r="A50" s="44" t="s">
        <v>2058</v>
      </c>
      <c r="B50" s="45">
        <f>IF(B51=0,0,Hypotheses!$D$7*Hypotheses!$D$8/12)</f>
        <v>0</v>
      </c>
      <c r="C50" s="45">
        <f>IF(C51=0,0,Hypotheses!$D$7*Hypotheses!$D$8/12)</f>
        <v>0</v>
      </c>
      <c r="D50" s="45">
        <f>IF(D51=0,0,Hypotheses!$D$7*Hypotheses!$D$8/12)</f>
        <v>0</v>
      </c>
      <c r="E50" s="45">
        <f>IF(E51=0,0,Hypotheses!$D$7*Hypotheses!$D$8/12)</f>
        <v>0</v>
      </c>
      <c r="F50" s="45">
        <f>IF(F51=0,0,Hypotheses!$D$7*Hypotheses!$D$8/12)</f>
        <v>0</v>
      </c>
      <c r="G50" s="45">
        <f>IF(G51=0,0,Hypotheses!$D$7*Hypotheses!$D$8/12)</f>
        <v>0</v>
      </c>
      <c r="H50" s="45">
        <f>IF(H51=0,0,Hypotheses!$D$7*Hypotheses!$D$8/12)</f>
        <v>0</v>
      </c>
      <c r="I50" s="45">
        <f>IF(I51=0,0,Hypotheses!$D$7*Hypotheses!$D$8/12)</f>
        <v>0</v>
      </c>
      <c r="J50" s="45">
        <f>IF(J51=0,0,Hypotheses!$D$7*Hypotheses!$D$8/12)</f>
        <v>0</v>
      </c>
      <c r="K50" s="45">
        <f>IF(K51=0,0,Hypotheses!$D$7*Hypotheses!$D$8/12)</f>
        <v>0</v>
      </c>
      <c r="L50" s="45">
        <f>IF(L51=0,0,Hypotheses!$D$7*Hypotheses!$D$8/12)</f>
        <v>0</v>
      </c>
      <c r="M50" s="45">
        <f>IF(M51=0,0,Hypotheses!$D$7*Hypotheses!$D$8/12)</f>
        <v>0</v>
      </c>
      <c r="N50" s="46">
        <f t="shared" si="10"/>
        <v>0</v>
      </c>
    </row>
    <row r="51" spans="1:14" x14ac:dyDescent="0.25">
      <c r="A51" s="44" t="s">
        <v>2059</v>
      </c>
      <c r="B51" s="45">
        <f>IF((Hypotheses!$D$7-(($A21*12)*Hypotheses!$D$7/Hypotheses!$D$9))&gt;=0,Hypotheses!$D$7/Hypotheses!$D$9,0)</f>
        <v>0</v>
      </c>
      <c r="C51" s="45">
        <f>IF((Hypotheses!$D$7-(($A21*12)*Hypotheses!$D$7/Hypotheses!$D$9))&gt;=0,Hypotheses!$D$7/Hypotheses!$D$9,0)</f>
        <v>0</v>
      </c>
      <c r="D51" s="45">
        <f>IF((Hypotheses!$D$7-(($A21*12)*Hypotheses!$D$7/Hypotheses!$D$9))&gt;=0,Hypotheses!$D$7/Hypotheses!$D$9,0)</f>
        <v>0</v>
      </c>
      <c r="E51" s="45">
        <f>IF((Hypotheses!$D$7-(($A21*12)*Hypotheses!$D$7/Hypotheses!$D$9))&gt;=0,Hypotheses!$D$7/Hypotheses!$D$9,0)</f>
        <v>0</v>
      </c>
      <c r="F51" s="45">
        <f>IF((Hypotheses!$D$7-(($A21*12)*Hypotheses!$D$7/Hypotheses!$D$9))&gt;=0,Hypotheses!$D$7/Hypotheses!$D$9,0)</f>
        <v>0</v>
      </c>
      <c r="G51" s="45">
        <f>IF((Hypotheses!$D$7-(($A21*12)*Hypotheses!$D$7/Hypotheses!$D$9))&gt;=0,Hypotheses!$D$7/Hypotheses!$D$9,0)</f>
        <v>0</v>
      </c>
      <c r="H51" s="45">
        <f>IF((Hypotheses!$D$7-(($A21*12)*Hypotheses!$D$7/Hypotheses!$D$9))&gt;=0,Hypotheses!$D$7/Hypotheses!$D$9,0)</f>
        <v>0</v>
      </c>
      <c r="I51" s="45">
        <f>IF((Hypotheses!$D$7-(($A21*12)*Hypotheses!$D$7/Hypotheses!$D$9))&gt;=0,Hypotheses!$D$7/Hypotheses!$D$9,0)</f>
        <v>0</v>
      </c>
      <c r="J51" s="45">
        <f>IF((Hypotheses!$D$7-(($A21*12)*Hypotheses!$D$7/Hypotheses!$D$9))&gt;=0,Hypotheses!$D$7/Hypotheses!$D$9,0)</f>
        <v>0</v>
      </c>
      <c r="K51" s="45">
        <f>IF((Hypotheses!$D$7-(($A21*12)*Hypotheses!$D$7/Hypotheses!$D$9))&gt;=0,Hypotheses!$D$7/Hypotheses!$D$9,0)</f>
        <v>0</v>
      </c>
      <c r="L51" s="45">
        <f>IF((Hypotheses!$D$7-(($A21*12)*Hypotheses!$D$7/Hypotheses!$D$9))&gt;=0,Hypotheses!$D$7/Hypotheses!$D$9,0)</f>
        <v>0</v>
      </c>
      <c r="M51" s="45">
        <f>IF((Hypotheses!$D$7-(($A21*12)*Hypotheses!$D$7/Hypotheses!$D$9))&gt;=0,Hypotheses!$D$7/Hypotheses!$D$9,0)</f>
        <v>0</v>
      </c>
      <c r="N51" s="46">
        <f t="shared" si="10"/>
        <v>0</v>
      </c>
    </row>
    <row r="52" spans="1:14" x14ac:dyDescent="0.25">
      <c r="A52" s="47" t="s">
        <v>2060</v>
      </c>
      <c r="B52" s="48">
        <f>IF(B53=0,0,Hypotheses!$E$7*Hypotheses!$E$8/12)</f>
        <v>0</v>
      </c>
      <c r="C52" s="48">
        <f>IF(C53=0,0,Hypotheses!$E$7*Hypotheses!$E$8/12)</f>
        <v>0</v>
      </c>
      <c r="D52" s="48">
        <f>IF(D53=0,0,Hypotheses!$E$7*Hypotheses!$E$8/12)</f>
        <v>0</v>
      </c>
      <c r="E52" s="48">
        <f>IF(E53=0,0,Hypotheses!$E$7*Hypotheses!$E$8/12)</f>
        <v>0</v>
      </c>
      <c r="F52" s="48">
        <f>IF(F53=0,0,Hypotheses!$E$7*Hypotheses!$E$8/12)</f>
        <v>0</v>
      </c>
      <c r="G52" s="48">
        <f>IF(G53=0,0,Hypotheses!$E$7*Hypotheses!$E$8/12)</f>
        <v>0</v>
      </c>
      <c r="H52" s="48">
        <f>IF(H53=0,0,Hypotheses!$E$7*Hypotheses!$E$8/12)</f>
        <v>0</v>
      </c>
      <c r="I52" s="48">
        <f>IF(I53=0,0,Hypotheses!$E$7*Hypotheses!$E$8/12)</f>
        <v>0</v>
      </c>
      <c r="J52" s="48">
        <f>IF(J53=0,0,Hypotheses!$E$7*Hypotheses!$E$8/12)</f>
        <v>0</v>
      </c>
      <c r="K52" s="48">
        <f>IF(K53=0,0,Hypotheses!$E$7*Hypotheses!$E$8/12)</f>
        <v>0</v>
      </c>
      <c r="L52" s="48">
        <f>IF(L53=0,0,Hypotheses!$E$7*Hypotheses!$E$8/12)</f>
        <v>0</v>
      </c>
      <c r="M52" s="48">
        <f>IF(M53=0,0,Hypotheses!$E$7*Hypotheses!$E$8/12)</f>
        <v>0</v>
      </c>
      <c r="N52" s="49">
        <f t="shared" si="10"/>
        <v>0</v>
      </c>
    </row>
    <row r="53" spans="1:14" x14ac:dyDescent="0.25">
      <c r="A53" s="47" t="s">
        <v>2061</v>
      </c>
      <c r="B53" s="48">
        <f>IF((Hypotheses!$E$7-(($A12*12)*Hypotheses!$E$7/Hypotheses!$E$9))&gt;=0,Hypotheses!$E$7/Hypotheses!$E$9,0)</f>
        <v>0</v>
      </c>
      <c r="C53" s="48">
        <f>IF((Hypotheses!$E$7-(($A12*12)*Hypotheses!$E$7/Hypotheses!$E$9))&gt;=0,Hypotheses!$E$7/Hypotheses!$E$9,0)</f>
        <v>0</v>
      </c>
      <c r="D53" s="48">
        <f>IF((Hypotheses!$E$7-(($A12*12)*Hypotheses!$E$7/Hypotheses!$E$9))&gt;=0,Hypotheses!$E$7/Hypotheses!$E$9,0)</f>
        <v>0</v>
      </c>
      <c r="E53" s="48">
        <f>IF((Hypotheses!$E$7-(($A12*12)*Hypotheses!$E$7/Hypotheses!$E$9))&gt;=0,Hypotheses!$E$7/Hypotheses!$E$9,0)</f>
        <v>0</v>
      </c>
      <c r="F53" s="48">
        <f>IF((Hypotheses!$E$7-(($A12*12)*Hypotheses!$E$7/Hypotheses!$E$9))&gt;=0,Hypotheses!$E$7/Hypotheses!$E$9,0)</f>
        <v>0</v>
      </c>
      <c r="G53" s="48">
        <f>IF((Hypotheses!$E$7-(($A12*12)*Hypotheses!$E$7/Hypotheses!$E$9))&gt;=0,Hypotheses!$E$7/Hypotheses!$E$9,0)</f>
        <v>0</v>
      </c>
      <c r="H53" s="48">
        <f>IF((Hypotheses!$E$7-(($A12*12)*Hypotheses!$E$7/Hypotheses!$E$9))&gt;=0,Hypotheses!$E$7/Hypotheses!$E$9,0)</f>
        <v>0</v>
      </c>
      <c r="I53" s="48">
        <f>IF((Hypotheses!$E$7-(($A12*12)*Hypotheses!$E$7/Hypotheses!$E$9))&gt;=0,Hypotheses!$E$7/Hypotheses!$E$9,0)</f>
        <v>0</v>
      </c>
      <c r="J53" s="48">
        <f>IF((Hypotheses!$E$7-(($A12*12)*Hypotheses!$E$7/Hypotheses!$E$9))&gt;=0,Hypotheses!$E$7/Hypotheses!$E$9,0)</f>
        <v>0</v>
      </c>
      <c r="K53" s="48">
        <f>IF((Hypotheses!$E$7-(($A12*12)*Hypotheses!$E$7/Hypotheses!$E$9))&gt;=0,Hypotheses!$E$7/Hypotheses!$E$9,0)</f>
        <v>0</v>
      </c>
      <c r="L53" s="48">
        <f>IF((Hypotheses!$E$7-(($A12*12)*Hypotheses!$E$7/Hypotheses!$E$9))&gt;=0,Hypotheses!$E$7/Hypotheses!$E$9,0)</f>
        <v>0</v>
      </c>
      <c r="M53" s="48">
        <f>IF((Hypotheses!$E$7-(($A12*12)*Hypotheses!$E$7/Hypotheses!$E$9))&gt;=0,Hypotheses!$E$7/Hypotheses!$E$9,0)</f>
        <v>0</v>
      </c>
      <c r="N53" s="49">
        <f t="shared" si="10"/>
        <v>0</v>
      </c>
    </row>
    <row r="54" spans="1:14" x14ac:dyDescent="0.25">
      <c r="A54" s="50" t="s">
        <v>2062</v>
      </c>
      <c r="B54" s="51">
        <f>IF(B55=0,0,Hypotheses!$F$7*Hypotheses!$F$8/12)</f>
        <v>0</v>
      </c>
      <c r="C54" s="51">
        <f>IF(C55=0,0,Hypotheses!$F$7*Hypotheses!$F$8/12)</f>
        <v>0</v>
      </c>
      <c r="D54" s="51">
        <f>IF(D55=0,0,Hypotheses!$F$7*Hypotheses!$F$8/12)</f>
        <v>0</v>
      </c>
      <c r="E54" s="51">
        <f>IF(E55=0,0,Hypotheses!$F$7*Hypotheses!$F$8/12)</f>
        <v>0</v>
      </c>
      <c r="F54" s="51">
        <f>IF(F55=0,0,Hypotheses!$F$7*Hypotheses!$F$8/12)</f>
        <v>0</v>
      </c>
      <c r="G54" s="51">
        <f>IF(G55=0,0,Hypotheses!$F$7*Hypotheses!$F$8/12)</f>
        <v>0</v>
      </c>
      <c r="H54" s="51">
        <f>IF(H55=0,0,Hypotheses!$F$7*Hypotheses!$F$8/12)</f>
        <v>0</v>
      </c>
      <c r="I54" s="51">
        <f>IF(I55=0,0,Hypotheses!$F$7*Hypotheses!$F$8/12)</f>
        <v>0</v>
      </c>
      <c r="J54" s="51">
        <f>IF(J55=0,0,Hypotheses!$F$7*Hypotheses!$F$8/12)</f>
        <v>0</v>
      </c>
      <c r="K54" s="51">
        <f>IF(K55=0,0,Hypotheses!$F$7*Hypotheses!$F$8/12)</f>
        <v>0</v>
      </c>
      <c r="L54" s="51">
        <f>IF(L55=0,0,Hypotheses!$F$7*Hypotheses!$F$8/12)</f>
        <v>0</v>
      </c>
      <c r="M54" s="51">
        <f>IF(M55=0,0,Hypotheses!$F$7*Hypotheses!$F$8/12)</f>
        <v>0</v>
      </c>
      <c r="N54" s="52">
        <f t="shared" si="10"/>
        <v>0</v>
      </c>
    </row>
    <row r="55" spans="1:14" x14ac:dyDescent="0.25">
      <c r="A55" s="50" t="s">
        <v>2063</v>
      </c>
      <c r="B55" s="51">
        <f>IF((Hypotheses!$F$7-(($A5*12)*Hypotheses!$F$7/Hypotheses!$F$9))&gt;=0,Hypotheses!$F$7/Hypotheses!$F$9,0)</f>
        <v>0</v>
      </c>
      <c r="C55" s="51">
        <f>IF((Hypotheses!$F$7-(($A5*12)*Hypotheses!$F$7/Hypotheses!$F$9))&gt;=0,Hypotheses!$F$7/Hypotheses!$F$9,0)</f>
        <v>0</v>
      </c>
      <c r="D55" s="51">
        <f>IF((Hypotheses!$F$7-(($A5*12)*Hypotheses!$F$7/Hypotheses!$F$9))&gt;=0,Hypotheses!$F$7/Hypotheses!$F$9,0)</f>
        <v>0</v>
      </c>
      <c r="E55" s="51">
        <f>IF((Hypotheses!$F$7-(($A5*12)*Hypotheses!$F$7/Hypotheses!$F$9))&gt;=0,Hypotheses!$F$7/Hypotheses!$F$9,0)</f>
        <v>0</v>
      </c>
      <c r="F55" s="51">
        <f>IF((Hypotheses!$F$7-(($A5*12)*Hypotheses!$F$7/Hypotheses!$F$9))&gt;=0,Hypotheses!$F$7/Hypotheses!$F$9,0)</f>
        <v>0</v>
      </c>
      <c r="G55" s="51">
        <f>IF((Hypotheses!$F$7-(($A5*12)*Hypotheses!$F$7/Hypotheses!$F$9))&gt;=0,Hypotheses!$F$7/Hypotheses!$F$9,0)</f>
        <v>0</v>
      </c>
      <c r="H55" s="51">
        <f>IF((Hypotheses!$F$7-(($A5*12)*Hypotheses!$F$7/Hypotheses!$F$9))&gt;=0,Hypotheses!$F$7/Hypotheses!$F$9,0)</f>
        <v>0</v>
      </c>
      <c r="I55" s="51">
        <f>IF((Hypotheses!$F$7-(($A5*12)*Hypotheses!$F$7/Hypotheses!$F$9))&gt;=0,Hypotheses!$F$7/Hypotheses!$F$9,0)</f>
        <v>0</v>
      </c>
      <c r="J55" s="51">
        <f>IF((Hypotheses!$F$7-(($A5*12)*Hypotheses!$F$7/Hypotheses!$F$9))&gt;=0,Hypotheses!$F$7/Hypotheses!$F$9,0)</f>
        <v>0</v>
      </c>
      <c r="K55" s="51">
        <f>IF((Hypotheses!$F$7-(($A5*12)*Hypotheses!$F$7/Hypotheses!$F$9))&gt;=0,Hypotheses!$F$7/Hypotheses!$F$9,0)</f>
        <v>0</v>
      </c>
      <c r="L55" s="51">
        <f>IF((Hypotheses!$F$7-(($A5*12)*Hypotheses!$F$7/Hypotheses!$F$9))&gt;=0,Hypotheses!$F$7/Hypotheses!$F$9,0)</f>
        <v>0</v>
      </c>
      <c r="M55" s="51">
        <f>IF((Hypotheses!$F$7-(($A5*12)*Hypotheses!$F$7/Hypotheses!$F$9))&gt;=0,Hypotheses!$F$7/Hypotheses!$F$9,0)</f>
        <v>0</v>
      </c>
      <c r="N55" s="52">
        <f t="shared" si="10"/>
        <v>0</v>
      </c>
    </row>
    <row r="56" spans="1:14" x14ac:dyDescent="0.25">
      <c r="B56" s="39">
        <f t="shared" ref="B56:N56" si="11">SUM(B46:B55)</f>
        <v>0</v>
      </c>
      <c r="C56" s="39">
        <f t="shared" si="11"/>
        <v>0</v>
      </c>
      <c r="D56" s="39">
        <f t="shared" si="11"/>
        <v>0</v>
      </c>
      <c r="E56" s="39">
        <f t="shared" si="11"/>
        <v>0</v>
      </c>
      <c r="F56" s="39">
        <f t="shared" si="11"/>
        <v>0</v>
      </c>
      <c r="G56" s="39">
        <f t="shared" si="11"/>
        <v>0</v>
      </c>
      <c r="H56" s="39">
        <f t="shared" si="11"/>
        <v>0</v>
      </c>
      <c r="I56" s="39">
        <f t="shared" si="11"/>
        <v>0</v>
      </c>
      <c r="J56" s="39">
        <f t="shared" si="11"/>
        <v>0</v>
      </c>
      <c r="K56" s="39">
        <f t="shared" si="11"/>
        <v>0</v>
      </c>
      <c r="L56" s="39">
        <f t="shared" si="11"/>
        <v>0</v>
      </c>
      <c r="M56" s="39">
        <f t="shared" si="11"/>
        <v>0</v>
      </c>
      <c r="N56" s="38">
        <f t="shared" si="11"/>
        <v>0</v>
      </c>
    </row>
  </sheetData>
  <mergeCells count="5">
    <mergeCell ref="B4:N4"/>
    <mergeCell ref="B11:M11"/>
    <mergeCell ref="B20:M20"/>
    <mergeCell ref="B31:M31"/>
    <mergeCell ref="B44:M4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5"/>
  <sheetViews>
    <sheetView topLeftCell="A13" zoomScale="90" zoomScaleNormal="90" workbookViewId="0">
      <pane xSplit="2" topLeftCell="C1" activePane="topRight" state="frozen"/>
      <selection activeCell="A79" sqref="A79"/>
      <selection pane="topRight" activeCell="H54" sqref="H54"/>
    </sheetView>
  </sheetViews>
  <sheetFormatPr baseColWidth="10" defaultColWidth="9.140625" defaultRowHeight="15" x14ac:dyDescent="0.25"/>
  <cols>
    <col min="1" max="1" width="19.42578125" customWidth="1"/>
    <col min="2" max="2" width="6.42578125" customWidth="1"/>
    <col min="3" max="3" width="25.140625" customWidth="1"/>
    <col min="4" max="4" width="19.5703125" customWidth="1"/>
    <col min="5" max="5" width="18.7109375" customWidth="1"/>
    <col min="6" max="6" width="19.140625" customWidth="1"/>
    <col min="7" max="7" width="16.7109375" customWidth="1"/>
    <col min="8" max="8" width="19.140625" customWidth="1"/>
    <col min="9" max="9" width="16.7109375" customWidth="1"/>
    <col min="10" max="10" width="18.7109375" customWidth="1"/>
    <col min="11" max="11" width="17.42578125" customWidth="1"/>
    <col min="12" max="12" width="16.140625" customWidth="1"/>
    <col min="13" max="13" width="13.5703125" customWidth="1"/>
    <col min="14" max="14" width="12.5703125" customWidth="1"/>
    <col min="15" max="15" width="13.5703125" customWidth="1"/>
    <col min="16" max="16" width="12.5703125" customWidth="1"/>
    <col min="17" max="17" width="19.5703125" customWidth="1"/>
    <col min="18" max="18" width="10.140625" customWidth="1"/>
    <col min="19" max="19" width="13.5703125" customWidth="1"/>
    <col min="20" max="1025" width="11.42578125"/>
  </cols>
  <sheetData>
    <row r="1" spans="1:12" ht="21" x14ac:dyDescent="0.35">
      <c r="A1" s="6" t="s">
        <v>2064</v>
      </c>
    </row>
    <row r="3" spans="1:12" s="53" customFormat="1" ht="21" x14ac:dyDescent="0.35">
      <c r="C3" s="337">
        <f>Hypotheses!$B$4</f>
        <v>2019</v>
      </c>
      <c r="D3" s="337"/>
      <c r="E3" s="337"/>
      <c r="F3" s="337"/>
      <c r="G3" s="337"/>
      <c r="H3" s="337"/>
      <c r="I3" s="337"/>
      <c r="J3" s="337"/>
      <c r="K3" s="337"/>
      <c r="L3" s="337"/>
    </row>
    <row r="4" spans="1:12" s="53" customFormat="1" x14ac:dyDescent="0.25">
      <c r="C4" s="54" t="s">
        <v>2065</v>
      </c>
      <c r="D4" s="55" t="s">
        <v>2066</v>
      </c>
      <c r="E4" s="56" t="s">
        <v>2067</v>
      </c>
      <c r="F4" s="55" t="s">
        <v>2066</v>
      </c>
      <c r="G4" s="56" t="s">
        <v>2068</v>
      </c>
      <c r="H4" s="55" t="s">
        <v>2066</v>
      </c>
      <c r="I4" s="56" t="s">
        <v>2069</v>
      </c>
      <c r="J4" s="55" t="s">
        <v>2066</v>
      </c>
      <c r="K4" s="57" t="s">
        <v>2070</v>
      </c>
      <c r="L4" s="58" t="s">
        <v>2071</v>
      </c>
    </row>
    <row r="5" spans="1:12" s="53" customFormat="1" x14ac:dyDescent="0.25">
      <c r="A5" s="59" t="s">
        <v>2072</v>
      </c>
      <c r="B5" s="60"/>
      <c r="C5" s="61">
        <v>70000</v>
      </c>
      <c r="D5" s="62"/>
      <c r="E5" s="61">
        <v>70000</v>
      </c>
      <c r="F5" s="62"/>
      <c r="G5" s="61">
        <v>70000</v>
      </c>
      <c r="H5" s="62"/>
      <c r="I5" s="61">
        <v>70000</v>
      </c>
      <c r="J5" s="62"/>
      <c r="K5" s="63">
        <v>0</v>
      </c>
      <c r="L5" s="64">
        <f>SUM(C5,E5,G5,I5)+(K5*I5)</f>
        <v>280000</v>
      </c>
    </row>
    <row r="6" spans="1:12" s="53" customFormat="1" x14ac:dyDescent="0.25">
      <c r="A6" s="14" t="s">
        <v>2073</v>
      </c>
      <c r="B6" s="65"/>
      <c r="C6" s="66">
        <v>12</v>
      </c>
      <c r="D6" s="65"/>
      <c r="E6" s="40">
        <v>12</v>
      </c>
      <c r="F6" s="65"/>
      <c r="G6" s="40">
        <v>12</v>
      </c>
      <c r="H6" s="65"/>
      <c r="I6" s="40">
        <v>12</v>
      </c>
      <c r="J6" s="65"/>
      <c r="K6" s="67"/>
      <c r="L6" s="65"/>
    </row>
    <row r="7" spans="1:12" s="53" customFormat="1" x14ac:dyDescent="0.25">
      <c r="A7" s="14" t="s">
        <v>2074</v>
      </c>
      <c r="B7" s="65"/>
      <c r="C7" s="68">
        <v>0.2</v>
      </c>
      <c r="D7" s="65"/>
      <c r="E7" s="68">
        <v>0.2</v>
      </c>
      <c r="F7" s="65"/>
      <c r="G7" s="68">
        <v>0.2</v>
      </c>
      <c r="H7" s="65"/>
      <c r="I7" s="68">
        <v>0.2</v>
      </c>
      <c r="J7" s="65"/>
      <c r="K7" s="69"/>
      <c r="L7" s="65"/>
    </row>
    <row r="8" spans="1:12" s="53" customFormat="1" x14ac:dyDescent="0.25">
      <c r="A8" s="14" t="s">
        <v>2075</v>
      </c>
      <c r="B8" s="65"/>
      <c r="C8" s="70">
        <v>23</v>
      </c>
      <c r="D8" s="65"/>
      <c r="E8" s="71">
        <v>23</v>
      </c>
      <c r="F8" s="65"/>
      <c r="G8" s="71">
        <v>24</v>
      </c>
      <c r="H8" s="65"/>
      <c r="I8" s="71">
        <v>25</v>
      </c>
      <c r="J8" s="65"/>
      <c r="K8" s="72"/>
      <c r="L8" s="65"/>
    </row>
    <row r="9" spans="1:12" s="53" customFormat="1" x14ac:dyDescent="0.25">
      <c r="A9" s="14" t="s">
        <v>2076</v>
      </c>
      <c r="B9" s="65"/>
      <c r="C9" s="73">
        <f>IF((C$8)&gt;24,IF((C$8)&gt;34,IF((C$8)&gt;44,IF((C$8)&gt;54,$D$113,$D$112),$D$111),$D$110),0)</f>
        <v>0</v>
      </c>
      <c r="D9" s="65"/>
      <c r="E9" s="74">
        <f>IF((E$8)&gt;24,IF((E$8)&gt;34,IF((E$8)&gt;44,IF((E$8)&gt;54,$D$113,$D$112),$D$111),$D$110),0)</f>
        <v>0</v>
      </c>
      <c r="F9" s="65"/>
      <c r="G9" s="74">
        <f>IF((G$8)&gt;24,IF((G$8)&gt;34,IF((G$8)&gt;44,IF((G$8)&gt;54,$D$113,$D$112),$D$111),$D$110),0)</f>
        <v>0</v>
      </c>
      <c r="H9" s="65"/>
      <c r="I9" s="74">
        <f>IF((I$8)&gt;24,IF((I$8)&gt;34,IF((I$8)&gt;44,IF((I$8)&gt;54,$D$113,$D$112),$D$111),$D$110),0)</f>
        <v>7.0000000000000007E-2</v>
      </c>
      <c r="J9" s="65"/>
      <c r="K9" s="75"/>
      <c r="L9" s="65"/>
    </row>
    <row r="10" spans="1:12" s="53" customFormat="1" x14ac:dyDescent="0.25">
      <c r="A10" s="14" t="s">
        <v>2077</v>
      </c>
      <c r="B10" s="65"/>
      <c r="C10" s="76">
        <f>IF((C$11*12)&gt;$C$105,IF((C$11*12)&gt;$C$106,IF((C$11*12)&gt;$C$107,$E$107,C$11-$D$106),$E$105),0)</f>
        <v>0</v>
      </c>
      <c r="D10" s="65"/>
      <c r="E10" s="77">
        <f>IF((E$11*12)&gt;$C$105,IF((E$11*12)&gt;$C$106,IF((E$11*12)&gt;$C$107,$E$107,E$11-$D$106),$E$105),0)</f>
        <v>0</v>
      </c>
      <c r="F10" s="65"/>
      <c r="G10" s="77">
        <f>IF((G$11*12)&gt;$C$105,IF((G$11*12)&gt;$C$106,IF((G$11*12)&gt;$C$107,$E$107,G$11-$D$106),$E$105),0)</f>
        <v>0</v>
      </c>
      <c r="H10" s="65"/>
      <c r="I10" s="77">
        <f>IF((I$11*12)&gt;$C$105,IF((I$11*12)&gt;$C$106,IF((I$11*12)&gt;$C$107,$E$107,I$11-$D$106),$E$105),0)</f>
        <v>0</v>
      </c>
      <c r="J10" s="65"/>
      <c r="K10" s="75"/>
      <c r="L10" s="65"/>
    </row>
    <row r="11" spans="1:12" s="53" customFormat="1" x14ac:dyDescent="0.25">
      <c r="A11" s="78" t="s">
        <v>2078</v>
      </c>
      <c r="B11" s="79"/>
      <c r="C11" s="80">
        <f>C5/C6*C7</f>
        <v>1166.6666666666667</v>
      </c>
      <c r="D11" s="81">
        <f>C11</f>
        <v>1166.6666666666667</v>
      </c>
      <c r="E11" s="82">
        <f>E5/E6*E7</f>
        <v>1166.6666666666667</v>
      </c>
      <c r="F11" s="81">
        <f>E11</f>
        <v>1166.6666666666667</v>
      </c>
      <c r="G11" s="82">
        <f>G5/G6*G7</f>
        <v>1166.6666666666667</v>
      </c>
      <c r="H11" s="81">
        <f>G11</f>
        <v>1166.6666666666667</v>
      </c>
      <c r="I11" s="82">
        <f>(I5/I6)*I7</f>
        <v>1166.6666666666667</v>
      </c>
      <c r="J11" s="81">
        <f>I11</f>
        <v>1166.6666666666667</v>
      </c>
      <c r="K11" s="83"/>
      <c r="L11" s="64">
        <f>SUM(C11,E11,G11,I11,)+(K5*I11)</f>
        <v>4666.666666666667</v>
      </c>
    </row>
    <row r="12" spans="1:12" s="53" customFormat="1" x14ac:dyDescent="0.25">
      <c r="A12" s="84" t="s">
        <v>2079</v>
      </c>
      <c r="B12" s="65"/>
      <c r="C12" s="85"/>
      <c r="D12" s="86"/>
      <c r="E12" s="87"/>
      <c r="F12" s="86"/>
      <c r="G12" s="87"/>
      <c r="H12" s="86"/>
      <c r="I12" s="87"/>
      <c r="J12" s="86"/>
      <c r="K12" s="88"/>
      <c r="L12" s="65"/>
    </row>
    <row r="13" spans="1:12" s="53" customFormat="1" x14ac:dyDescent="0.25">
      <c r="A13" s="14" t="s">
        <v>2080</v>
      </c>
      <c r="B13" s="89">
        <v>6.25E-2</v>
      </c>
      <c r="C13" s="76">
        <f>C$11*$B13</f>
        <v>72.916666666666671</v>
      </c>
      <c r="D13" s="90">
        <f>C13</f>
        <v>72.916666666666671</v>
      </c>
      <c r="E13" s="77">
        <f>E$11*$B13</f>
        <v>72.916666666666671</v>
      </c>
      <c r="F13" s="90">
        <f>E13</f>
        <v>72.916666666666671</v>
      </c>
      <c r="G13" s="77">
        <f>G$11*$B13</f>
        <v>72.916666666666671</v>
      </c>
      <c r="H13" s="90">
        <f>G13</f>
        <v>72.916666666666671</v>
      </c>
      <c r="I13" s="77">
        <f>I11*B13</f>
        <v>72.916666666666671</v>
      </c>
      <c r="J13" s="90">
        <f>I13</f>
        <v>72.916666666666671</v>
      </c>
      <c r="K13" s="88"/>
      <c r="L13" s="65"/>
    </row>
    <row r="14" spans="1:12" s="53" customFormat="1" x14ac:dyDescent="0.25">
      <c r="A14" s="14" t="s">
        <v>2081</v>
      </c>
      <c r="B14" s="65"/>
      <c r="C14" s="76">
        <f>IF((C$11*12)&gt;$C$105,IF((C$11*12)&gt;$C$106,IF((C$11*12)&gt;$C$107,$E$107,C$11-$D$106),$E$105),0)*C$9</f>
        <v>0</v>
      </c>
      <c r="D14" s="90">
        <f>C14</f>
        <v>0</v>
      </c>
      <c r="E14" s="77">
        <f>IF((E$11*12)&gt;$C$105,IF((E$11*12)&gt;$C$106,IF((E$11*12)&gt;$C$107,$E$107,E$11-$D$106),$E$105),0)*E$9</f>
        <v>0</v>
      </c>
      <c r="F14" s="90">
        <f>E14</f>
        <v>0</v>
      </c>
      <c r="G14" s="77">
        <f>IF((G$11*12)&gt;$C$105,IF((G$11*12)&gt;$C$106,IF((G$11*12)&gt;$C$107,$E$107,G$11-$D$106),$E$105),0)*G$9</f>
        <v>0</v>
      </c>
      <c r="H14" s="90">
        <f>G14</f>
        <v>0</v>
      </c>
      <c r="I14" s="77">
        <f>IF((I$11*12)&gt;$C$105,IF((I$11*12)&gt;$C$106,IF((I$11*12)&gt;$C$107,$E$107,I$11-$D$106),$E$105),0)*I$9</f>
        <v>0</v>
      </c>
      <c r="J14" s="90">
        <f>I14</f>
        <v>0</v>
      </c>
      <c r="K14" s="88"/>
      <c r="L14" s="65"/>
    </row>
    <row r="15" spans="1:12" s="53" customFormat="1" x14ac:dyDescent="0.25">
      <c r="A15" s="14" t="s">
        <v>2082</v>
      </c>
      <c r="B15" s="89">
        <v>1.46E-2</v>
      </c>
      <c r="C15" s="76">
        <f>C11*$B$15</f>
        <v>17.033333333333335</v>
      </c>
      <c r="D15" s="90">
        <f>C15</f>
        <v>17.033333333333335</v>
      </c>
      <c r="E15" s="77">
        <f>E$11*$B15</f>
        <v>17.033333333333335</v>
      </c>
      <c r="F15" s="90">
        <f>E15</f>
        <v>17.033333333333335</v>
      </c>
      <c r="G15" s="77">
        <f>G$11*$B15</f>
        <v>17.033333333333335</v>
      </c>
      <c r="H15" s="90">
        <f>G15</f>
        <v>17.033333333333335</v>
      </c>
      <c r="I15" s="77">
        <f>I$11*$B15</f>
        <v>17.033333333333335</v>
      </c>
      <c r="J15" s="90">
        <f>I15</f>
        <v>17.033333333333335</v>
      </c>
      <c r="K15" s="88"/>
      <c r="L15" s="65"/>
    </row>
    <row r="16" spans="1:12" s="53" customFormat="1" x14ac:dyDescent="0.25">
      <c r="A16" s="14" t="s">
        <v>2083</v>
      </c>
      <c r="B16" s="89">
        <v>5.9999999999999995E-4</v>
      </c>
      <c r="C16" s="76">
        <f>B16*$C$11</f>
        <v>0.7</v>
      </c>
      <c r="D16" s="90">
        <f>C16</f>
        <v>0.7</v>
      </c>
      <c r="E16" s="77">
        <f>E$11*$B16</f>
        <v>0.7</v>
      </c>
      <c r="F16" s="90">
        <f>E16</f>
        <v>0.7</v>
      </c>
      <c r="G16" s="77">
        <f>G$11*$B16</f>
        <v>0.7</v>
      </c>
      <c r="H16" s="90">
        <f>G16</f>
        <v>0.7</v>
      </c>
      <c r="I16" s="77">
        <f>I$11*$B16</f>
        <v>0.7</v>
      </c>
      <c r="J16" s="90">
        <f>I16</f>
        <v>0.7</v>
      </c>
      <c r="K16" s="88"/>
      <c r="L16" s="65"/>
    </row>
    <row r="17" spans="1:12" s="97" customFormat="1" x14ac:dyDescent="0.25">
      <c r="A17" s="91" t="s">
        <v>2084</v>
      </c>
      <c r="B17" s="92">
        <f>C17/C18</f>
        <v>8.4245906971701187E-2</v>
      </c>
      <c r="C17" s="93">
        <f t="shared" ref="C17:J17" si="0">SUM(C13:C16)</f>
        <v>90.65</v>
      </c>
      <c r="D17" s="94">
        <f t="shared" si="0"/>
        <v>90.65</v>
      </c>
      <c r="E17" s="95">
        <f t="shared" si="0"/>
        <v>90.65</v>
      </c>
      <c r="F17" s="94">
        <f t="shared" si="0"/>
        <v>90.65</v>
      </c>
      <c r="G17" s="95">
        <f t="shared" si="0"/>
        <v>90.65</v>
      </c>
      <c r="H17" s="94">
        <f t="shared" si="0"/>
        <v>90.65</v>
      </c>
      <c r="I17" s="95">
        <f t="shared" si="0"/>
        <v>90.65</v>
      </c>
      <c r="J17" s="94">
        <f t="shared" si="0"/>
        <v>90.65</v>
      </c>
      <c r="K17" s="96"/>
      <c r="L17" s="94">
        <f>SUM(C17:J17)+(SUM(I17:J17)*K5)</f>
        <v>725.19999999999993</v>
      </c>
    </row>
    <row r="18" spans="1:12" s="53" customFormat="1" x14ac:dyDescent="0.25">
      <c r="A18" s="98" t="s">
        <v>2085</v>
      </c>
      <c r="B18" s="99"/>
      <c r="C18" s="93">
        <f>C11-SUM(C13:C16)</f>
        <v>1076.0166666666667</v>
      </c>
      <c r="D18" s="100">
        <f>D11+D17</f>
        <v>1257.3166666666668</v>
      </c>
      <c r="E18" s="95">
        <f>E11-SUM(E13:E16)</f>
        <v>1076.0166666666667</v>
      </c>
      <c r="F18" s="100">
        <f>F11+F17</f>
        <v>1257.3166666666668</v>
      </c>
      <c r="G18" s="95">
        <f>G11-SUM(G13:G16)</f>
        <v>1076.0166666666667</v>
      </c>
      <c r="H18" s="100">
        <f>H11+H17</f>
        <v>1257.3166666666668</v>
      </c>
      <c r="I18" s="95">
        <f>I11-SUM(I13:I16)</f>
        <v>1076.0166666666667</v>
      </c>
      <c r="J18" s="100">
        <f>J11+J17</f>
        <v>1257.3166666666668</v>
      </c>
      <c r="K18" s="83"/>
      <c r="L18" s="94">
        <f>SUM(C18,E18,G18,I18)+(I18*K5)</f>
        <v>4304.0666666666666</v>
      </c>
    </row>
    <row r="19" spans="1:12" x14ac:dyDescent="0.25">
      <c r="A19" s="101"/>
      <c r="B19" s="101"/>
      <c r="C19" s="102"/>
      <c r="D19" s="103"/>
      <c r="E19" s="102"/>
      <c r="F19" s="103"/>
      <c r="G19" s="102"/>
      <c r="H19" s="103"/>
      <c r="I19" s="102"/>
      <c r="J19" s="103"/>
      <c r="L19" s="104">
        <f>L17+L18</f>
        <v>5029.2666666666664</v>
      </c>
    </row>
    <row r="20" spans="1:12" s="53" customFormat="1" x14ac:dyDescent="0.25"/>
    <row r="21" spans="1:12" s="53" customFormat="1" x14ac:dyDescent="0.25"/>
    <row r="22" spans="1:12" s="53" customFormat="1" ht="21" x14ac:dyDescent="0.35">
      <c r="C22" s="337">
        <f>C3+1</f>
        <v>2020</v>
      </c>
      <c r="D22" s="337"/>
      <c r="E22" s="337"/>
      <c r="F22" s="337"/>
      <c r="G22" s="337"/>
      <c r="H22" s="337"/>
      <c r="I22" s="337"/>
      <c r="J22" s="337"/>
      <c r="K22" s="337"/>
      <c r="L22" s="337"/>
    </row>
    <row r="23" spans="1:12" s="53" customFormat="1" x14ac:dyDescent="0.25">
      <c r="C23" s="54" t="str">
        <f>C4</f>
        <v>Employé 1</v>
      </c>
      <c r="D23" s="55" t="s">
        <v>2066</v>
      </c>
      <c r="E23" s="56" t="str">
        <f>E4</f>
        <v>Employé 2</v>
      </c>
      <c r="F23" s="55" t="s">
        <v>2066</v>
      </c>
      <c r="G23" s="56" t="str">
        <f>G4</f>
        <v>Employé 3</v>
      </c>
      <c r="H23" s="55" t="s">
        <v>2066</v>
      </c>
      <c r="I23" s="56" t="str">
        <f>I4</f>
        <v>Employé 4</v>
      </c>
      <c r="J23" s="55" t="s">
        <v>2066</v>
      </c>
      <c r="K23" s="57" t="s">
        <v>2070</v>
      </c>
      <c r="L23" s="58" t="s">
        <v>2071</v>
      </c>
    </row>
    <row r="24" spans="1:12" s="53" customFormat="1" x14ac:dyDescent="0.25">
      <c r="A24" s="59" t="s">
        <v>2072</v>
      </c>
      <c r="B24" s="60"/>
      <c r="C24" s="61">
        <f>C5</f>
        <v>70000</v>
      </c>
      <c r="D24" s="62"/>
      <c r="E24" s="61">
        <f>C5</f>
        <v>70000</v>
      </c>
      <c r="F24" s="62"/>
      <c r="G24" s="61">
        <f>C5</f>
        <v>70000</v>
      </c>
      <c r="H24" s="62"/>
      <c r="I24" s="61">
        <f>C5</f>
        <v>70000</v>
      </c>
      <c r="J24" s="62"/>
      <c r="K24" s="63">
        <v>0</v>
      </c>
      <c r="L24" s="64">
        <f>SUM(C24,E24,G24,I24)+(K24*I24)</f>
        <v>280000</v>
      </c>
    </row>
    <row r="25" spans="1:12" s="53" customFormat="1" x14ac:dyDescent="0.25">
      <c r="A25" s="14" t="s">
        <v>2073</v>
      </c>
      <c r="B25" s="65"/>
      <c r="C25" s="66">
        <v>12</v>
      </c>
      <c r="D25" s="65"/>
      <c r="E25" s="40">
        <v>12</v>
      </c>
      <c r="F25" s="65"/>
      <c r="G25" s="40">
        <v>12</v>
      </c>
      <c r="H25" s="65"/>
      <c r="I25" s="40">
        <v>12</v>
      </c>
      <c r="J25" s="65"/>
      <c r="K25" s="67"/>
      <c r="L25" s="65"/>
    </row>
    <row r="26" spans="1:12" s="53" customFormat="1" x14ac:dyDescent="0.25">
      <c r="A26" s="14" t="s">
        <v>2074</v>
      </c>
      <c r="B26" s="65"/>
      <c r="C26" s="68">
        <v>0.4</v>
      </c>
      <c r="D26" s="65"/>
      <c r="E26" s="68">
        <v>0.4</v>
      </c>
      <c r="F26" s="65"/>
      <c r="G26" s="68">
        <v>0.2</v>
      </c>
      <c r="H26" s="65"/>
      <c r="I26" s="68">
        <v>0.2</v>
      </c>
      <c r="J26" s="65"/>
      <c r="K26" s="69"/>
      <c r="L26" s="65"/>
    </row>
    <row r="27" spans="1:12" s="53" customFormat="1" x14ac:dyDescent="0.25">
      <c r="A27" s="14" t="s">
        <v>2075</v>
      </c>
      <c r="B27" s="65"/>
      <c r="C27" s="70">
        <f>$C$8+1</f>
        <v>24</v>
      </c>
      <c r="D27" s="65"/>
      <c r="E27" s="71">
        <f>$E$8+1</f>
        <v>24</v>
      </c>
      <c r="F27" s="65"/>
      <c r="G27" s="71">
        <f>$G$8+1</f>
        <v>25</v>
      </c>
      <c r="H27" s="65"/>
      <c r="I27" s="71">
        <f>I8+1</f>
        <v>26</v>
      </c>
      <c r="J27" s="65"/>
      <c r="K27" s="72"/>
      <c r="L27" s="65"/>
    </row>
    <row r="28" spans="1:12" s="53" customFormat="1" x14ac:dyDescent="0.25">
      <c r="A28" s="14" t="s">
        <v>2076</v>
      </c>
      <c r="B28" s="65"/>
      <c r="C28" s="73">
        <f>IF((C$27)&gt;24,IF((C$27)&gt;34,IF((C$27)&gt;44,IF((C$27)&gt;54,$D$113,$D$112),$D$111),$D$110),0)</f>
        <v>0</v>
      </c>
      <c r="D28" s="65"/>
      <c r="E28" s="74">
        <f>IF((E$27)&gt;24,IF((E$27)&gt;34,IF((E$27)&gt;44,IF((E$27)&gt;54,$D$113,$D$112),$D$111),$D$110),0)</f>
        <v>0</v>
      </c>
      <c r="F28" s="65"/>
      <c r="G28" s="74">
        <f>IF((G$27)&gt;24,IF((G$27)&gt;34,IF((G$27)&gt;44,IF((G$27)&gt;54,$D$113,$D$112),$D$111),$D$110),0)</f>
        <v>7.0000000000000007E-2</v>
      </c>
      <c r="H28" s="65"/>
      <c r="I28" s="74">
        <f>IF((I$27)&gt;24,IF((I$27)&gt;34,IF((I$27)&gt;44,IF((I$27)&gt;54,$D$113,$D$112),$D$111),$D$110),0)</f>
        <v>7.0000000000000007E-2</v>
      </c>
      <c r="J28" s="65"/>
      <c r="K28" s="75"/>
      <c r="L28" s="65"/>
    </row>
    <row r="29" spans="1:12" s="53" customFormat="1" x14ac:dyDescent="0.25">
      <c r="A29" s="14" t="s">
        <v>2077</v>
      </c>
      <c r="B29" s="65"/>
      <c r="C29" s="76">
        <f>IF((C$30*12)&gt;$C$105,IF((C$30*12)&gt;$C$106,IF((C$30*12)&gt;$C$107,$E$107,C$30-$D$106),$E$105),0)</f>
        <v>277.08333333333348</v>
      </c>
      <c r="D29" s="65"/>
      <c r="E29" s="77">
        <f>IF((E$30*12)&gt;$C$105,IF((E$30*12)&gt;$C$106,IF((E$30*12)&gt;$C$107,$E$107,E$30-$D$106),$E$105),0)</f>
        <v>277.08333333333348</v>
      </c>
      <c r="F29" s="65"/>
      <c r="G29" s="77">
        <f>IF((G$30*12)&gt;$C$105,IF((G$30*12)&gt;$C$106,IF((G$30*12)&gt;$C$107,$E$107,G$30-$D$106),$E$105),0)</f>
        <v>0</v>
      </c>
      <c r="H29" s="65"/>
      <c r="I29" s="77">
        <f>IF((I$30*12)&gt;$C$105,IF((I$30*12)&gt;$C$106,IF((I$30*12)&gt;$C$107,$E$107,I$30-$D$106),$E$105),0)</f>
        <v>0</v>
      </c>
      <c r="J29" s="65"/>
      <c r="K29" s="75"/>
      <c r="L29" s="65"/>
    </row>
    <row r="30" spans="1:12" s="53" customFormat="1" x14ac:dyDescent="0.25">
      <c r="A30" s="78" t="s">
        <v>2078</v>
      </c>
      <c r="B30" s="79"/>
      <c r="C30" s="80">
        <f>C24/C25*C26</f>
        <v>2333.3333333333335</v>
      </c>
      <c r="D30" s="81">
        <f>C30</f>
        <v>2333.3333333333335</v>
      </c>
      <c r="E30" s="82">
        <f>E24/E25*E26</f>
        <v>2333.3333333333335</v>
      </c>
      <c r="F30" s="81">
        <f>E30</f>
        <v>2333.3333333333335</v>
      </c>
      <c r="G30" s="82">
        <f>G24/G25*G26</f>
        <v>1166.6666666666667</v>
      </c>
      <c r="H30" s="81">
        <f>G30</f>
        <v>1166.6666666666667</v>
      </c>
      <c r="I30" s="82">
        <f>(I24/I25)*I26</f>
        <v>1166.6666666666667</v>
      </c>
      <c r="J30" s="81">
        <f>I30</f>
        <v>1166.6666666666667</v>
      </c>
      <c r="K30" s="83"/>
      <c r="L30" s="64">
        <f>SUM(C30,E30,G30,I30,)+(K24*I30)</f>
        <v>7000.0000000000009</v>
      </c>
    </row>
    <row r="31" spans="1:12" s="53" customFormat="1" x14ac:dyDescent="0.25">
      <c r="A31" s="84" t="s">
        <v>2079</v>
      </c>
      <c r="B31" s="65"/>
      <c r="C31" s="85"/>
      <c r="D31" s="86"/>
      <c r="E31" s="87"/>
      <c r="F31" s="86"/>
      <c r="G31" s="87"/>
      <c r="H31" s="86"/>
      <c r="I31" s="87"/>
      <c r="J31" s="86"/>
      <c r="K31" s="88"/>
      <c r="L31" s="65"/>
    </row>
    <row r="32" spans="1:12" s="53" customFormat="1" x14ac:dyDescent="0.25">
      <c r="A32" s="14" t="s">
        <v>2080</v>
      </c>
      <c r="B32" s="89">
        <v>6.25E-2</v>
      </c>
      <c r="C32" s="76">
        <f>C$30*$B32</f>
        <v>145.83333333333334</v>
      </c>
      <c r="D32" s="90">
        <f>C32</f>
        <v>145.83333333333334</v>
      </c>
      <c r="E32" s="77">
        <f>E$30*$B32</f>
        <v>145.83333333333334</v>
      </c>
      <c r="F32" s="90">
        <f>E32</f>
        <v>145.83333333333334</v>
      </c>
      <c r="G32" s="77">
        <f>G$30*$B32</f>
        <v>72.916666666666671</v>
      </c>
      <c r="H32" s="90">
        <f>G32</f>
        <v>72.916666666666671</v>
      </c>
      <c r="I32" s="77">
        <f>I$30*$B32</f>
        <v>72.916666666666671</v>
      </c>
      <c r="J32" s="90">
        <f>I32</f>
        <v>72.916666666666671</v>
      </c>
      <c r="K32" s="88"/>
      <c r="L32" s="65"/>
    </row>
    <row r="33" spans="1:12" s="53" customFormat="1" x14ac:dyDescent="0.25">
      <c r="A33" s="14" t="s">
        <v>2081</v>
      </c>
      <c r="B33" s="65"/>
      <c r="C33" s="76">
        <f>IF((C$30*12)&gt;$C$105,IF((C$30*12)&gt;$C$106,IF((C$30*12)&gt;$C$107,$E$107,C$30-$D$106),$E$105),0)*C$28</f>
        <v>0</v>
      </c>
      <c r="D33" s="90">
        <f>C33</f>
        <v>0</v>
      </c>
      <c r="E33" s="77">
        <f>IF((E$30*12)&gt;$C$105,IF((E$30*12)&gt;$C$106,IF((E$30*12)&gt;$C$107,$E$107,E$30-$D$106),$E$105),0)*E$28</f>
        <v>0</v>
      </c>
      <c r="F33" s="90">
        <f>E33</f>
        <v>0</v>
      </c>
      <c r="G33" s="77">
        <f>IF((G$30*12)&gt;$C$105,IF((G$30*12)&gt;$C$106,IF((G$30*12)&gt;$C$107,$E$107,G$30-$D$106),$E$105),0)*G$28</f>
        <v>0</v>
      </c>
      <c r="H33" s="90">
        <f>G33</f>
        <v>0</v>
      </c>
      <c r="I33" s="77">
        <f>IF((I$30*12)&gt;$C$105,IF((I$30*12)&gt;$C$106,IF((I$30*12)&gt;$C$107,$E$107,I$30-$D$106),$E$105),0)*I$28</f>
        <v>0</v>
      </c>
      <c r="J33" s="90">
        <f>I33</f>
        <v>0</v>
      </c>
      <c r="K33" s="88"/>
      <c r="L33" s="65"/>
    </row>
    <row r="34" spans="1:12" s="53" customFormat="1" x14ac:dyDescent="0.25">
      <c r="A34" s="14" t="s">
        <v>2082</v>
      </c>
      <c r="B34" s="89">
        <v>1.46E-2</v>
      </c>
      <c r="C34" s="76">
        <f>C30*$B$34</f>
        <v>34.06666666666667</v>
      </c>
      <c r="D34" s="90">
        <f>C34</f>
        <v>34.06666666666667</v>
      </c>
      <c r="E34" s="77">
        <f>E$30*$B34</f>
        <v>34.06666666666667</v>
      </c>
      <c r="F34" s="90">
        <f>E34</f>
        <v>34.06666666666667</v>
      </c>
      <c r="G34" s="77">
        <f>G$30*$B34</f>
        <v>17.033333333333335</v>
      </c>
      <c r="H34" s="90">
        <f>G34</f>
        <v>17.033333333333335</v>
      </c>
      <c r="I34" s="77">
        <f>I$30*$B34</f>
        <v>17.033333333333335</v>
      </c>
      <c r="J34" s="90">
        <f>I34</f>
        <v>17.033333333333335</v>
      </c>
      <c r="K34" s="88"/>
      <c r="L34" s="65"/>
    </row>
    <row r="35" spans="1:12" s="53" customFormat="1" x14ac:dyDescent="0.25">
      <c r="A35" s="14" t="s">
        <v>2083</v>
      </c>
      <c r="B35" s="89">
        <v>5.9999999999999995E-4</v>
      </c>
      <c r="C35" s="76">
        <f>B35*$C$30</f>
        <v>1.4</v>
      </c>
      <c r="D35" s="90">
        <f>C35</f>
        <v>1.4</v>
      </c>
      <c r="E35" s="77">
        <f>E$30*$B35</f>
        <v>1.4</v>
      </c>
      <c r="F35" s="90">
        <f>E35</f>
        <v>1.4</v>
      </c>
      <c r="G35" s="77">
        <f>G$30*$B35</f>
        <v>0.7</v>
      </c>
      <c r="H35" s="90">
        <f>G35</f>
        <v>0.7</v>
      </c>
      <c r="I35" s="77">
        <f>I$30*$B35</f>
        <v>0.7</v>
      </c>
      <c r="J35" s="90">
        <f>I35</f>
        <v>0.7</v>
      </c>
      <c r="K35" s="88"/>
      <c r="L35" s="65"/>
    </row>
    <row r="36" spans="1:12" s="97" customFormat="1" x14ac:dyDescent="0.25">
      <c r="A36" s="91" t="s">
        <v>2084</v>
      </c>
      <c r="B36" s="92">
        <f>C36/C37</f>
        <v>8.4245906971701187E-2</v>
      </c>
      <c r="C36" s="93">
        <f t="shared" ref="C36:J36" si="1">SUM(C32:C35)</f>
        <v>181.3</v>
      </c>
      <c r="D36" s="94">
        <f t="shared" si="1"/>
        <v>181.3</v>
      </c>
      <c r="E36" s="95">
        <f t="shared" si="1"/>
        <v>181.3</v>
      </c>
      <c r="F36" s="94">
        <f t="shared" si="1"/>
        <v>181.3</v>
      </c>
      <c r="G36" s="95">
        <f t="shared" si="1"/>
        <v>90.65</v>
      </c>
      <c r="H36" s="94">
        <f t="shared" si="1"/>
        <v>90.65</v>
      </c>
      <c r="I36" s="95">
        <f t="shared" si="1"/>
        <v>90.65</v>
      </c>
      <c r="J36" s="94">
        <f t="shared" si="1"/>
        <v>90.65</v>
      </c>
      <c r="K36" s="96"/>
      <c r="L36" s="94">
        <f>SUM(C36:J36)+(SUM(I36:J36)*K24)</f>
        <v>1087.8</v>
      </c>
    </row>
    <row r="37" spans="1:12" s="53" customFormat="1" x14ac:dyDescent="0.25">
      <c r="A37" s="98" t="s">
        <v>2085</v>
      </c>
      <c r="B37" s="99"/>
      <c r="C37" s="93">
        <f>C30-SUM(C32:C35)</f>
        <v>2152.0333333333333</v>
      </c>
      <c r="D37" s="100">
        <f>D30+D36</f>
        <v>2514.6333333333337</v>
      </c>
      <c r="E37" s="95">
        <f>E30-SUM(E32:E35)</f>
        <v>2152.0333333333333</v>
      </c>
      <c r="F37" s="100">
        <f>F30+F36</f>
        <v>2514.6333333333337</v>
      </c>
      <c r="G37" s="95">
        <f>G30-SUM(G32:G35)</f>
        <v>1076.0166666666667</v>
      </c>
      <c r="H37" s="100">
        <f>H30+H36</f>
        <v>1257.3166666666668</v>
      </c>
      <c r="I37" s="95">
        <f>I30-SUM(I32:I35)</f>
        <v>1076.0166666666667</v>
      </c>
      <c r="J37" s="100">
        <f>J30+J36</f>
        <v>1257.3166666666668</v>
      </c>
      <c r="K37" s="83"/>
      <c r="L37" s="94">
        <f>SUM(C37,E37,G37,I37)+(I37*K24)</f>
        <v>6456.0999999999995</v>
      </c>
    </row>
    <row r="38" spans="1:12" s="53" customFormat="1" x14ac:dyDescent="0.25">
      <c r="C38" s="102"/>
      <c r="D38" s="103"/>
      <c r="E38" s="102"/>
      <c r="F38" s="103"/>
      <c r="G38" s="102"/>
      <c r="H38" s="103"/>
      <c r="I38" s="102"/>
      <c r="J38" s="103"/>
      <c r="L38" s="104">
        <f>L36+L37</f>
        <v>7543.9</v>
      </c>
    </row>
    <row r="39" spans="1:12" s="53" customFormat="1" x14ac:dyDescent="0.25"/>
    <row r="40" spans="1:12" s="53" customFormat="1" x14ac:dyDescent="0.25"/>
    <row r="41" spans="1:12" s="53" customFormat="1" ht="21" x14ac:dyDescent="0.35">
      <c r="C41" s="337">
        <f>C22+1</f>
        <v>2021</v>
      </c>
      <c r="D41" s="337"/>
      <c r="E41" s="337"/>
      <c r="F41" s="337"/>
      <c r="G41" s="337"/>
      <c r="H41" s="337"/>
      <c r="I41" s="337"/>
      <c r="J41" s="337"/>
      <c r="K41" s="337"/>
      <c r="L41" s="337"/>
    </row>
    <row r="42" spans="1:12" s="53" customFormat="1" x14ac:dyDescent="0.25">
      <c r="C42" s="54" t="str">
        <f>C23</f>
        <v>Employé 1</v>
      </c>
      <c r="D42" s="55" t="s">
        <v>2066</v>
      </c>
      <c r="E42" s="56" t="str">
        <f>E23</f>
        <v>Employé 2</v>
      </c>
      <c r="F42" s="55" t="s">
        <v>2066</v>
      </c>
      <c r="G42" s="56" t="str">
        <f>G23</f>
        <v>Employé 3</v>
      </c>
      <c r="H42" s="55" t="s">
        <v>2066</v>
      </c>
      <c r="I42" s="56" t="str">
        <f>I23</f>
        <v>Employé 4</v>
      </c>
      <c r="J42" s="55" t="s">
        <v>2066</v>
      </c>
      <c r="K42" s="57" t="s">
        <v>2070</v>
      </c>
      <c r="L42" s="58" t="s">
        <v>2071</v>
      </c>
    </row>
    <row r="43" spans="1:12" s="53" customFormat="1" x14ac:dyDescent="0.25">
      <c r="A43" s="59" t="s">
        <v>2072</v>
      </c>
      <c r="B43" s="60"/>
      <c r="C43" s="61">
        <f>C24+10000</f>
        <v>80000</v>
      </c>
      <c r="D43" s="62"/>
      <c r="E43" s="61">
        <f>E24+10000</f>
        <v>80000</v>
      </c>
      <c r="F43" s="62"/>
      <c r="G43" s="61">
        <f>G24+10000</f>
        <v>80000</v>
      </c>
      <c r="H43" s="62"/>
      <c r="I43" s="61">
        <f>I24+10000</f>
        <v>80000</v>
      </c>
      <c r="J43" s="62"/>
      <c r="K43" s="63">
        <v>1</v>
      </c>
      <c r="L43" s="64">
        <f>SUM(C43,E43,G43,I43)+(K43*I43)</f>
        <v>400000</v>
      </c>
    </row>
    <row r="44" spans="1:12" s="53" customFormat="1" x14ac:dyDescent="0.25">
      <c r="A44" s="14" t="s">
        <v>2073</v>
      </c>
      <c r="B44" s="65"/>
      <c r="C44" s="66">
        <v>12</v>
      </c>
      <c r="D44" s="65"/>
      <c r="E44" s="40">
        <v>12</v>
      </c>
      <c r="F44" s="65"/>
      <c r="G44" s="40">
        <v>12</v>
      </c>
      <c r="H44" s="65"/>
      <c r="I44" s="40">
        <v>12</v>
      </c>
      <c r="J44" s="65"/>
      <c r="K44" s="67"/>
      <c r="L44" s="65"/>
    </row>
    <row r="45" spans="1:12" s="53" customFormat="1" x14ac:dyDescent="0.25">
      <c r="A45" s="14" t="s">
        <v>2074</v>
      </c>
      <c r="B45" s="65"/>
      <c r="C45" s="68">
        <v>1</v>
      </c>
      <c r="D45" s="65"/>
      <c r="E45" s="68">
        <v>1</v>
      </c>
      <c r="F45" s="65"/>
      <c r="G45" s="68">
        <v>0.6</v>
      </c>
      <c r="H45" s="65"/>
      <c r="I45" s="68">
        <v>0.6</v>
      </c>
      <c r="J45" s="65"/>
      <c r="K45" s="69"/>
      <c r="L45" s="65"/>
    </row>
    <row r="46" spans="1:12" s="53" customFormat="1" x14ac:dyDescent="0.25">
      <c r="A46" s="14" t="s">
        <v>2075</v>
      </c>
      <c r="B46" s="65"/>
      <c r="C46" s="70">
        <f>$C$27+1</f>
        <v>25</v>
      </c>
      <c r="D46" s="65"/>
      <c r="E46" s="71">
        <f>$E$27+1</f>
        <v>25</v>
      </c>
      <c r="F46" s="65"/>
      <c r="G46" s="71">
        <f>$G$27+1</f>
        <v>26</v>
      </c>
      <c r="H46" s="65"/>
      <c r="I46" s="71"/>
      <c r="J46" s="65"/>
      <c r="K46" s="72"/>
      <c r="L46" s="65"/>
    </row>
    <row r="47" spans="1:12" s="53" customFormat="1" x14ac:dyDescent="0.25">
      <c r="A47" s="14" t="s">
        <v>2076</v>
      </c>
      <c r="B47" s="65"/>
      <c r="C47" s="73">
        <f>IF((C$27)&gt;24,IF((C$27)&gt;34,IF((C$27)&gt;44,IF((C$27)&gt;54,$D$113,$D$112),$D$111),$D$110),0)</f>
        <v>0</v>
      </c>
      <c r="D47" s="65"/>
      <c r="E47" s="74">
        <f>IF((E$27)&gt;24,IF((E$27)&gt;34,IF((E$27)&gt;44,IF((E$27)&gt;54,$D$113,$D$112),$D$111),$D$110),0)</f>
        <v>0</v>
      </c>
      <c r="F47" s="65"/>
      <c r="G47" s="74">
        <f>IF((G$27)&gt;24,IF((G$27)&gt;34,IF((G$27)&gt;44,IF((G$27)&gt;54,$D$113,$D$112),$D$111),$D$110),0)</f>
        <v>7.0000000000000007E-2</v>
      </c>
      <c r="H47" s="65"/>
      <c r="I47" s="74">
        <f>IF((I$46)&gt;24,IF((I$46)&gt;34,IF((I$46)&gt;44,IF((I$46)&gt;54,$D$113,$D$112),$D$111),$D$110),0)</f>
        <v>0</v>
      </c>
      <c r="J47" s="65"/>
      <c r="K47" s="75"/>
      <c r="L47" s="65"/>
    </row>
    <row r="48" spans="1:12" s="53" customFormat="1" x14ac:dyDescent="0.25">
      <c r="A48" s="14" t="s">
        <v>2077</v>
      </c>
      <c r="B48" s="65"/>
      <c r="C48" s="76">
        <f>IF((C$49*12)&gt;$C$105,IF((C$49*12)&gt;$C$106,IF((C$49*12)&gt;$C$107,$E$107,C$49-$D$106),$E$105),0)</f>
        <v>4610.416666666667</v>
      </c>
      <c r="D48" s="65"/>
      <c r="E48" s="77">
        <f>IF((E$49*12)&gt;$C$105,IF((E$49*12)&gt;$C$106,IF((E$49*12)&gt;$C$107,$E$107,E$49-$D$106),$E$105),0)</f>
        <v>4610.416666666667</v>
      </c>
      <c r="F48" s="65"/>
      <c r="G48" s="77">
        <f>IF((G$49*12)&gt;$C$105,IF((G$49*12)&gt;$C$106,IF((G$49*12)&gt;$C$107,$E$107,G$49-$D$106),$E$105),0)</f>
        <v>1943.75</v>
      </c>
      <c r="H48" s="65"/>
      <c r="I48" s="77">
        <f>IF((I$49*12)&gt;$C$105,IF((I$49*12)&gt;$C$106,IF((I$49*12)&gt;$C$107,$E$107,I$49-$D$106),$E$105),0)</f>
        <v>1943.75</v>
      </c>
      <c r="J48" s="65"/>
      <c r="K48" s="75"/>
      <c r="L48" s="65"/>
    </row>
    <row r="49" spans="1:12" s="53" customFormat="1" x14ac:dyDescent="0.25">
      <c r="A49" s="78" t="s">
        <v>2078</v>
      </c>
      <c r="B49" s="79"/>
      <c r="C49" s="80">
        <f>C43/C44*C45</f>
        <v>6666.666666666667</v>
      </c>
      <c r="D49" s="81">
        <f>C49</f>
        <v>6666.666666666667</v>
      </c>
      <c r="E49" s="82">
        <f>E43/E44*E45</f>
        <v>6666.666666666667</v>
      </c>
      <c r="F49" s="81">
        <f>E49</f>
        <v>6666.666666666667</v>
      </c>
      <c r="G49" s="82">
        <f>G43/G44*G45</f>
        <v>4000</v>
      </c>
      <c r="H49" s="81">
        <f>G49</f>
        <v>4000</v>
      </c>
      <c r="I49" s="82">
        <f>(I43/I44)*I45</f>
        <v>4000</v>
      </c>
      <c r="J49" s="81">
        <f>I49</f>
        <v>4000</v>
      </c>
      <c r="K49" s="83"/>
      <c r="L49" s="64">
        <f>SUM(C49,E49,G49,I49,)+(K43*I49)</f>
        <v>25333.333333333336</v>
      </c>
    </row>
    <row r="50" spans="1:12" s="53" customFormat="1" x14ac:dyDescent="0.25">
      <c r="A50" s="84" t="s">
        <v>2079</v>
      </c>
      <c r="B50" s="65"/>
      <c r="C50" s="85"/>
      <c r="D50" s="86"/>
      <c r="E50" s="87"/>
      <c r="F50" s="86"/>
      <c r="G50" s="87"/>
      <c r="H50" s="86"/>
      <c r="I50" s="87"/>
      <c r="J50" s="86"/>
      <c r="K50" s="88"/>
      <c r="L50" s="65"/>
    </row>
    <row r="51" spans="1:12" s="53" customFormat="1" x14ac:dyDescent="0.25">
      <c r="A51" s="14" t="s">
        <v>2080</v>
      </c>
      <c r="B51" s="89">
        <v>6.25E-2</v>
      </c>
      <c r="C51" s="76">
        <f>C$49*$B51</f>
        <v>416.66666666666669</v>
      </c>
      <c r="D51" s="90">
        <f>C51</f>
        <v>416.66666666666669</v>
      </c>
      <c r="E51" s="77">
        <f>E$49*$B51</f>
        <v>416.66666666666669</v>
      </c>
      <c r="F51" s="90">
        <f>E51</f>
        <v>416.66666666666669</v>
      </c>
      <c r="G51" s="77">
        <f>G$49*$B51</f>
        <v>250</v>
      </c>
      <c r="H51" s="90">
        <f>G51</f>
        <v>250</v>
      </c>
      <c r="I51" s="77">
        <f>I$49*$B51</f>
        <v>250</v>
      </c>
      <c r="J51" s="90">
        <f>I51</f>
        <v>250</v>
      </c>
      <c r="K51" s="88"/>
      <c r="L51" s="65"/>
    </row>
    <row r="52" spans="1:12" s="53" customFormat="1" x14ac:dyDescent="0.25">
      <c r="A52" s="14" t="s">
        <v>2081</v>
      </c>
      <c r="B52" s="65"/>
      <c r="C52" s="76">
        <f>IF((C$49*12)&gt;$C$105,IF((C$49*12)&gt;$C$106,IF((C$49*12)&gt;$C$107,$E$107,C$49-$D$106),$E$105),0)*C$47</f>
        <v>0</v>
      </c>
      <c r="D52" s="90">
        <f>C52</f>
        <v>0</v>
      </c>
      <c r="E52" s="77">
        <f>IF((E$49*12)&gt;$C$105,IF((E$49*12)&gt;$C$106,IF((E$49*12)&gt;$C$107,$E$107,E$49-$D$106),$E$105),0)*E$47</f>
        <v>0</v>
      </c>
      <c r="F52" s="90">
        <f>E52</f>
        <v>0</v>
      </c>
      <c r="G52" s="77">
        <f>IF((G$49*12)&gt;$C$105,IF((G$49*12)&gt;$C$106,IF((G$49*12)&gt;$C$107,$E$107,G$49-$D$106),$E$105),0)*G$47</f>
        <v>136.0625</v>
      </c>
      <c r="H52" s="90">
        <f>G52</f>
        <v>136.0625</v>
      </c>
      <c r="I52" s="77">
        <f>IF((I$49*12)&gt;$C$105,IF((I$49*12)&gt;$C$106,IF((I$49*12)&gt;$C$107,$E$107,I$49-$D$106),$E$105),0)*I$47</f>
        <v>0</v>
      </c>
      <c r="J52" s="90">
        <f>I52</f>
        <v>0</v>
      </c>
      <c r="K52" s="88"/>
      <c r="L52" s="65"/>
    </row>
    <row r="53" spans="1:12" s="53" customFormat="1" x14ac:dyDescent="0.25">
      <c r="A53" s="14" t="s">
        <v>2082</v>
      </c>
      <c r="B53" s="89">
        <v>1.46E-2</v>
      </c>
      <c r="C53" s="76">
        <f>C49*$B$53</f>
        <v>97.333333333333343</v>
      </c>
      <c r="D53" s="90">
        <f>C53</f>
        <v>97.333333333333343</v>
      </c>
      <c r="E53" s="77">
        <f>E$49*$B53</f>
        <v>97.333333333333343</v>
      </c>
      <c r="F53" s="90">
        <f>E53</f>
        <v>97.333333333333343</v>
      </c>
      <c r="G53" s="77">
        <f>G$49*$B53</f>
        <v>58.4</v>
      </c>
      <c r="H53" s="90">
        <f>G53</f>
        <v>58.4</v>
      </c>
      <c r="I53" s="77">
        <f>I$49*$B53</f>
        <v>58.4</v>
      </c>
      <c r="J53" s="90">
        <f>I53</f>
        <v>58.4</v>
      </c>
      <c r="K53" s="88"/>
      <c r="L53" s="65"/>
    </row>
    <row r="54" spans="1:12" s="53" customFormat="1" x14ac:dyDescent="0.25">
      <c r="A54" s="14" t="s">
        <v>2083</v>
      </c>
      <c r="B54" s="89">
        <v>5.9999999999999995E-4</v>
      </c>
      <c r="C54" s="76">
        <f>B54*$C$49</f>
        <v>4</v>
      </c>
      <c r="D54" s="90">
        <f>C54</f>
        <v>4</v>
      </c>
      <c r="E54" s="77">
        <f>E$49*$B54</f>
        <v>4</v>
      </c>
      <c r="F54" s="90">
        <f>E54</f>
        <v>4</v>
      </c>
      <c r="G54" s="77">
        <f>G$49*$B54</f>
        <v>2.4</v>
      </c>
      <c r="H54" s="90">
        <f>G54</f>
        <v>2.4</v>
      </c>
      <c r="I54" s="77">
        <f>I$49*$B54</f>
        <v>2.4</v>
      </c>
      <c r="J54" s="90">
        <f>I54</f>
        <v>2.4</v>
      </c>
      <c r="K54" s="88"/>
      <c r="L54" s="65"/>
    </row>
    <row r="55" spans="1:12" s="97" customFormat="1" x14ac:dyDescent="0.25">
      <c r="A55" s="91" t="s">
        <v>2084</v>
      </c>
      <c r="B55" s="92">
        <f>C55/C56</f>
        <v>8.4245906971701173E-2</v>
      </c>
      <c r="C55" s="93">
        <f t="shared" ref="C55:J55" si="2">SUM(C51:C54)</f>
        <v>518</v>
      </c>
      <c r="D55" s="94">
        <f t="shared" si="2"/>
        <v>518</v>
      </c>
      <c r="E55" s="95">
        <f t="shared" si="2"/>
        <v>518</v>
      </c>
      <c r="F55" s="94">
        <f t="shared" si="2"/>
        <v>518</v>
      </c>
      <c r="G55" s="95">
        <f t="shared" si="2"/>
        <v>446.86249999999995</v>
      </c>
      <c r="H55" s="94">
        <f t="shared" si="2"/>
        <v>446.86249999999995</v>
      </c>
      <c r="I55" s="95">
        <f t="shared" si="2"/>
        <v>310.79999999999995</v>
      </c>
      <c r="J55" s="94">
        <f t="shared" si="2"/>
        <v>310.79999999999995</v>
      </c>
      <c r="K55" s="96"/>
      <c r="L55" s="94">
        <f>SUM(C55:J55)+(SUM(I55:J55)*K43)</f>
        <v>4208.9250000000011</v>
      </c>
    </row>
    <row r="56" spans="1:12" s="53" customFormat="1" x14ac:dyDescent="0.25">
      <c r="A56" s="98" t="s">
        <v>2085</v>
      </c>
      <c r="B56" s="99"/>
      <c r="C56" s="93">
        <f>C49-SUM(C51:C54)</f>
        <v>6148.666666666667</v>
      </c>
      <c r="D56" s="100">
        <f>D49+D55</f>
        <v>7184.666666666667</v>
      </c>
      <c r="E56" s="95">
        <f>E49-SUM(E51:E54)</f>
        <v>6148.666666666667</v>
      </c>
      <c r="F56" s="100">
        <f>F49+F55</f>
        <v>7184.666666666667</v>
      </c>
      <c r="G56" s="95">
        <f>G49-SUM(G51:G54)</f>
        <v>3553.1374999999998</v>
      </c>
      <c r="H56" s="100">
        <f>H49+H55</f>
        <v>4446.8625000000002</v>
      </c>
      <c r="I56" s="95">
        <f>I49-SUM(I51:I54)</f>
        <v>3689.2</v>
      </c>
      <c r="J56" s="100">
        <f>J49+J55</f>
        <v>4310.8</v>
      </c>
      <c r="K56" s="83"/>
      <c r="L56" s="94">
        <f>SUM(C56,E56,G56,I56)+(I56*K43)</f>
        <v>23228.870833333334</v>
      </c>
    </row>
    <row r="57" spans="1:12" s="53" customFormat="1" x14ac:dyDescent="0.25">
      <c r="C57" s="102"/>
      <c r="D57" s="103"/>
      <c r="E57" s="102"/>
      <c r="F57" s="103"/>
      <c r="G57" s="102"/>
      <c r="H57" s="103"/>
      <c r="I57" s="102"/>
      <c r="J57" s="103"/>
      <c r="L57" s="104">
        <f>L55+L56</f>
        <v>27437.795833333337</v>
      </c>
    </row>
    <row r="58" spans="1:12" s="53" customFormat="1" x14ac:dyDescent="0.25"/>
    <row r="59" spans="1:12" s="53" customFormat="1" x14ac:dyDescent="0.25"/>
    <row r="60" spans="1:12" s="53" customFormat="1" ht="21" x14ac:dyDescent="0.35">
      <c r="C60" s="337">
        <f>C41+1</f>
        <v>2022</v>
      </c>
      <c r="D60" s="337"/>
      <c r="E60" s="337"/>
      <c r="F60" s="337"/>
      <c r="G60" s="337"/>
      <c r="H60" s="337"/>
      <c r="I60" s="337"/>
      <c r="J60" s="337"/>
      <c r="K60" s="337"/>
      <c r="L60" s="337"/>
    </row>
    <row r="61" spans="1:12" s="53" customFormat="1" x14ac:dyDescent="0.25">
      <c r="C61" s="54" t="str">
        <f>C42</f>
        <v>Employé 1</v>
      </c>
      <c r="D61" s="55" t="s">
        <v>2066</v>
      </c>
      <c r="E61" s="56" t="str">
        <f>E42</f>
        <v>Employé 2</v>
      </c>
      <c r="F61" s="55" t="s">
        <v>2066</v>
      </c>
      <c r="G61" s="56" t="str">
        <f>G42</f>
        <v>Employé 3</v>
      </c>
      <c r="H61" s="55" t="s">
        <v>2066</v>
      </c>
      <c r="I61" s="56" t="str">
        <f>I42</f>
        <v>Employé 4</v>
      </c>
      <c r="J61" s="55" t="s">
        <v>2066</v>
      </c>
      <c r="K61" s="57" t="s">
        <v>2070</v>
      </c>
      <c r="L61" s="58" t="s">
        <v>2071</v>
      </c>
    </row>
    <row r="62" spans="1:12" s="53" customFormat="1" x14ac:dyDescent="0.25">
      <c r="A62" s="59" t="s">
        <v>2072</v>
      </c>
      <c r="B62" s="60"/>
      <c r="C62" s="61">
        <f>C43+15000</f>
        <v>95000</v>
      </c>
      <c r="D62" s="62"/>
      <c r="E62" s="61">
        <f>C62</f>
        <v>95000</v>
      </c>
      <c r="F62" s="62"/>
      <c r="G62" s="61">
        <f>C62</f>
        <v>95000</v>
      </c>
      <c r="H62" s="62"/>
      <c r="I62" s="61">
        <f>I43+15000</f>
        <v>95000</v>
      </c>
      <c r="J62" s="62"/>
      <c r="K62" s="63">
        <v>2</v>
      </c>
      <c r="L62" s="64">
        <f>SUM(C62,E62,G62,I62)+(K62*I62)</f>
        <v>570000</v>
      </c>
    </row>
    <row r="63" spans="1:12" s="53" customFormat="1" x14ac:dyDescent="0.25">
      <c r="A63" s="14" t="s">
        <v>2073</v>
      </c>
      <c r="B63" s="65"/>
      <c r="C63" s="66">
        <v>12</v>
      </c>
      <c r="D63" s="65"/>
      <c r="E63" s="40">
        <v>12</v>
      </c>
      <c r="F63" s="65"/>
      <c r="G63" s="40">
        <v>12</v>
      </c>
      <c r="H63" s="65"/>
      <c r="I63" s="40">
        <v>12</v>
      </c>
      <c r="J63" s="65"/>
      <c r="K63" s="67"/>
      <c r="L63" s="65"/>
    </row>
    <row r="64" spans="1:12" s="53" customFormat="1" x14ac:dyDescent="0.25">
      <c r="A64" s="14" t="s">
        <v>2074</v>
      </c>
      <c r="B64" s="65"/>
      <c r="C64" s="68">
        <f>Hypotheses!E20</f>
        <v>1</v>
      </c>
      <c r="D64" s="65"/>
      <c r="E64" s="68">
        <f>C64</f>
        <v>1</v>
      </c>
      <c r="F64" s="65"/>
      <c r="G64" s="68">
        <f>C64</f>
        <v>1</v>
      </c>
      <c r="H64" s="65"/>
      <c r="I64" s="68">
        <v>1</v>
      </c>
      <c r="J64" s="65"/>
      <c r="K64" s="69"/>
      <c r="L64" s="65"/>
    </row>
    <row r="65" spans="1:12" s="53" customFormat="1" x14ac:dyDescent="0.25">
      <c r="A65" s="14" t="s">
        <v>2075</v>
      </c>
      <c r="B65" s="65"/>
      <c r="C65" s="70">
        <f>$C$46+1</f>
        <v>26</v>
      </c>
      <c r="D65" s="65"/>
      <c r="E65" s="71">
        <f>$E$46+1</f>
        <v>26</v>
      </c>
      <c r="F65" s="65"/>
      <c r="G65" s="71">
        <f>$G$46+1</f>
        <v>27</v>
      </c>
      <c r="H65" s="65"/>
      <c r="I65" s="71">
        <f>$I$46+1</f>
        <v>1</v>
      </c>
      <c r="J65" s="65"/>
      <c r="K65" s="72"/>
      <c r="L65" s="65"/>
    </row>
    <row r="66" spans="1:12" s="53" customFormat="1" x14ac:dyDescent="0.25">
      <c r="A66" s="14" t="s">
        <v>2076</v>
      </c>
      <c r="B66" s="65"/>
      <c r="C66" s="73">
        <f>IF((C$27)&gt;24,IF((C$27)&gt;34,IF((C$27)&gt;44,IF((C$27)&gt;54,$D$113,$D$112),$D$111),$D$110),0)</f>
        <v>0</v>
      </c>
      <c r="D66" s="65"/>
      <c r="E66" s="74">
        <f>IF((E$27)&gt;24,IF((E$27)&gt;34,IF((E$27)&gt;44,IF((E$27)&gt;54,$D$113,$D$112),$D$111),$D$110),0)</f>
        <v>0</v>
      </c>
      <c r="F66" s="65"/>
      <c r="G66" s="74">
        <f>IF((G$27)&gt;24,IF((G$27)&gt;34,IF((G$27)&gt;44,IF((G$27)&gt;54,$D$113,$D$112),$D$111),$D$110),0)</f>
        <v>7.0000000000000007E-2</v>
      </c>
      <c r="H66" s="65"/>
      <c r="I66" s="74">
        <f>IF((I$27)&gt;24,IF((I$27)&gt;34,IF((I$27)&gt;44,IF((I$27)&gt;54,$D$113,$D$112),$D$111),$D$110),0)</f>
        <v>7.0000000000000007E-2</v>
      </c>
      <c r="J66" s="65"/>
      <c r="K66" s="75"/>
      <c r="L66" s="65"/>
    </row>
    <row r="67" spans="1:12" s="53" customFormat="1" x14ac:dyDescent="0.25">
      <c r="A67" s="14" t="s">
        <v>2077</v>
      </c>
      <c r="B67" s="65"/>
      <c r="C67" s="76">
        <f>IF((C$68*12)&gt;$C$105,IF((C$68*12)&gt;$C$106,IF((C$68*12)&gt;$C$107,$E$107,C$68-$D$106),$E$105),0)</f>
        <v>4990</v>
      </c>
      <c r="D67" s="65"/>
      <c r="E67" s="77">
        <f>IF((E$68*12)&gt;$C$105,IF((E$68*12)&gt;$C$106,IF((E$68*12)&gt;$C$107,$E$107,E$68-$D$106),$E$105),0)</f>
        <v>4990</v>
      </c>
      <c r="F67" s="65"/>
      <c r="G67" s="77">
        <f>IF((G$68*12)&gt;$C$105,IF((G$68*12)&gt;$C$106,IF((G$68*12)&gt;$C$107,$E$107,G$68-$D$106),$E$105),0)</f>
        <v>4990</v>
      </c>
      <c r="H67" s="65"/>
      <c r="I67" s="77">
        <f>IF((I$68*12)&gt;$C$105,IF((I$68*12)&gt;$C$106,IF((I$68*12)&gt;$C$107,$E$107,I$68-$D$106),$E$105),0)</f>
        <v>4990</v>
      </c>
      <c r="J67" s="65"/>
      <c r="K67" s="75"/>
      <c r="L67" s="65"/>
    </row>
    <row r="68" spans="1:12" s="53" customFormat="1" x14ac:dyDescent="0.25">
      <c r="A68" s="78" t="s">
        <v>2078</v>
      </c>
      <c r="B68" s="79"/>
      <c r="C68" s="80">
        <f>C62/C63*C64</f>
        <v>7916.666666666667</v>
      </c>
      <c r="D68" s="81">
        <f>C68</f>
        <v>7916.666666666667</v>
      </c>
      <c r="E68" s="82">
        <f>E62/E63*E64</f>
        <v>7916.666666666667</v>
      </c>
      <c r="F68" s="81">
        <f>E68</f>
        <v>7916.666666666667</v>
      </c>
      <c r="G68" s="82">
        <f>G62/G63*G64</f>
        <v>7916.666666666667</v>
      </c>
      <c r="H68" s="81">
        <f>G68</f>
        <v>7916.666666666667</v>
      </c>
      <c r="I68" s="82">
        <f>(I62/I63)*I64</f>
        <v>7916.666666666667</v>
      </c>
      <c r="J68" s="81">
        <f>I68</f>
        <v>7916.666666666667</v>
      </c>
      <c r="K68" s="83"/>
      <c r="L68" s="64">
        <f>SUM(C68,E68,G68,I68,)+(K62*I68)</f>
        <v>47500</v>
      </c>
    </row>
    <row r="69" spans="1:12" s="53" customFormat="1" x14ac:dyDescent="0.25">
      <c r="A69" s="84" t="s">
        <v>2079</v>
      </c>
      <c r="B69" s="65"/>
      <c r="C69" s="85"/>
      <c r="D69" s="86"/>
      <c r="E69" s="87"/>
      <c r="F69" s="86"/>
      <c r="G69" s="87"/>
      <c r="H69" s="86"/>
      <c r="I69" s="87"/>
      <c r="J69" s="86"/>
      <c r="K69" s="88"/>
      <c r="L69" s="65"/>
    </row>
    <row r="70" spans="1:12" s="53" customFormat="1" x14ac:dyDescent="0.25">
      <c r="A70" s="14" t="s">
        <v>2080</v>
      </c>
      <c r="B70" s="89">
        <v>6.25E-2</v>
      </c>
      <c r="C70" s="76">
        <f>C$68*$B70</f>
        <v>494.79166666666669</v>
      </c>
      <c r="D70" s="90">
        <f>C70</f>
        <v>494.79166666666669</v>
      </c>
      <c r="E70" s="77">
        <f>E$68*$B70</f>
        <v>494.79166666666669</v>
      </c>
      <c r="F70" s="90">
        <f>E70</f>
        <v>494.79166666666669</v>
      </c>
      <c r="G70" s="77">
        <f>G$68*$B70</f>
        <v>494.79166666666669</v>
      </c>
      <c r="H70" s="90">
        <f>G70</f>
        <v>494.79166666666669</v>
      </c>
      <c r="I70" s="77">
        <f>I$68*$B70</f>
        <v>494.79166666666669</v>
      </c>
      <c r="J70" s="90">
        <f>I70</f>
        <v>494.79166666666669</v>
      </c>
      <c r="K70" s="88"/>
      <c r="L70" s="65"/>
    </row>
    <row r="71" spans="1:12" s="53" customFormat="1" x14ac:dyDescent="0.25">
      <c r="A71" s="14" t="s">
        <v>2081</v>
      </c>
      <c r="B71" s="65"/>
      <c r="C71" s="76">
        <f>IF((C$68*12)&gt;$C$105,IF((C$68*12)&gt;$C$106,IF((C$68*12)&gt;$C$107,$E$107,C$68-$D$106),$E$105),0)*C$66</f>
        <v>0</v>
      </c>
      <c r="D71" s="90">
        <f>C71</f>
        <v>0</v>
      </c>
      <c r="E71" s="77">
        <f>IF((E$68*12)&gt;$C$105,IF((E$68*12)&gt;$C$106,IF((E$68*12)&gt;$C$107,$E$107,E$68-$D$106),$E$105),0)*E$66</f>
        <v>0</v>
      </c>
      <c r="F71" s="90">
        <f>E71</f>
        <v>0</v>
      </c>
      <c r="G71" s="77">
        <f>IF((G$68*12)&gt;$C$105,IF((G$68*12)&gt;$C$106,IF((G$68*12)&gt;$C$107,$E$107,G$68-$D$106),$E$105),0)*G$66</f>
        <v>349.3</v>
      </c>
      <c r="H71" s="90">
        <f>G71</f>
        <v>349.3</v>
      </c>
      <c r="I71" s="77">
        <f>IF((I$68*12)&gt;$C$105,IF((I$68*12)&gt;$C$106,IF((I$68*12)&gt;$C$107,$E$107,I$68-$D$106),$E$105),0)*I$66</f>
        <v>349.3</v>
      </c>
      <c r="J71" s="90">
        <f>I71</f>
        <v>349.3</v>
      </c>
      <c r="K71" s="88"/>
      <c r="L71" s="65"/>
    </row>
    <row r="72" spans="1:12" s="53" customFormat="1" x14ac:dyDescent="0.25">
      <c r="A72" s="14" t="s">
        <v>2082</v>
      </c>
      <c r="B72" s="89">
        <v>1.46E-2</v>
      </c>
      <c r="C72" s="76">
        <f>C68*$B$15</f>
        <v>115.58333333333334</v>
      </c>
      <c r="D72" s="90">
        <f>C72</f>
        <v>115.58333333333334</v>
      </c>
      <c r="E72" s="77">
        <f>E$68*$B72</f>
        <v>115.58333333333334</v>
      </c>
      <c r="F72" s="90">
        <f>E72</f>
        <v>115.58333333333334</v>
      </c>
      <c r="G72" s="77">
        <f>G$68*$B72</f>
        <v>115.58333333333334</v>
      </c>
      <c r="H72" s="90">
        <f>G72</f>
        <v>115.58333333333334</v>
      </c>
      <c r="I72" s="77">
        <f>I$68*$B72</f>
        <v>115.58333333333334</v>
      </c>
      <c r="J72" s="90">
        <f>I72</f>
        <v>115.58333333333334</v>
      </c>
      <c r="K72" s="88"/>
      <c r="L72" s="65"/>
    </row>
    <row r="73" spans="1:12" s="53" customFormat="1" x14ac:dyDescent="0.25">
      <c r="A73" s="14" t="s">
        <v>2083</v>
      </c>
      <c r="B73" s="89">
        <v>5.9999999999999995E-4</v>
      </c>
      <c r="C73" s="76">
        <f>B73*$C$68</f>
        <v>4.75</v>
      </c>
      <c r="D73" s="90">
        <f>C73</f>
        <v>4.75</v>
      </c>
      <c r="E73" s="77">
        <f>E$68*$B73</f>
        <v>4.75</v>
      </c>
      <c r="F73" s="90">
        <f>E73</f>
        <v>4.75</v>
      </c>
      <c r="G73" s="77">
        <f>G$68*$B73</f>
        <v>4.75</v>
      </c>
      <c r="H73" s="90">
        <f>G73</f>
        <v>4.75</v>
      </c>
      <c r="I73" s="77">
        <f>I$68*$B73</f>
        <v>4.75</v>
      </c>
      <c r="J73" s="90">
        <f>I73</f>
        <v>4.75</v>
      </c>
      <c r="K73" s="88"/>
      <c r="L73" s="65"/>
    </row>
    <row r="74" spans="1:12" s="97" customFormat="1" x14ac:dyDescent="0.25">
      <c r="A74" s="91" t="s">
        <v>2084</v>
      </c>
      <c r="B74" s="92">
        <f>C74/C75</f>
        <v>8.4245906971701173E-2</v>
      </c>
      <c r="C74" s="93">
        <f t="shared" ref="C74:J74" si="3">SUM(C70:C73)</f>
        <v>615.125</v>
      </c>
      <c r="D74" s="94">
        <f t="shared" si="3"/>
        <v>615.125</v>
      </c>
      <c r="E74" s="95">
        <f t="shared" si="3"/>
        <v>615.125</v>
      </c>
      <c r="F74" s="94">
        <f t="shared" si="3"/>
        <v>615.125</v>
      </c>
      <c r="G74" s="95">
        <f t="shared" si="3"/>
        <v>964.42500000000007</v>
      </c>
      <c r="H74" s="94">
        <f t="shared" si="3"/>
        <v>964.42500000000007</v>
      </c>
      <c r="I74" s="95">
        <f t="shared" si="3"/>
        <v>964.42500000000007</v>
      </c>
      <c r="J74" s="94">
        <f t="shared" si="3"/>
        <v>964.42500000000007</v>
      </c>
      <c r="K74" s="96"/>
      <c r="L74" s="94">
        <f>SUM(C74:J74)+(SUM(I74:J74)*K62)</f>
        <v>10175.900000000001</v>
      </c>
    </row>
    <row r="75" spans="1:12" s="53" customFormat="1" x14ac:dyDescent="0.25">
      <c r="A75" s="98" t="s">
        <v>2085</v>
      </c>
      <c r="B75" s="99"/>
      <c r="C75" s="93">
        <f>C68-SUM(C70:C73)</f>
        <v>7301.541666666667</v>
      </c>
      <c r="D75" s="100">
        <f>D68+D74</f>
        <v>8531.7916666666679</v>
      </c>
      <c r="E75" s="95">
        <f>E68-SUM(E70:E73)</f>
        <v>7301.541666666667</v>
      </c>
      <c r="F75" s="100">
        <f>F68+F74</f>
        <v>8531.7916666666679</v>
      </c>
      <c r="G75" s="95">
        <f>G68-SUM(G70:G73)</f>
        <v>6952.2416666666668</v>
      </c>
      <c r="H75" s="100">
        <f>H68+H74</f>
        <v>8881.0916666666672</v>
      </c>
      <c r="I75" s="95">
        <f>I68-SUM(I70:I73)</f>
        <v>6952.2416666666668</v>
      </c>
      <c r="J75" s="100">
        <f>J68+J74</f>
        <v>8881.0916666666672</v>
      </c>
      <c r="K75" s="83"/>
      <c r="L75" s="94">
        <f>SUM(C75,E75,G75,I75)+(I75*K62)</f>
        <v>42412.05</v>
      </c>
    </row>
    <row r="76" spans="1:12" s="53" customFormat="1" x14ac:dyDescent="0.25">
      <c r="C76" s="102"/>
      <c r="D76" s="103"/>
      <c r="E76" s="102"/>
      <c r="F76" s="103"/>
      <c r="G76" s="102"/>
      <c r="H76" s="103"/>
      <c r="I76" s="102"/>
      <c r="J76" s="103"/>
      <c r="L76" s="104">
        <f>L74+L75</f>
        <v>52587.950000000004</v>
      </c>
    </row>
    <row r="77" spans="1:12" s="53" customFormat="1" x14ac:dyDescent="0.25"/>
    <row r="78" spans="1:12" s="53" customFormat="1" x14ac:dyDescent="0.25"/>
    <row r="79" spans="1:12" s="53" customFormat="1" ht="21" x14ac:dyDescent="0.35">
      <c r="C79" s="337">
        <f>C60+1</f>
        <v>2023</v>
      </c>
      <c r="D79" s="337"/>
      <c r="E79" s="337"/>
      <c r="F79" s="337"/>
      <c r="G79" s="337"/>
      <c r="H79" s="337"/>
      <c r="I79" s="337"/>
      <c r="J79" s="337"/>
      <c r="K79" s="337"/>
      <c r="L79" s="337"/>
    </row>
    <row r="80" spans="1:12" s="53" customFormat="1" x14ac:dyDescent="0.25">
      <c r="C80" s="54" t="str">
        <f>C61</f>
        <v>Employé 1</v>
      </c>
      <c r="D80" s="55" t="s">
        <v>2066</v>
      </c>
      <c r="E80" s="56" t="str">
        <f>E61</f>
        <v>Employé 2</v>
      </c>
      <c r="F80" s="55" t="s">
        <v>2066</v>
      </c>
      <c r="G80" s="56" t="str">
        <f>G61</f>
        <v>Employé 3</v>
      </c>
      <c r="H80" s="55" t="s">
        <v>2066</v>
      </c>
      <c r="I80" s="56" t="str">
        <f>I61</f>
        <v>Employé 4</v>
      </c>
      <c r="J80" s="55" t="s">
        <v>2066</v>
      </c>
      <c r="K80" s="57" t="s">
        <v>2070</v>
      </c>
      <c r="L80" s="58" t="s">
        <v>2071</v>
      </c>
    </row>
    <row r="81" spans="1:12" s="53" customFormat="1" x14ac:dyDescent="0.25">
      <c r="A81" s="59" t="s">
        <v>2072</v>
      </c>
      <c r="B81" s="60"/>
      <c r="C81" s="61">
        <f>C62+15000</f>
        <v>110000</v>
      </c>
      <c r="D81" s="62"/>
      <c r="E81" s="61">
        <f>C81</f>
        <v>110000</v>
      </c>
      <c r="F81" s="62"/>
      <c r="G81" s="61">
        <f>C81</f>
        <v>110000</v>
      </c>
      <c r="H81" s="62"/>
      <c r="I81" s="61">
        <f>I62+15000</f>
        <v>110000</v>
      </c>
      <c r="J81" s="62"/>
      <c r="K81" s="63">
        <v>5</v>
      </c>
      <c r="L81" s="64">
        <f>SUM(C81,E81,G81,I81)+(K81*I81)</f>
        <v>990000</v>
      </c>
    </row>
    <row r="82" spans="1:12" s="53" customFormat="1" x14ac:dyDescent="0.25">
      <c r="A82" s="14" t="s">
        <v>2073</v>
      </c>
      <c r="B82" s="65"/>
      <c r="C82" s="66">
        <v>12</v>
      </c>
      <c r="D82" s="65"/>
      <c r="E82" s="40">
        <v>12</v>
      </c>
      <c r="F82" s="65"/>
      <c r="G82" s="40">
        <v>12</v>
      </c>
      <c r="H82" s="65"/>
      <c r="I82" s="40">
        <v>12</v>
      </c>
      <c r="J82" s="65"/>
      <c r="K82" s="67"/>
      <c r="L82" s="65"/>
    </row>
    <row r="83" spans="1:12" s="53" customFormat="1" x14ac:dyDescent="0.25">
      <c r="A83" s="14" t="s">
        <v>2074</v>
      </c>
      <c r="B83" s="65"/>
      <c r="C83" s="68">
        <f>Hypotheses!F20</f>
        <v>1</v>
      </c>
      <c r="D83" s="65"/>
      <c r="E83" s="68">
        <f>C83</f>
        <v>1</v>
      </c>
      <c r="F83" s="65"/>
      <c r="G83" s="68">
        <f>C83</f>
        <v>1</v>
      </c>
      <c r="H83" s="65"/>
      <c r="I83" s="68">
        <v>1</v>
      </c>
      <c r="J83" s="65"/>
      <c r="K83" s="69"/>
      <c r="L83" s="65"/>
    </row>
    <row r="84" spans="1:12" s="53" customFormat="1" x14ac:dyDescent="0.25">
      <c r="A84" s="14" t="s">
        <v>2075</v>
      </c>
      <c r="B84" s="65"/>
      <c r="C84" s="70">
        <f>$C$65 +1</f>
        <v>27</v>
      </c>
      <c r="D84" s="65"/>
      <c r="E84" s="71">
        <f>$E$65 +1</f>
        <v>27</v>
      </c>
      <c r="F84" s="65"/>
      <c r="G84" s="71">
        <f>$G$65 +1</f>
        <v>28</v>
      </c>
      <c r="H84" s="65"/>
      <c r="I84" s="71">
        <f>$I$65 +1</f>
        <v>2</v>
      </c>
      <c r="J84" s="65"/>
      <c r="K84" s="72"/>
      <c r="L84" s="65"/>
    </row>
    <row r="85" spans="1:12" s="53" customFormat="1" x14ac:dyDescent="0.25">
      <c r="A85" s="14" t="s">
        <v>2076</v>
      </c>
      <c r="B85" s="65"/>
      <c r="C85" s="73">
        <f>IF((C$27)&gt;24,IF((C$27)&gt;34,IF((C$27)&gt;44,IF((C$27)&gt;54,$D$113,$D$112),$D$111),$D$110),0)</f>
        <v>0</v>
      </c>
      <c r="D85" s="65"/>
      <c r="E85" s="74">
        <f>IF((E$27)&gt;24,IF((E$27)&gt;34,IF((E$27)&gt;44,IF((E$27)&gt;54,$D$113,$D$112),$D$111),$D$110),0)</f>
        <v>0</v>
      </c>
      <c r="F85" s="65"/>
      <c r="G85" s="74">
        <f>IF((G$27)&gt;24,IF((G$27)&gt;34,IF((G$27)&gt;44,IF((G$27)&gt;54,$D$113,$D$112),$D$111),$D$110),0)</f>
        <v>7.0000000000000007E-2</v>
      </c>
      <c r="H85" s="65"/>
      <c r="I85" s="74">
        <f>IF((I$27)&gt;24,IF((I$27)&gt;34,IF((I$27)&gt;44,IF((I$27)&gt;54,$D$113,$D$112),$D$111),$D$110),0)</f>
        <v>7.0000000000000007E-2</v>
      </c>
      <c r="J85" s="65"/>
      <c r="K85" s="75"/>
      <c r="L85" s="65"/>
    </row>
    <row r="86" spans="1:12" s="53" customFormat="1" x14ac:dyDescent="0.25">
      <c r="A86" s="14" t="s">
        <v>2077</v>
      </c>
      <c r="B86" s="65"/>
      <c r="C86" s="76">
        <f>IF((C$87*12)&gt;$C$105,IF((C$87*12)&gt;$C$106,IF((C$87*12)&gt;$C$107,$E$107,C$87-$D$106),$E$105),0)</f>
        <v>4990</v>
      </c>
      <c r="D86" s="65"/>
      <c r="E86" s="77">
        <f>IF((E87*12)&gt;$C$105,IF((E87*12)&gt;$C$106,IF((E87*12)&gt;$C$107,$E$107,E87-$D$106),$E$105),0)</f>
        <v>4990</v>
      </c>
      <c r="F86" s="65"/>
      <c r="G86" s="77">
        <f>IF((G87*12)&gt;$C$105,IF((G87*12)&gt;$C$106,IF((G87*12)&gt;$C$107,$E$107,G87-$D$106),$E$105),0)</f>
        <v>4990</v>
      </c>
      <c r="H86" s="65"/>
      <c r="I86" s="77">
        <f>IF((I87*12)&gt;$C$105,IF((I87*12)&gt;$C$106,IF((I87*12)&gt;$C$107,$E$107,I87-$D$106),$E$105),0)</f>
        <v>4990</v>
      </c>
      <c r="J86" s="65"/>
      <c r="K86" s="75"/>
      <c r="L86" s="65"/>
    </row>
    <row r="87" spans="1:12" s="53" customFormat="1" x14ac:dyDescent="0.25">
      <c r="A87" s="78" t="s">
        <v>2078</v>
      </c>
      <c r="B87" s="79"/>
      <c r="C87" s="80">
        <f>C81/C82*C83</f>
        <v>9166.6666666666661</v>
      </c>
      <c r="D87" s="81">
        <f>C87</f>
        <v>9166.6666666666661</v>
      </c>
      <c r="E87" s="82">
        <f>E81/E82*E83</f>
        <v>9166.6666666666661</v>
      </c>
      <c r="F87" s="81">
        <f>E87</f>
        <v>9166.6666666666661</v>
      </c>
      <c r="G87" s="82">
        <f>G81/G82*G83</f>
        <v>9166.6666666666661</v>
      </c>
      <c r="H87" s="81">
        <f>G87</f>
        <v>9166.6666666666661</v>
      </c>
      <c r="I87" s="82">
        <f>(I81/I82)*I83</f>
        <v>9166.6666666666661</v>
      </c>
      <c r="J87" s="81">
        <f>I87</f>
        <v>9166.6666666666661</v>
      </c>
      <c r="K87" s="83"/>
      <c r="L87" s="64">
        <f>SUM(C87,E87,G87,I87,)+(K81*I87)</f>
        <v>82500</v>
      </c>
    </row>
    <row r="88" spans="1:12" s="53" customFormat="1" x14ac:dyDescent="0.25">
      <c r="A88" s="84" t="s">
        <v>2079</v>
      </c>
      <c r="B88" s="65"/>
      <c r="C88" s="85"/>
      <c r="D88" s="86"/>
      <c r="E88" s="87"/>
      <c r="F88" s="86"/>
      <c r="G88" s="87"/>
      <c r="H88" s="86"/>
      <c r="I88" s="87"/>
      <c r="J88" s="86"/>
      <c r="K88" s="88"/>
      <c r="L88" s="65"/>
    </row>
    <row r="89" spans="1:12" s="53" customFormat="1" x14ac:dyDescent="0.25">
      <c r="A89" s="14" t="s">
        <v>2080</v>
      </c>
      <c r="B89" s="89">
        <v>6.25E-2</v>
      </c>
      <c r="C89" s="76">
        <f>C$87*$B89</f>
        <v>572.91666666666663</v>
      </c>
      <c r="D89" s="90">
        <f>C89</f>
        <v>572.91666666666663</v>
      </c>
      <c r="E89" s="77">
        <f>E$87*$B89</f>
        <v>572.91666666666663</v>
      </c>
      <c r="F89" s="90">
        <f>E89</f>
        <v>572.91666666666663</v>
      </c>
      <c r="G89" s="77">
        <f>G$87*$B89</f>
        <v>572.91666666666663</v>
      </c>
      <c r="H89" s="90">
        <f>G89</f>
        <v>572.91666666666663</v>
      </c>
      <c r="I89" s="77">
        <f>I$87*$B89</f>
        <v>572.91666666666663</v>
      </c>
      <c r="J89" s="90">
        <f>I89</f>
        <v>572.91666666666663</v>
      </c>
      <c r="K89" s="88"/>
      <c r="L89" s="65"/>
    </row>
    <row r="90" spans="1:12" s="53" customFormat="1" x14ac:dyDescent="0.25">
      <c r="A90" s="14" t="s">
        <v>2081</v>
      </c>
      <c r="B90" s="65"/>
      <c r="C90" s="76">
        <f>IF((C$87*12)&gt;$C$105,IF((C$87*12)&gt;$C$106,IF((C$87*12)&gt;$C$107,$E$107,C$87-$D$106),$E$105),0)*C$85</f>
        <v>0</v>
      </c>
      <c r="D90" s="90">
        <f>C90</f>
        <v>0</v>
      </c>
      <c r="E90" s="77">
        <f>IF((E$87*12)&gt;$C$105,IF((E$87*12)&gt;$C$106,IF((E$87*12)&gt;$C$107,$E$107,E$87-$D$106),$E$105),0)*E$85</f>
        <v>0</v>
      </c>
      <c r="F90" s="90">
        <f>E90</f>
        <v>0</v>
      </c>
      <c r="G90" s="77">
        <f>IF((G$87*12)&gt;$C$105,IF((G$87*12)&gt;$C$106,IF((G$87*12)&gt;$C$107,$E$107,G$87-$D$106),$E$105),0)*G$85</f>
        <v>349.3</v>
      </c>
      <c r="H90" s="90">
        <f>G90</f>
        <v>349.3</v>
      </c>
      <c r="I90" s="77">
        <f>IF((I$87*12)&gt;$C$105,IF((I$87*12)&gt;$C$106,IF((I$87*12)&gt;$C$107,$E$107,I$87-$D$106),$E$105),0)*I$85</f>
        <v>349.3</v>
      </c>
      <c r="J90" s="90">
        <f>I90</f>
        <v>349.3</v>
      </c>
      <c r="K90" s="88"/>
      <c r="L90" s="65"/>
    </row>
    <row r="91" spans="1:12" s="53" customFormat="1" x14ac:dyDescent="0.25">
      <c r="A91" s="14" t="s">
        <v>2082</v>
      </c>
      <c r="B91" s="89">
        <v>1.46E-2</v>
      </c>
      <c r="C91" s="76">
        <f>C87*$B$91</f>
        <v>133.83333333333331</v>
      </c>
      <c r="D91" s="90">
        <f>C91</f>
        <v>133.83333333333331</v>
      </c>
      <c r="E91" s="77">
        <f>E87*$B$91</f>
        <v>133.83333333333331</v>
      </c>
      <c r="F91" s="90">
        <f>E91</f>
        <v>133.83333333333331</v>
      </c>
      <c r="G91" s="77">
        <f>G87*$B$91</f>
        <v>133.83333333333331</v>
      </c>
      <c r="H91" s="90">
        <f>G91</f>
        <v>133.83333333333331</v>
      </c>
      <c r="I91" s="77">
        <f>I87*$B$91</f>
        <v>133.83333333333331</v>
      </c>
      <c r="J91" s="90">
        <f>I91</f>
        <v>133.83333333333331</v>
      </c>
      <c r="K91" s="88"/>
      <c r="L91" s="65"/>
    </row>
    <row r="92" spans="1:12" s="53" customFormat="1" x14ac:dyDescent="0.25">
      <c r="A92" s="14" t="s">
        <v>2083</v>
      </c>
      <c r="B92" s="89">
        <v>5.9999999999999995E-4</v>
      </c>
      <c r="C92" s="76">
        <f>$B$92*C$87</f>
        <v>5.4999999999999991</v>
      </c>
      <c r="D92" s="90">
        <f>C92</f>
        <v>5.4999999999999991</v>
      </c>
      <c r="E92" s="77">
        <f>$B$92*E$87</f>
        <v>5.4999999999999991</v>
      </c>
      <c r="F92" s="90">
        <f>E92</f>
        <v>5.4999999999999991</v>
      </c>
      <c r="G92" s="77">
        <f>$B$92*G$87</f>
        <v>5.4999999999999991</v>
      </c>
      <c r="H92" s="90">
        <f>G92</f>
        <v>5.4999999999999991</v>
      </c>
      <c r="I92" s="77">
        <f>$B$92*I$87</f>
        <v>5.4999999999999991</v>
      </c>
      <c r="J92" s="90">
        <f>I92</f>
        <v>5.4999999999999991</v>
      </c>
      <c r="K92" s="88"/>
      <c r="L92" s="65"/>
    </row>
    <row r="93" spans="1:12" s="97" customFormat="1" x14ac:dyDescent="0.25">
      <c r="A93" s="91" t="s">
        <v>2084</v>
      </c>
      <c r="B93" s="92">
        <f>C93/C94</f>
        <v>8.4245906971701187E-2</v>
      </c>
      <c r="C93" s="93">
        <f t="shared" ref="C93:J93" si="4">SUM(C89:C92)</f>
        <v>712.25</v>
      </c>
      <c r="D93" s="94">
        <f t="shared" si="4"/>
        <v>712.25</v>
      </c>
      <c r="E93" s="95">
        <f t="shared" si="4"/>
        <v>712.25</v>
      </c>
      <c r="F93" s="94">
        <f t="shared" si="4"/>
        <v>712.25</v>
      </c>
      <c r="G93" s="95">
        <f t="shared" si="4"/>
        <v>1061.55</v>
      </c>
      <c r="H93" s="94">
        <f t="shared" si="4"/>
        <v>1061.55</v>
      </c>
      <c r="I93" s="95">
        <f t="shared" si="4"/>
        <v>1061.55</v>
      </c>
      <c r="J93" s="94">
        <f t="shared" si="4"/>
        <v>1061.55</v>
      </c>
      <c r="K93" s="96"/>
      <c r="L93" s="94">
        <f>SUM(C93:J93)+(SUM(I93:J93)*K81)</f>
        <v>17710.7</v>
      </c>
    </row>
    <row r="94" spans="1:12" s="53" customFormat="1" x14ac:dyDescent="0.25">
      <c r="A94" s="98" t="s">
        <v>2085</v>
      </c>
      <c r="B94" s="99"/>
      <c r="C94" s="93">
        <f>C87-SUM(C89:C92)</f>
        <v>8454.4166666666661</v>
      </c>
      <c r="D94" s="100">
        <f>D87+D93</f>
        <v>9878.9166666666661</v>
      </c>
      <c r="E94" s="95">
        <f>E87-SUM(E89:E92)</f>
        <v>8454.4166666666661</v>
      </c>
      <c r="F94" s="100">
        <f>F87+F93</f>
        <v>9878.9166666666661</v>
      </c>
      <c r="G94" s="95">
        <f>G87-SUM(G89:G92)</f>
        <v>8105.1166666666659</v>
      </c>
      <c r="H94" s="100">
        <f>H87+H93</f>
        <v>10228.216666666665</v>
      </c>
      <c r="I94" s="95">
        <f>I87-SUM(I89:I92)</f>
        <v>8105.1166666666659</v>
      </c>
      <c r="J94" s="100">
        <f>J87+J93</f>
        <v>10228.216666666665</v>
      </c>
      <c r="K94" s="83"/>
      <c r="L94" s="94">
        <f>SUM(C94,E94,G94,I94)+(I94*K81)</f>
        <v>73644.649999999994</v>
      </c>
    </row>
    <row r="95" spans="1:12" s="53" customFormat="1" x14ac:dyDescent="0.25">
      <c r="C95" s="102"/>
      <c r="D95" s="103"/>
      <c r="E95" s="102"/>
      <c r="F95" s="103"/>
      <c r="G95" s="102"/>
      <c r="H95" s="103"/>
      <c r="I95" s="102"/>
      <c r="J95" s="103"/>
      <c r="L95" s="104">
        <f>L93+L94</f>
        <v>91355.349999999991</v>
      </c>
    </row>
    <row r="96" spans="1:12" s="53" customFormat="1" x14ac:dyDescent="0.25"/>
    <row r="97" spans="1:10" s="53" customFormat="1" x14ac:dyDescent="0.25"/>
    <row r="98" spans="1:10" s="53" customFormat="1" x14ac:dyDescent="0.25"/>
    <row r="99" spans="1:10" s="53" customFormat="1" x14ac:dyDescent="0.25"/>
    <row r="100" spans="1:10" s="53" customFormat="1" x14ac:dyDescent="0.25"/>
    <row r="101" spans="1:10" x14ac:dyDescent="0.25">
      <c r="A101" s="101"/>
      <c r="C101" s="102"/>
      <c r="D101" s="103"/>
      <c r="E101" s="102"/>
      <c r="F101" s="103"/>
      <c r="G101" s="102"/>
      <c r="H101" s="103"/>
      <c r="I101" s="102"/>
      <c r="J101" s="103"/>
    </row>
    <row r="103" spans="1:10" x14ac:dyDescent="0.25">
      <c r="A103" s="105" t="s">
        <v>2086</v>
      </c>
      <c r="B103" s="335" t="s">
        <v>2087</v>
      </c>
      <c r="C103" s="335"/>
      <c r="D103" s="106" t="s">
        <v>2088</v>
      </c>
      <c r="E103" s="106" t="s">
        <v>2089</v>
      </c>
      <c r="F103" s="59"/>
    </row>
    <row r="104" spans="1:10" x14ac:dyDescent="0.25">
      <c r="B104" s="107" t="s">
        <v>2090</v>
      </c>
      <c r="C104" s="108">
        <v>0</v>
      </c>
      <c r="D104" s="109"/>
      <c r="E104" s="109">
        <v>0</v>
      </c>
      <c r="F104" s="110" t="s">
        <v>2091</v>
      </c>
    </row>
    <row r="105" spans="1:10" x14ac:dyDescent="0.25">
      <c r="B105" s="107" t="s">
        <v>2092</v>
      </c>
      <c r="C105" s="108">
        <v>21060</v>
      </c>
      <c r="D105" s="109"/>
      <c r="E105" s="109">
        <v>292.5</v>
      </c>
      <c r="F105" s="110" t="s">
        <v>2093</v>
      </c>
    </row>
    <row r="106" spans="1:10" x14ac:dyDescent="0.25">
      <c r="B106" s="107" t="s">
        <v>2094</v>
      </c>
      <c r="C106" s="108">
        <v>24675</v>
      </c>
      <c r="D106" s="109">
        <f>C106/12</f>
        <v>2056.25</v>
      </c>
      <c r="E106" s="109"/>
      <c r="F106" s="110" t="s">
        <v>2095</v>
      </c>
    </row>
    <row r="107" spans="1:10" x14ac:dyDescent="0.25">
      <c r="B107" s="107" t="s">
        <v>2096</v>
      </c>
      <c r="C107" s="108">
        <v>84600</v>
      </c>
      <c r="D107" s="109"/>
      <c r="E107" s="109">
        <v>4990</v>
      </c>
      <c r="F107" s="110" t="s">
        <v>2097</v>
      </c>
    </row>
    <row r="109" spans="1:10" x14ac:dyDescent="0.25">
      <c r="B109" s="336" t="s">
        <v>2087</v>
      </c>
      <c r="C109" s="336"/>
      <c r="D109" s="56" t="s">
        <v>2074</v>
      </c>
      <c r="G109" s="111"/>
    </row>
    <row r="110" spans="1:10" x14ac:dyDescent="0.25">
      <c r="B110" s="112" t="s">
        <v>2090</v>
      </c>
      <c r="C110" s="112" t="s">
        <v>2098</v>
      </c>
      <c r="D110" s="113">
        <v>7.0000000000000007E-2</v>
      </c>
    </row>
    <row r="111" spans="1:10" x14ac:dyDescent="0.25">
      <c r="B111" s="112" t="s">
        <v>2092</v>
      </c>
      <c r="C111" s="112" t="s">
        <v>2099</v>
      </c>
      <c r="D111" s="113">
        <v>0.1</v>
      </c>
    </row>
    <row r="112" spans="1:10" x14ac:dyDescent="0.25">
      <c r="B112" s="112" t="s">
        <v>2094</v>
      </c>
      <c r="C112" s="112" t="s">
        <v>2100</v>
      </c>
      <c r="D112" s="113">
        <v>0.15</v>
      </c>
    </row>
    <row r="113" spans="2:4" x14ac:dyDescent="0.25">
      <c r="B113" s="112" t="s">
        <v>2096</v>
      </c>
      <c r="C113" s="112" t="s">
        <v>2101</v>
      </c>
      <c r="D113" s="113">
        <v>0.18</v>
      </c>
    </row>
    <row r="115" spans="2:4" x14ac:dyDescent="0.25">
      <c r="B115" s="110" t="s">
        <v>2102</v>
      </c>
      <c r="C115" s="114" t="s">
        <v>2103</v>
      </c>
    </row>
  </sheetData>
  <mergeCells count="7">
    <mergeCell ref="B103:C103"/>
    <mergeCell ref="B109:C109"/>
    <mergeCell ref="C3:L3"/>
    <mergeCell ref="C22:L22"/>
    <mergeCell ref="C41:L41"/>
    <mergeCell ref="C60:L60"/>
    <mergeCell ref="C79:L79"/>
  </mergeCells>
  <hyperlinks>
    <hyperlink ref="C115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43" sqref="F43"/>
    </sheetView>
  </sheetViews>
  <sheetFormatPr baseColWidth="10" defaultColWidth="9.140625" defaultRowHeight="15" x14ac:dyDescent="0.25"/>
  <cols>
    <col min="1" max="1" width="32.7109375" customWidth="1"/>
    <col min="2" max="2" width="14" style="107" customWidth="1"/>
    <col min="3" max="3" width="7" style="107" customWidth="1"/>
    <col min="4" max="4" width="3.140625" style="107" customWidth="1"/>
    <col min="5" max="5" width="14" style="107" customWidth="1"/>
    <col min="6" max="6" width="53.5703125" customWidth="1"/>
    <col min="7" max="1025" width="10.7109375" customWidth="1"/>
  </cols>
  <sheetData>
    <row r="1" spans="1:6" ht="21" x14ac:dyDescent="0.35">
      <c r="A1" s="6" t="s">
        <v>306</v>
      </c>
    </row>
    <row r="2" spans="1:6" x14ac:dyDescent="0.25">
      <c r="A2" s="40"/>
      <c r="B2" s="115"/>
      <c r="C2" s="116"/>
      <c r="D2" s="116"/>
    </row>
    <row r="3" spans="1:6" x14ac:dyDescent="0.25">
      <c r="A3" s="40"/>
      <c r="B3" s="115"/>
      <c r="C3" s="116"/>
      <c r="D3" s="116"/>
    </row>
    <row r="4" spans="1:6" x14ac:dyDescent="0.25">
      <c r="A4" s="40"/>
      <c r="B4" s="115"/>
      <c r="C4" s="116"/>
      <c r="D4" s="116"/>
    </row>
    <row r="5" spans="1:6" x14ac:dyDescent="0.25">
      <c r="A5" s="117" t="s">
        <v>2104</v>
      </c>
      <c r="B5" s="118" t="s">
        <v>2105</v>
      </c>
      <c r="C5" s="119" t="s">
        <v>2106</v>
      </c>
      <c r="D5" s="119" t="s">
        <v>2107</v>
      </c>
      <c r="E5" s="118" t="s">
        <v>2108</v>
      </c>
      <c r="F5" s="118" t="s">
        <v>2109</v>
      </c>
    </row>
    <row r="6" spans="1:6" x14ac:dyDescent="0.25">
      <c r="A6" s="120" t="s">
        <v>1563</v>
      </c>
      <c r="B6" s="121"/>
      <c r="C6" s="122"/>
      <c r="D6" s="122"/>
      <c r="E6" s="123">
        <f>SUM(E7:E10)</f>
        <v>3600</v>
      </c>
      <c r="F6" s="124"/>
    </row>
    <row r="7" spans="1:6" x14ac:dyDescent="0.25">
      <c r="A7" s="125" t="s">
        <v>2110</v>
      </c>
      <c r="B7" s="126">
        <v>1500</v>
      </c>
      <c r="C7" s="116">
        <v>1</v>
      </c>
      <c r="D7" s="116">
        <v>1</v>
      </c>
      <c r="E7" s="126">
        <f>D7*C7*B7</f>
        <v>1500</v>
      </c>
    </row>
    <row r="8" spans="1:6" x14ac:dyDescent="0.25">
      <c r="A8" s="125" t="s">
        <v>2111</v>
      </c>
      <c r="B8" s="126">
        <v>2000</v>
      </c>
      <c r="C8" s="116">
        <v>0</v>
      </c>
      <c r="D8" s="116">
        <v>1</v>
      </c>
      <c r="E8" s="126">
        <f>D8*C8*B8</f>
        <v>0</v>
      </c>
    </row>
    <row r="9" spans="1:6" s="127" customFormat="1" x14ac:dyDescent="0.25">
      <c r="A9" s="125" t="s">
        <v>2112</v>
      </c>
      <c r="B9" s="126">
        <v>1500</v>
      </c>
      <c r="C9" s="116">
        <v>1</v>
      </c>
      <c r="D9" s="116">
        <v>1</v>
      </c>
      <c r="E9" s="126">
        <f>D9*C9*B9</f>
        <v>1500</v>
      </c>
    </row>
    <row r="10" spans="1:6" s="127" customFormat="1" x14ac:dyDescent="0.25">
      <c r="A10" s="125" t="s">
        <v>2113</v>
      </c>
      <c r="B10" s="126">
        <v>150</v>
      </c>
      <c r="C10" s="116">
        <v>2</v>
      </c>
      <c r="D10" s="116">
        <v>2</v>
      </c>
      <c r="E10" s="126">
        <f>D10*C10*B10</f>
        <v>600</v>
      </c>
    </row>
    <row r="11" spans="1:6" x14ac:dyDescent="0.25">
      <c r="A11" s="120" t="s">
        <v>1565</v>
      </c>
      <c r="B11" s="128"/>
      <c r="C11" s="129"/>
      <c r="D11" s="129"/>
      <c r="E11" s="123">
        <f>SUM(E12:E13)</f>
        <v>0</v>
      </c>
      <c r="F11" s="124"/>
    </row>
    <row r="12" spans="1:6" x14ac:dyDescent="0.25">
      <c r="A12" s="2"/>
      <c r="B12" s="126">
        <v>0</v>
      </c>
      <c r="C12" s="116">
        <v>1</v>
      </c>
      <c r="D12" s="116">
        <v>1</v>
      </c>
      <c r="E12" s="126">
        <f>D12*C12*B12</f>
        <v>0</v>
      </c>
    </row>
    <row r="13" spans="1:6" x14ac:dyDescent="0.25">
      <c r="A13" s="2"/>
      <c r="B13" s="126">
        <v>0</v>
      </c>
      <c r="C13" s="116">
        <v>1</v>
      </c>
      <c r="D13" s="116">
        <v>1</v>
      </c>
      <c r="E13" s="126">
        <f>D13*C13*B13</f>
        <v>0</v>
      </c>
    </row>
    <row r="14" spans="1:6" x14ac:dyDescent="0.25">
      <c r="A14" s="120" t="s">
        <v>1569</v>
      </c>
      <c r="B14" s="130"/>
      <c r="C14" s="130"/>
      <c r="D14" s="130"/>
      <c r="E14" s="123">
        <f>SUM(E15:E19)</f>
        <v>215.2</v>
      </c>
      <c r="F14" s="124"/>
    </row>
    <row r="15" spans="1:6" x14ac:dyDescent="0.25">
      <c r="A15" s="131" t="s">
        <v>2114</v>
      </c>
      <c r="B15" s="126">
        <v>9.6</v>
      </c>
      <c r="C15" s="116">
        <v>1</v>
      </c>
      <c r="D15" s="116">
        <v>12</v>
      </c>
      <c r="E15" s="126">
        <f>D15*C15*B15</f>
        <v>115.19999999999999</v>
      </c>
      <c r="F15" s="132" t="s">
        <v>2115</v>
      </c>
    </row>
    <row r="16" spans="1:6" x14ac:dyDescent="0.25">
      <c r="A16" s="27" t="s">
        <v>2116</v>
      </c>
      <c r="B16" s="126">
        <v>350</v>
      </c>
      <c r="C16" s="116">
        <v>0</v>
      </c>
      <c r="D16" s="116">
        <v>1</v>
      </c>
      <c r="E16" s="126">
        <f>D16*C16*B16</f>
        <v>0</v>
      </c>
    </row>
    <row r="17" spans="1:5" x14ac:dyDescent="0.25">
      <c r="A17" s="27" t="s">
        <v>2117</v>
      </c>
      <c r="B17" s="126">
        <v>100</v>
      </c>
      <c r="C17" s="116">
        <v>0</v>
      </c>
      <c r="D17" s="116">
        <v>1</v>
      </c>
      <c r="E17" s="126">
        <f>D17*C17*B17</f>
        <v>0</v>
      </c>
    </row>
    <row r="18" spans="1:5" x14ac:dyDescent="0.25">
      <c r="A18" s="27" t="s">
        <v>2118</v>
      </c>
      <c r="B18" s="126">
        <v>5</v>
      </c>
      <c r="C18" s="116">
        <v>0</v>
      </c>
      <c r="D18" s="116">
        <v>12</v>
      </c>
      <c r="E18" s="126">
        <f>D18*C18*B18</f>
        <v>0</v>
      </c>
    </row>
    <row r="19" spans="1:5" x14ac:dyDescent="0.25">
      <c r="A19" s="27" t="s">
        <v>2119</v>
      </c>
      <c r="B19" s="126">
        <v>100</v>
      </c>
      <c r="C19" s="116">
        <v>1</v>
      </c>
      <c r="D19" s="116">
        <v>1</v>
      </c>
      <c r="E19" s="126">
        <f>D19*C19*B19</f>
        <v>100</v>
      </c>
    </row>
    <row r="20" spans="1:5" x14ac:dyDescent="0.25">
      <c r="A20" s="40"/>
      <c r="B20" s="126"/>
      <c r="C20" s="116"/>
      <c r="D20" s="116"/>
      <c r="E20" s="126"/>
    </row>
    <row r="21" spans="1:5" x14ac:dyDescent="0.25">
      <c r="A21" s="40"/>
      <c r="B21" s="126"/>
      <c r="C21" s="116"/>
      <c r="D21" s="116"/>
      <c r="E21" s="126"/>
    </row>
    <row r="22" spans="1:5" x14ac:dyDescent="0.25">
      <c r="A22" s="40"/>
      <c r="B22" s="126"/>
      <c r="C22" s="116"/>
      <c r="D22" s="116"/>
      <c r="E22" s="126"/>
    </row>
    <row r="23" spans="1:5" x14ac:dyDescent="0.25">
      <c r="A23" s="40"/>
      <c r="B23" s="126"/>
      <c r="C23" s="116"/>
      <c r="D23" s="116"/>
      <c r="E23" s="126"/>
    </row>
    <row r="24" spans="1:5" x14ac:dyDescent="0.25">
      <c r="A24" s="40"/>
      <c r="B24" s="126"/>
      <c r="C24" s="116"/>
      <c r="D24" s="116"/>
      <c r="E24" s="126"/>
    </row>
    <row r="25" spans="1:5" x14ac:dyDescent="0.25">
      <c r="A25" s="40"/>
      <c r="B25" s="126"/>
      <c r="C25" s="116"/>
      <c r="D25" s="116"/>
      <c r="E25" s="126"/>
    </row>
    <row r="26" spans="1:5" x14ac:dyDescent="0.25">
      <c r="A26" s="40"/>
      <c r="B26" s="126"/>
      <c r="C26" s="116"/>
      <c r="D26" s="116"/>
    </row>
    <row r="27" spans="1:5" x14ac:dyDescent="0.25">
      <c r="A27" s="40"/>
      <c r="B27" s="116"/>
      <c r="C27" s="116"/>
      <c r="D27" s="116"/>
    </row>
    <row r="28" spans="1:5" x14ac:dyDescent="0.25">
      <c r="A28" s="40"/>
      <c r="B28" s="116"/>
      <c r="C28" s="116"/>
      <c r="D28" s="116"/>
    </row>
    <row r="29" spans="1:5" x14ac:dyDescent="0.25">
      <c r="A29" s="40"/>
      <c r="B29" s="116"/>
      <c r="C29" s="116"/>
      <c r="D29" s="11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K190"/>
  <sheetViews>
    <sheetView showGridLines="0" tabSelected="1" zoomScale="90" zoomScaleNormal="90" workbookViewId="0">
      <pane xSplit="2" ySplit="5" topLeftCell="AY99" activePane="bottomRight" state="frozen"/>
      <selection pane="topRight" activeCell="AY1" sqref="AY1"/>
      <selection pane="bottomLeft" activeCell="A64" sqref="A64"/>
      <selection pane="bottomRight" activeCell="BK133" sqref="BK133"/>
    </sheetView>
  </sheetViews>
  <sheetFormatPr baseColWidth="10" defaultColWidth="9.140625" defaultRowHeight="15" outlineLevelRow="1" x14ac:dyDescent="0.25"/>
  <cols>
    <col min="1" max="1" width="19" style="133" customWidth="1"/>
    <col min="2" max="2" width="43" style="133" customWidth="1"/>
    <col min="3" max="3" width="18.140625" style="112" bestFit="1" customWidth="1"/>
    <col min="4" max="4" width="15.28515625" style="112" bestFit="1" customWidth="1"/>
    <col min="5" max="62" width="16.7109375" style="112" customWidth="1"/>
    <col min="63" max="64" width="21.7109375" style="9" customWidth="1"/>
    <col min="65" max="65" width="22.7109375" style="9" customWidth="1"/>
    <col min="66" max="66" width="23.28515625" style="9" customWidth="1"/>
    <col min="67" max="67" width="23.7109375" style="9" customWidth="1"/>
    <col min="68" max="69" width="17.140625" style="133" customWidth="1"/>
    <col min="70" max="1025" width="11.42578125" style="133"/>
  </cols>
  <sheetData>
    <row r="1" spans="1:67" ht="26.25" hidden="1" x14ac:dyDescent="0.4">
      <c r="A1" s="134" t="s">
        <v>2120</v>
      </c>
    </row>
    <row r="2" spans="1:67" hidden="1" x14ac:dyDescent="0.25"/>
    <row r="3" spans="1:67" ht="21" x14ac:dyDescent="0.35">
      <c r="A3" s="6" t="s">
        <v>2002</v>
      </c>
      <c r="G3" s="112" t="s">
        <v>2121</v>
      </c>
      <c r="BK3" s="135"/>
      <c r="BL3" s="135"/>
      <c r="BM3" s="135"/>
      <c r="BN3" s="135"/>
      <c r="BO3" s="135"/>
    </row>
    <row r="4" spans="1:67" x14ac:dyDescent="0.25">
      <c r="C4" s="338">
        <f>Hypotheses!B4</f>
        <v>2019</v>
      </c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9">
        <f>C4+1</f>
        <v>2020</v>
      </c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40">
        <f>O4+1</f>
        <v>2021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0">
        <f>AA4+1</f>
        <v>2022</v>
      </c>
      <c r="AN4" s="340"/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>
        <f>AM4+1</f>
        <v>2023</v>
      </c>
      <c r="AZ4" s="340"/>
      <c r="BA4" s="340"/>
      <c r="BB4" s="340"/>
      <c r="BC4" s="340"/>
      <c r="BD4" s="340"/>
      <c r="BE4" s="340"/>
      <c r="BF4" s="340"/>
      <c r="BG4" s="340"/>
      <c r="BH4" s="340"/>
      <c r="BI4" s="340"/>
      <c r="BJ4" s="340"/>
      <c r="BK4" s="136"/>
      <c r="BL4" s="135"/>
      <c r="BM4" s="135"/>
      <c r="BN4" s="135"/>
      <c r="BO4" s="135"/>
    </row>
    <row r="5" spans="1:67" x14ac:dyDescent="0.25">
      <c r="A5" s="105" t="s">
        <v>2122</v>
      </c>
      <c r="B5" s="105"/>
      <c r="C5" s="32" t="s">
        <v>2123</v>
      </c>
      <c r="D5" s="32" t="s">
        <v>2124</v>
      </c>
      <c r="E5" s="32" t="s">
        <v>2125</v>
      </c>
      <c r="F5" s="32" t="s">
        <v>2126</v>
      </c>
      <c r="G5" s="32" t="s">
        <v>2127</v>
      </c>
      <c r="H5" s="32" t="s">
        <v>2128</v>
      </c>
      <c r="I5" s="32" t="s">
        <v>2129</v>
      </c>
      <c r="J5" s="32" t="s">
        <v>2130</v>
      </c>
      <c r="K5" s="32" t="s">
        <v>2131</v>
      </c>
      <c r="L5" s="32" t="s">
        <v>2132</v>
      </c>
      <c r="M5" s="32" t="s">
        <v>2133</v>
      </c>
      <c r="N5" s="32" t="s">
        <v>2134</v>
      </c>
      <c r="O5" s="31" t="s">
        <v>2123</v>
      </c>
      <c r="P5" s="32" t="s">
        <v>2124</v>
      </c>
      <c r="Q5" s="32" t="s">
        <v>2125</v>
      </c>
      <c r="R5" s="32" t="s">
        <v>2126</v>
      </c>
      <c r="S5" s="32" t="s">
        <v>2127</v>
      </c>
      <c r="T5" s="32" t="s">
        <v>2128</v>
      </c>
      <c r="U5" s="32" t="s">
        <v>2129</v>
      </c>
      <c r="V5" s="32" t="s">
        <v>2130</v>
      </c>
      <c r="W5" s="32" t="s">
        <v>2131</v>
      </c>
      <c r="X5" s="32" t="s">
        <v>2132</v>
      </c>
      <c r="Y5" s="32" t="s">
        <v>2133</v>
      </c>
      <c r="Z5" s="32" t="s">
        <v>2134</v>
      </c>
      <c r="AA5" s="137" t="s">
        <v>2123</v>
      </c>
      <c r="AB5" s="32" t="s">
        <v>2124</v>
      </c>
      <c r="AC5" s="32" t="s">
        <v>2125</v>
      </c>
      <c r="AD5" s="32" t="s">
        <v>2126</v>
      </c>
      <c r="AE5" s="32" t="s">
        <v>2127</v>
      </c>
      <c r="AF5" s="32" t="s">
        <v>2128</v>
      </c>
      <c r="AG5" s="32" t="s">
        <v>2129</v>
      </c>
      <c r="AH5" s="32" t="s">
        <v>2130</v>
      </c>
      <c r="AI5" s="32" t="s">
        <v>2131</v>
      </c>
      <c r="AJ5" s="32" t="s">
        <v>2132</v>
      </c>
      <c r="AK5" s="32" t="s">
        <v>2133</v>
      </c>
      <c r="AL5" s="32" t="s">
        <v>2134</v>
      </c>
      <c r="AM5" s="137" t="s">
        <v>2123</v>
      </c>
      <c r="AN5" s="32" t="s">
        <v>2124</v>
      </c>
      <c r="AO5" s="32" t="s">
        <v>2125</v>
      </c>
      <c r="AP5" s="32" t="s">
        <v>2126</v>
      </c>
      <c r="AQ5" s="32" t="s">
        <v>2127</v>
      </c>
      <c r="AR5" s="32" t="s">
        <v>2128</v>
      </c>
      <c r="AS5" s="32" t="s">
        <v>2129</v>
      </c>
      <c r="AT5" s="32" t="s">
        <v>2130</v>
      </c>
      <c r="AU5" s="32" t="s">
        <v>2131</v>
      </c>
      <c r="AV5" s="32" t="s">
        <v>2132</v>
      </c>
      <c r="AW5" s="32" t="s">
        <v>2133</v>
      </c>
      <c r="AX5" s="32" t="s">
        <v>2134</v>
      </c>
      <c r="AY5" s="137" t="s">
        <v>2123</v>
      </c>
      <c r="AZ5" s="32" t="s">
        <v>2124</v>
      </c>
      <c r="BA5" s="32" t="s">
        <v>2125</v>
      </c>
      <c r="BB5" s="32" t="s">
        <v>2126</v>
      </c>
      <c r="BC5" s="32" t="s">
        <v>2127</v>
      </c>
      <c r="BD5" s="32" t="s">
        <v>2128</v>
      </c>
      <c r="BE5" s="32" t="s">
        <v>2129</v>
      </c>
      <c r="BF5" s="32" t="s">
        <v>2130</v>
      </c>
      <c r="BG5" s="32" t="s">
        <v>2131</v>
      </c>
      <c r="BH5" s="32" t="s">
        <v>2132</v>
      </c>
      <c r="BI5" s="32" t="s">
        <v>2133</v>
      </c>
      <c r="BJ5" s="32" t="s">
        <v>2134</v>
      </c>
      <c r="BK5" s="30">
        <f>Hypotheses!B4</f>
        <v>2019</v>
      </c>
      <c r="BL5" s="30">
        <f>BK5+1</f>
        <v>2020</v>
      </c>
      <c r="BM5" s="30">
        <f>BL5+1</f>
        <v>2021</v>
      </c>
      <c r="BN5" s="30">
        <f>BM5+1</f>
        <v>2022</v>
      </c>
      <c r="BO5" s="30">
        <f>BN5+1</f>
        <v>2023</v>
      </c>
    </row>
    <row r="6" spans="1:67" x14ac:dyDescent="0.25">
      <c r="A6" s="138" t="s">
        <v>2135</v>
      </c>
      <c r="B6" s="139"/>
      <c r="C6" s="140">
        <f t="shared" ref="C6:AH6" si="0">SUM(C7,C12,C14)</f>
        <v>0</v>
      </c>
      <c r="D6" s="140">
        <f t="shared" si="0"/>
        <v>0</v>
      </c>
      <c r="E6" s="140">
        <f t="shared" si="0"/>
        <v>0</v>
      </c>
      <c r="F6" s="140">
        <f t="shared" si="0"/>
        <v>0</v>
      </c>
      <c r="G6" s="140">
        <f t="shared" si="0"/>
        <v>0</v>
      </c>
      <c r="H6" s="140">
        <f t="shared" si="0"/>
        <v>0</v>
      </c>
      <c r="I6" s="140">
        <f t="shared" si="0"/>
        <v>0</v>
      </c>
      <c r="J6" s="140">
        <f t="shared" si="0"/>
        <v>0</v>
      </c>
      <c r="K6" s="140">
        <f t="shared" si="0"/>
        <v>0</v>
      </c>
      <c r="L6" s="140">
        <f t="shared" si="0"/>
        <v>0</v>
      </c>
      <c r="M6" s="140">
        <f t="shared" si="0"/>
        <v>0</v>
      </c>
      <c r="N6" s="140">
        <f t="shared" si="0"/>
        <v>0</v>
      </c>
      <c r="O6" s="140">
        <f t="shared" si="0"/>
        <v>0</v>
      </c>
      <c r="P6" s="140">
        <f t="shared" si="0"/>
        <v>0</v>
      </c>
      <c r="Q6" s="140">
        <f t="shared" si="0"/>
        <v>0</v>
      </c>
      <c r="R6" s="140">
        <f t="shared" si="0"/>
        <v>0</v>
      </c>
      <c r="S6" s="140">
        <f t="shared" si="0"/>
        <v>0</v>
      </c>
      <c r="T6" s="140">
        <f t="shared" si="0"/>
        <v>0</v>
      </c>
      <c r="U6" s="140">
        <f t="shared" si="0"/>
        <v>0</v>
      </c>
      <c r="V6" s="140">
        <f t="shared" si="0"/>
        <v>0</v>
      </c>
      <c r="W6" s="140">
        <f t="shared" si="0"/>
        <v>0</v>
      </c>
      <c r="X6" s="140">
        <f t="shared" si="0"/>
        <v>0</v>
      </c>
      <c r="Y6" s="140">
        <f t="shared" si="0"/>
        <v>0</v>
      </c>
      <c r="Z6" s="140">
        <f t="shared" si="0"/>
        <v>0</v>
      </c>
      <c r="AA6" s="140">
        <f t="shared" si="0"/>
        <v>0</v>
      </c>
      <c r="AB6" s="140">
        <f t="shared" si="0"/>
        <v>0</v>
      </c>
      <c r="AC6" s="140">
        <f t="shared" si="0"/>
        <v>0</v>
      </c>
      <c r="AD6" s="140">
        <f t="shared" si="0"/>
        <v>0</v>
      </c>
      <c r="AE6" s="140">
        <f t="shared" si="0"/>
        <v>0</v>
      </c>
      <c r="AF6" s="140">
        <f t="shared" si="0"/>
        <v>0</v>
      </c>
      <c r="AG6" s="140">
        <f t="shared" si="0"/>
        <v>0</v>
      </c>
      <c r="AH6" s="140">
        <f t="shared" si="0"/>
        <v>0</v>
      </c>
      <c r="AI6" s="140">
        <f t="shared" ref="AI6:BJ6" si="1">SUM(AI7,AI12,AI14)</f>
        <v>0</v>
      </c>
      <c r="AJ6" s="140">
        <f t="shared" si="1"/>
        <v>0</v>
      </c>
      <c r="AK6" s="140">
        <f t="shared" si="1"/>
        <v>0</v>
      </c>
      <c r="AL6" s="140">
        <f t="shared" si="1"/>
        <v>0</v>
      </c>
      <c r="AM6" s="140">
        <f t="shared" si="1"/>
        <v>0</v>
      </c>
      <c r="AN6" s="140">
        <f t="shared" si="1"/>
        <v>0</v>
      </c>
      <c r="AO6" s="140">
        <f t="shared" si="1"/>
        <v>0</v>
      </c>
      <c r="AP6" s="140">
        <f t="shared" si="1"/>
        <v>0</v>
      </c>
      <c r="AQ6" s="140">
        <f t="shared" si="1"/>
        <v>0</v>
      </c>
      <c r="AR6" s="140">
        <f t="shared" si="1"/>
        <v>0</v>
      </c>
      <c r="AS6" s="140">
        <f t="shared" si="1"/>
        <v>0</v>
      </c>
      <c r="AT6" s="140">
        <f t="shared" si="1"/>
        <v>0</v>
      </c>
      <c r="AU6" s="140">
        <f t="shared" si="1"/>
        <v>0</v>
      </c>
      <c r="AV6" s="140">
        <f t="shared" si="1"/>
        <v>0</v>
      </c>
      <c r="AW6" s="140">
        <f t="shared" si="1"/>
        <v>0</v>
      </c>
      <c r="AX6" s="140">
        <f t="shared" si="1"/>
        <v>0</v>
      </c>
      <c r="AY6" s="140">
        <f t="shared" si="1"/>
        <v>0</v>
      </c>
      <c r="AZ6" s="140">
        <f t="shared" si="1"/>
        <v>0</v>
      </c>
      <c r="BA6" s="140">
        <f t="shared" si="1"/>
        <v>0</v>
      </c>
      <c r="BB6" s="140">
        <f t="shared" si="1"/>
        <v>0</v>
      </c>
      <c r="BC6" s="140">
        <f t="shared" si="1"/>
        <v>0</v>
      </c>
      <c r="BD6" s="140">
        <f t="shared" si="1"/>
        <v>0</v>
      </c>
      <c r="BE6" s="140">
        <f t="shared" si="1"/>
        <v>0</v>
      </c>
      <c r="BF6" s="140">
        <f t="shared" si="1"/>
        <v>0</v>
      </c>
      <c r="BG6" s="140">
        <f t="shared" si="1"/>
        <v>0</v>
      </c>
      <c r="BH6" s="140">
        <f t="shared" si="1"/>
        <v>0</v>
      </c>
      <c r="BI6" s="140">
        <f t="shared" si="1"/>
        <v>0</v>
      </c>
      <c r="BJ6" s="140">
        <f t="shared" si="1"/>
        <v>0</v>
      </c>
      <c r="BK6" s="141">
        <f>SUM(BK7,BK12,BK14,BK16)</f>
        <v>0</v>
      </c>
      <c r="BL6" s="141">
        <f>SUM(BL7,BL12,BL14,BL16)</f>
        <v>0</v>
      </c>
      <c r="BM6" s="141">
        <f>SUM(BM7,BM12,BM14,BM16)</f>
        <v>0</v>
      </c>
      <c r="BN6" s="141">
        <f>SUM(BN7,BN12,BN14,BN16)</f>
        <v>0</v>
      </c>
      <c r="BO6" s="141">
        <f>SUM(BO7,BO12,BO14,BO16)</f>
        <v>0</v>
      </c>
    </row>
    <row r="7" spans="1:67" outlineLevel="1" x14ac:dyDescent="0.25">
      <c r="A7" s="142" t="s">
        <v>2136</v>
      </c>
      <c r="B7" s="143"/>
      <c r="C7" s="144">
        <f t="shared" ref="C7:AH7" si="2">SUM(C8:C10)</f>
        <v>0</v>
      </c>
      <c r="D7" s="144">
        <f t="shared" si="2"/>
        <v>0</v>
      </c>
      <c r="E7" s="144">
        <f t="shared" si="2"/>
        <v>0</v>
      </c>
      <c r="F7" s="144">
        <f t="shared" si="2"/>
        <v>0</v>
      </c>
      <c r="G7" s="144">
        <f t="shared" si="2"/>
        <v>0</v>
      </c>
      <c r="H7" s="144">
        <f t="shared" si="2"/>
        <v>0</v>
      </c>
      <c r="I7" s="144">
        <f t="shared" si="2"/>
        <v>0</v>
      </c>
      <c r="J7" s="144">
        <f t="shared" si="2"/>
        <v>0</v>
      </c>
      <c r="K7" s="144">
        <f t="shared" si="2"/>
        <v>0</v>
      </c>
      <c r="L7" s="144">
        <f t="shared" si="2"/>
        <v>0</v>
      </c>
      <c r="M7" s="144">
        <f t="shared" si="2"/>
        <v>0</v>
      </c>
      <c r="N7" s="144">
        <f t="shared" si="2"/>
        <v>0</v>
      </c>
      <c r="O7" s="144">
        <f t="shared" si="2"/>
        <v>0</v>
      </c>
      <c r="P7" s="144">
        <f t="shared" si="2"/>
        <v>0</v>
      </c>
      <c r="Q7" s="144">
        <f t="shared" si="2"/>
        <v>0</v>
      </c>
      <c r="R7" s="144">
        <f t="shared" si="2"/>
        <v>0</v>
      </c>
      <c r="S7" s="144">
        <f t="shared" si="2"/>
        <v>0</v>
      </c>
      <c r="T7" s="144">
        <f t="shared" si="2"/>
        <v>0</v>
      </c>
      <c r="U7" s="144">
        <f t="shared" si="2"/>
        <v>0</v>
      </c>
      <c r="V7" s="144">
        <f t="shared" si="2"/>
        <v>0</v>
      </c>
      <c r="W7" s="144">
        <f t="shared" si="2"/>
        <v>0</v>
      </c>
      <c r="X7" s="144">
        <f t="shared" si="2"/>
        <v>0</v>
      </c>
      <c r="Y7" s="144">
        <f t="shared" si="2"/>
        <v>0</v>
      </c>
      <c r="Z7" s="144">
        <f t="shared" si="2"/>
        <v>0</v>
      </c>
      <c r="AA7" s="144">
        <f t="shared" si="2"/>
        <v>0</v>
      </c>
      <c r="AB7" s="144">
        <f t="shared" si="2"/>
        <v>0</v>
      </c>
      <c r="AC7" s="144">
        <f t="shared" si="2"/>
        <v>0</v>
      </c>
      <c r="AD7" s="144">
        <f t="shared" si="2"/>
        <v>0</v>
      </c>
      <c r="AE7" s="144">
        <f t="shared" si="2"/>
        <v>0</v>
      </c>
      <c r="AF7" s="144">
        <f t="shared" si="2"/>
        <v>0</v>
      </c>
      <c r="AG7" s="144">
        <f t="shared" si="2"/>
        <v>0</v>
      </c>
      <c r="AH7" s="144">
        <f t="shared" si="2"/>
        <v>0</v>
      </c>
      <c r="AI7" s="144">
        <f t="shared" ref="AI7:BJ7" si="3">SUM(AI8:AI10)</f>
        <v>0</v>
      </c>
      <c r="AJ7" s="144">
        <f t="shared" si="3"/>
        <v>0</v>
      </c>
      <c r="AK7" s="144">
        <f t="shared" si="3"/>
        <v>0</v>
      </c>
      <c r="AL7" s="144">
        <f t="shared" si="3"/>
        <v>0</v>
      </c>
      <c r="AM7" s="144">
        <f t="shared" si="3"/>
        <v>0</v>
      </c>
      <c r="AN7" s="144">
        <f t="shared" si="3"/>
        <v>0</v>
      </c>
      <c r="AO7" s="144">
        <f t="shared" si="3"/>
        <v>0</v>
      </c>
      <c r="AP7" s="144">
        <f t="shared" si="3"/>
        <v>0</v>
      </c>
      <c r="AQ7" s="144">
        <f t="shared" si="3"/>
        <v>0</v>
      </c>
      <c r="AR7" s="144">
        <f t="shared" si="3"/>
        <v>0</v>
      </c>
      <c r="AS7" s="144">
        <f t="shared" si="3"/>
        <v>0</v>
      </c>
      <c r="AT7" s="144">
        <f t="shared" si="3"/>
        <v>0</v>
      </c>
      <c r="AU7" s="144">
        <f t="shared" si="3"/>
        <v>0</v>
      </c>
      <c r="AV7" s="144">
        <f t="shared" si="3"/>
        <v>0</v>
      </c>
      <c r="AW7" s="144">
        <f t="shared" si="3"/>
        <v>0</v>
      </c>
      <c r="AX7" s="144">
        <f t="shared" si="3"/>
        <v>0</v>
      </c>
      <c r="AY7" s="144">
        <f t="shared" si="3"/>
        <v>0</v>
      </c>
      <c r="AZ7" s="144">
        <f t="shared" si="3"/>
        <v>0</v>
      </c>
      <c r="BA7" s="144">
        <f t="shared" si="3"/>
        <v>0</v>
      </c>
      <c r="BB7" s="144">
        <f t="shared" si="3"/>
        <v>0</v>
      </c>
      <c r="BC7" s="144">
        <f t="shared" si="3"/>
        <v>0</v>
      </c>
      <c r="BD7" s="144">
        <f t="shared" si="3"/>
        <v>0</v>
      </c>
      <c r="BE7" s="144">
        <f t="shared" si="3"/>
        <v>0</v>
      </c>
      <c r="BF7" s="144">
        <f t="shared" si="3"/>
        <v>0</v>
      </c>
      <c r="BG7" s="144">
        <f t="shared" si="3"/>
        <v>0</v>
      </c>
      <c r="BH7" s="144">
        <f t="shared" si="3"/>
        <v>0</v>
      </c>
      <c r="BI7" s="144">
        <f t="shared" si="3"/>
        <v>0</v>
      </c>
      <c r="BJ7" s="144">
        <f t="shared" si="3"/>
        <v>0</v>
      </c>
      <c r="BK7" s="145">
        <f>SUM(C7:N7)</f>
        <v>0</v>
      </c>
      <c r="BL7" s="145">
        <f>SUM(O7:Z7)</f>
        <v>0</v>
      </c>
      <c r="BM7" s="145">
        <f>SUM(AA7:AL7)</f>
        <v>0</v>
      </c>
      <c r="BN7" s="145">
        <f>SUM(AM7:AX7)</f>
        <v>0</v>
      </c>
      <c r="BO7" s="145">
        <f>SUM(AY7:BJ7)</f>
        <v>0</v>
      </c>
    </row>
    <row r="8" spans="1:67" outlineLevel="1" x14ac:dyDescent="0.25">
      <c r="A8" s="112">
        <v>1000</v>
      </c>
      <c r="B8" s="133" t="s">
        <v>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146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146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146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146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147">
        <f>SUM(C8:N8)</f>
        <v>0</v>
      </c>
      <c r="BL8" s="147">
        <f>SUM(O8:Z8)</f>
        <v>0</v>
      </c>
      <c r="BM8" s="147">
        <f>SUM(AA8:AL8)</f>
        <v>0</v>
      </c>
      <c r="BN8" s="147">
        <f>SUM(AM8:AX8)</f>
        <v>0</v>
      </c>
      <c r="BO8" s="147">
        <f>SUM(AY8:BJ8)</f>
        <v>0</v>
      </c>
    </row>
    <row r="9" spans="1:67" outlineLevel="1" x14ac:dyDescent="0.25">
      <c r="A9" s="112">
        <v>1010</v>
      </c>
      <c r="B9" s="133" t="s">
        <v>2137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146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146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146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146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147">
        <f>SUM(C9:N9)</f>
        <v>0</v>
      </c>
      <c r="BL9" s="147">
        <f>SUM(O9:Z9)</f>
        <v>0</v>
      </c>
      <c r="BM9" s="147">
        <f>SUM(AA9:AL9)</f>
        <v>0</v>
      </c>
      <c r="BN9" s="147">
        <f>SUM(AM9:AX9)</f>
        <v>0</v>
      </c>
      <c r="BO9" s="147">
        <f>SUM(AY9:BJ9)</f>
        <v>0</v>
      </c>
    </row>
    <row r="10" spans="1:67" outlineLevel="1" x14ac:dyDescent="0.25">
      <c r="A10" s="112">
        <v>1020</v>
      </c>
      <c r="B10" s="133" t="s">
        <v>2138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47">
        <f>SUM(C10:N10)</f>
        <v>0</v>
      </c>
      <c r="BL10" s="147">
        <f>SUM(O10:Z10)</f>
        <v>0</v>
      </c>
      <c r="BM10" s="147">
        <f>SUM(AA10:AL10)</f>
        <v>0</v>
      </c>
      <c r="BN10" s="147">
        <f>SUM(AM10:AX10)</f>
        <v>0</v>
      </c>
      <c r="BO10" s="147">
        <f>SUM(AY10:BJ10)</f>
        <v>0</v>
      </c>
    </row>
    <row r="11" spans="1:67" outlineLevel="1" x14ac:dyDescent="0.25">
      <c r="A11" s="11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146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146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146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146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147"/>
      <c r="BL11" s="147"/>
      <c r="BM11" s="147"/>
      <c r="BN11" s="147"/>
      <c r="BO11" s="147"/>
    </row>
    <row r="12" spans="1:67" outlineLevel="1" x14ac:dyDescent="0.25">
      <c r="A12" s="142" t="s">
        <v>2139</v>
      </c>
      <c r="B12" s="148"/>
      <c r="C12" s="149">
        <f t="shared" ref="C12:AH12" si="4">SUM(C13)</f>
        <v>0</v>
      </c>
      <c r="D12" s="149">
        <f t="shared" si="4"/>
        <v>0</v>
      </c>
      <c r="E12" s="149">
        <f t="shared" si="4"/>
        <v>0</v>
      </c>
      <c r="F12" s="149">
        <f t="shared" si="4"/>
        <v>0</v>
      </c>
      <c r="G12" s="149">
        <f t="shared" si="4"/>
        <v>0</v>
      </c>
      <c r="H12" s="149">
        <f t="shared" si="4"/>
        <v>0</v>
      </c>
      <c r="I12" s="149">
        <f t="shared" si="4"/>
        <v>0</v>
      </c>
      <c r="J12" s="149">
        <f t="shared" si="4"/>
        <v>0</v>
      </c>
      <c r="K12" s="149">
        <f t="shared" si="4"/>
        <v>0</v>
      </c>
      <c r="L12" s="149">
        <f t="shared" si="4"/>
        <v>0</v>
      </c>
      <c r="M12" s="149">
        <f t="shared" si="4"/>
        <v>0</v>
      </c>
      <c r="N12" s="149">
        <f t="shared" si="4"/>
        <v>0</v>
      </c>
      <c r="O12" s="149">
        <f t="shared" si="4"/>
        <v>0</v>
      </c>
      <c r="P12" s="149">
        <f t="shared" si="4"/>
        <v>0</v>
      </c>
      <c r="Q12" s="149">
        <f t="shared" si="4"/>
        <v>0</v>
      </c>
      <c r="R12" s="149">
        <f t="shared" si="4"/>
        <v>0</v>
      </c>
      <c r="S12" s="149">
        <f t="shared" si="4"/>
        <v>0</v>
      </c>
      <c r="T12" s="149">
        <f t="shared" si="4"/>
        <v>0</v>
      </c>
      <c r="U12" s="149">
        <f t="shared" si="4"/>
        <v>0</v>
      </c>
      <c r="V12" s="149">
        <f t="shared" si="4"/>
        <v>0</v>
      </c>
      <c r="W12" s="149">
        <f t="shared" si="4"/>
        <v>0</v>
      </c>
      <c r="X12" s="149">
        <f t="shared" si="4"/>
        <v>0</v>
      </c>
      <c r="Y12" s="149">
        <f t="shared" si="4"/>
        <v>0</v>
      </c>
      <c r="Z12" s="149">
        <f t="shared" si="4"/>
        <v>0</v>
      </c>
      <c r="AA12" s="149">
        <f t="shared" si="4"/>
        <v>0</v>
      </c>
      <c r="AB12" s="149">
        <f t="shared" si="4"/>
        <v>0</v>
      </c>
      <c r="AC12" s="149">
        <f t="shared" si="4"/>
        <v>0</v>
      </c>
      <c r="AD12" s="149">
        <f t="shared" si="4"/>
        <v>0</v>
      </c>
      <c r="AE12" s="149">
        <f t="shared" si="4"/>
        <v>0</v>
      </c>
      <c r="AF12" s="149">
        <f t="shared" si="4"/>
        <v>0</v>
      </c>
      <c r="AG12" s="149">
        <f t="shared" si="4"/>
        <v>0</v>
      </c>
      <c r="AH12" s="149">
        <f t="shared" si="4"/>
        <v>0</v>
      </c>
      <c r="AI12" s="149">
        <f t="shared" ref="AI12:BJ12" si="5">SUM(AI13)</f>
        <v>0</v>
      </c>
      <c r="AJ12" s="149">
        <f t="shared" si="5"/>
        <v>0</v>
      </c>
      <c r="AK12" s="149">
        <f t="shared" si="5"/>
        <v>0</v>
      </c>
      <c r="AL12" s="149">
        <f t="shared" si="5"/>
        <v>0</v>
      </c>
      <c r="AM12" s="149">
        <f t="shared" si="5"/>
        <v>0</v>
      </c>
      <c r="AN12" s="149">
        <f t="shared" si="5"/>
        <v>0</v>
      </c>
      <c r="AO12" s="149">
        <f t="shared" si="5"/>
        <v>0</v>
      </c>
      <c r="AP12" s="149">
        <f t="shared" si="5"/>
        <v>0</v>
      </c>
      <c r="AQ12" s="149">
        <f t="shared" si="5"/>
        <v>0</v>
      </c>
      <c r="AR12" s="149">
        <f t="shared" si="5"/>
        <v>0</v>
      </c>
      <c r="AS12" s="149">
        <f t="shared" si="5"/>
        <v>0</v>
      </c>
      <c r="AT12" s="149">
        <f t="shared" si="5"/>
        <v>0</v>
      </c>
      <c r="AU12" s="149">
        <f t="shared" si="5"/>
        <v>0</v>
      </c>
      <c r="AV12" s="149">
        <f t="shared" si="5"/>
        <v>0</v>
      </c>
      <c r="AW12" s="149">
        <f t="shared" si="5"/>
        <v>0</v>
      </c>
      <c r="AX12" s="149">
        <f t="shared" si="5"/>
        <v>0</v>
      </c>
      <c r="AY12" s="149">
        <f t="shared" si="5"/>
        <v>0</v>
      </c>
      <c r="AZ12" s="149">
        <f t="shared" si="5"/>
        <v>0</v>
      </c>
      <c r="BA12" s="149">
        <f t="shared" si="5"/>
        <v>0</v>
      </c>
      <c r="BB12" s="149">
        <f t="shared" si="5"/>
        <v>0</v>
      </c>
      <c r="BC12" s="149">
        <f t="shared" si="5"/>
        <v>0</v>
      </c>
      <c r="BD12" s="149">
        <f t="shared" si="5"/>
        <v>0</v>
      </c>
      <c r="BE12" s="149">
        <f t="shared" si="5"/>
        <v>0</v>
      </c>
      <c r="BF12" s="149">
        <f t="shared" si="5"/>
        <v>0</v>
      </c>
      <c r="BG12" s="149">
        <f t="shared" si="5"/>
        <v>0</v>
      </c>
      <c r="BH12" s="149">
        <f t="shared" si="5"/>
        <v>0</v>
      </c>
      <c r="BI12" s="149">
        <f t="shared" si="5"/>
        <v>0</v>
      </c>
      <c r="BJ12" s="149">
        <f t="shared" si="5"/>
        <v>0</v>
      </c>
      <c r="BK12" s="145">
        <f t="shared" ref="BK12:BK17" si="6">SUM(C12:N12)</f>
        <v>0</v>
      </c>
      <c r="BL12" s="145">
        <f t="shared" ref="BL12:BL17" si="7">SUM(O12:Z12)</f>
        <v>0</v>
      </c>
      <c r="BM12" s="145">
        <f t="shared" ref="BM12:BM17" si="8">SUM(AA12:AL12)</f>
        <v>0</v>
      </c>
      <c r="BN12" s="145">
        <f t="shared" ref="BN12:BN17" si="9">SUM(AM12:AX12)</f>
        <v>0</v>
      </c>
      <c r="BO12" s="145">
        <f t="shared" ref="BO12:BO17" si="10">SUM(AY12:BJ12)</f>
        <v>0</v>
      </c>
    </row>
    <row r="13" spans="1:67" outlineLevel="1" x14ac:dyDescent="0.25">
      <c r="A13" s="112">
        <v>1100</v>
      </c>
      <c r="B13" s="133" t="s">
        <v>2140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147">
        <f t="shared" si="6"/>
        <v>0</v>
      </c>
      <c r="BL13" s="147">
        <f t="shared" si="7"/>
        <v>0</v>
      </c>
      <c r="BM13" s="147">
        <f t="shared" si="8"/>
        <v>0</v>
      </c>
      <c r="BN13" s="147">
        <f t="shared" si="9"/>
        <v>0</v>
      </c>
      <c r="BO13" s="147">
        <f t="shared" si="10"/>
        <v>0</v>
      </c>
    </row>
    <row r="14" spans="1:67" outlineLevel="1" x14ac:dyDescent="0.25">
      <c r="A14" s="142" t="s">
        <v>2141</v>
      </c>
      <c r="B14" s="148"/>
      <c r="C14" s="149">
        <f t="shared" ref="C14:AH14" si="11">SUM(C15:C18)</f>
        <v>0</v>
      </c>
      <c r="D14" s="149">
        <f t="shared" si="11"/>
        <v>0</v>
      </c>
      <c r="E14" s="149">
        <f t="shared" si="11"/>
        <v>0</v>
      </c>
      <c r="F14" s="149">
        <f t="shared" si="11"/>
        <v>0</v>
      </c>
      <c r="G14" s="149">
        <f t="shared" si="11"/>
        <v>0</v>
      </c>
      <c r="H14" s="149">
        <f t="shared" si="11"/>
        <v>0</v>
      </c>
      <c r="I14" s="149">
        <f t="shared" si="11"/>
        <v>0</v>
      </c>
      <c r="J14" s="149">
        <f t="shared" si="11"/>
        <v>0</v>
      </c>
      <c r="K14" s="149">
        <f t="shared" si="11"/>
        <v>0</v>
      </c>
      <c r="L14" s="149">
        <f t="shared" si="11"/>
        <v>0</v>
      </c>
      <c r="M14" s="149">
        <f t="shared" si="11"/>
        <v>0</v>
      </c>
      <c r="N14" s="149">
        <f t="shared" si="11"/>
        <v>0</v>
      </c>
      <c r="O14" s="149">
        <f t="shared" si="11"/>
        <v>0</v>
      </c>
      <c r="P14" s="149">
        <f t="shared" si="11"/>
        <v>0</v>
      </c>
      <c r="Q14" s="149">
        <f t="shared" si="11"/>
        <v>0</v>
      </c>
      <c r="R14" s="149">
        <f t="shared" si="11"/>
        <v>0</v>
      </c>
      <c r="S14" s="149">
        <f t="shared" si="11"/>
        <v>0</v>
      </c>
      <c r="T14" s="149">
        <f t="shared" si="11"/>
        <v>0</v>
      </c>
      <c r="U14" s="149">
        <f t="shared" si="11"/>
        <v>0</v>
      </c>
      <c r="V14" s="149">
        <f t="shared" si="11"/>
        <v>0</v>
      </c>
      <c r="W14" s="149">
        <f t="shared" si="11"/>
        <v>0</v>
      </c>
      <c r="X14" s="149">
        <f t="shared" si="11"/>
        <v>0</v>
      </c>
      <c r="Y14" s="149">
        <f t="shared" si="11"/>
        <v>0</v>
      </c>
      <c r="Z14" s="149">
        <f t="shared" si="11"/>
        <v>0</v>
      </c>
      <c r="AA14" s="149">
        <f t="shared" si="11"/>
        <v>0</v>
      </c>
      <c r="AB14" s="149">
        <f t="shared" si="11"/>
        <v>0</v>
      </c>
      <c r="AC14" s="149">
        <f t="shared" si="11"/>
        <v>0</v>
      </c>
      <c r="AD14" s="149">
        <f t="shared" si="11"/>
        <v>0</v>
      </c>
      <c r="AE14" s="149">
        <f t="shared" si="11"/>
        <v>0</v>
      </c>
      <c r="AF14" s="149">
        <f t="shared" si="11"/>
        <v>0</v>
      </c>
      <c r="AG14" s="149">
        <f t="shared" si="11"/>
        <v>0</v>
      </c>
      <c r="AH14" s="149">
        <f t="shared" si="11"/>
        <v>0</v>
      </c>
      <c r="AI14" s="149">
        <f t="shared" ref="AI14:BJ14" si="12">SUM(AI15:AI18)</f>
        <v>0</v>
      </c>
      <c r="AJ14" s="149">
        <f t="shared" si="12"/>
        <v>0</v>
      </c>
      <c r="AK14" s="149">
        <f t="shared" si="12"/>
        <v>0</v>
      </c>
      <c r="AL14" s="149">
        <f t="shared" si="12"/>
        <v>0</v>
      </c>
      <c r="AM14" s="149">
        <f t="shared" si="12"/>
        <v>0</v>
      </c>
      <c r="AN14" s="149">
        <f t="shared" si="12"/>
        <v>0</v>
      </c>
      <c r="AO14" s="149">
        <f t="shared" si="12"/>
        <v>0</v>
      </c>
      <c r="AP14" s="149">
        <f t="shared" si="12"/>
        <v>0</v>
      </c>
      <c r="AQ14" s="149">
        <f t="shared" si="12"/>
        <v>0</v>
      </c>
      <c r="AR14" s="149">
        <f t="shared" si="12"/>
        <v>0</v>
      </c>
      <c r="AS14" s="149">
        <f t="shared" si="12"/>
        <v>0</v>
      </c>
      <c r="AT14" s="149">
        <f t="shared" si="12"/>
        <v>0</v>
      </c>
      <c r="AU14" s="149">
        <f t="shared" si="12"/>
        <v>0</v>
      </c>
      <c r="AV14" s="149">
        <f t="shared" si="12"/>
        <v>0</v>
      </c>
      <c r="AW14" s="149">
        <f t="shared" si="12"/>
        <v>0</v>
      </c>
      <c r="AX14" s="149">
        <f t="shared" si="12"/>
        <v>0</v>
      </c>
      <c r="AY14" s="149">
        <f t="shared" si="12"/>
        <v>0</v>
      </c>
      <c r="AZ14" s="149">
        <f t="shared" si="12"/>
        <v>0</v>
      </c>
      <c r="BA14" s="149">
        <f t="shared" si="12"/>
        <v>0</v>
      </c>
      <c r="BB14" s="149">
        <f t="shared" si="12"/>
        <v>0</v>
      </c>
      <c r="BC14" s="149">
        <f t="shared" si="12"/>
        <v>0</v>
      </c>
      <c r="BD14" s="149">
        <f t="shared" si="12"/>
        <v>0</v>
      </c>
      <c r="BE14" s="149">
        <f t="shared" si="12"/>
        <v>0</v>
      </c>
      <c r="BF14" s="149">
        <f t="shared" si="12"/>
        <v>0</v>
      </c>
      <c r="BG14" s="149">
        <f t="shared" si="12"/>
        <v>0</v>
      </c>
      <c r="BH14" s="149">
        <f t="shared" si="12"/>
        <v>0</v>
      </c>
      <c r="BI14" s="149">
        <f t="shared" si="12"/>
        <v>0</v>
      </c>
      <c r="BJ14" s="149">
        <f t="shared" si="12"/>
        <v>0</v>
      </c>
      <c r="BK14" s="145">
        <f t="shared" si="6"/>
        <v>0</v>
      </c>
      <c r="BL14" s="145">
        <f t="shared" si="7"/>
        <v>0</v>
      </c>
      <c r="BM14" s="145">
        <f t="shared" si="8"/>
        <v>0</v>
      </c>
      <c r="BN14" s="145">
        <f t="shared" si="9"/>
        <v>0</v>
      </c>
      <c r="BO14" s="145">
        <f t="shared" si="10"/>
        <v>0</v>
      </c>
    </row>
    <row r="15" spans="1:67" outlineLevel="1" x14ac:dyDescent="0.25">
      <c r="A15" s="112">
        <v>1200</v>
      </c>
      <c r="B15" s="133" t="s">
        <v>2142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146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146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146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146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147">
        <f t="shared" si="6"/>
        <v>0</v>
      </c>
      <c r="BL15" s="147">
        <f t="shared" si="7"/>
        <v>0</v>
      </c>
      <c r="BM15" s="147">
        <f t="shared" si="8"/>
        <v>0</v>
      </c>
      <c r="BN15" s="147">
        <f t="shared" si="9"/>
        <v>0</v>
      </c>
      <c r="BO15" s="147">
        <f t="shared" si="10"/>
        <v>0</v>
      </c>
    </row>
    <row r="16" spans="1:67" outlineLevel="1" x14ac:dyDescent="0.25">
      <c r="A16" s="142" t="s">
        <v>2143</v>
      </c>
      <c r="B16" s="143"/>
      <c r="C16" s="149">
        <f t="shared" ref="C16:AH16" si="13">SUM(C17)</f>
        <v>0</v>
      </c>
      <c r="D16" s="149">
        <f t="shared" si="13"/>
        <v>0</v>
      </c>
      <c r="E16" s="149">
        <f t="shared" si="13"/>
        <v>0</v>
      </c>
      <c r="F16" s="149">
        <f t="shared" si="13"/>
        <v>0</v>
      </c>
      <c r="G16" s="149">
        <f t="shared" si="13"/>
        <v>0</v>
      </c>
      <c r="H16" s="149">
        <f t="shared" si="13"/>
        <v>0</v>
      </c>
      <c r="I16" s="149">
        <f t="shared" si="13"/>
        <v>0</v>
      </c>
      <c r="J16" s="149">
        <f t="shared" si="13"/>
        <v>0</v>
      </c>
      <c r="K16" s="149">
        <f t="shared" si="13"/>
        <v>0</v>
      </c>
      <c r="L16" s="149">
        <f t="shared" si="13"/>
        <v>0</v>
      </c>
      <c r="M16" s="149">
        <f t="shared" si="13"/>
        <v>0</v>
      </c>
      <c r="N16" s="149">
        <f t="shared" si="13"/>
        <v>0</v>
      </c>
      <c r="O16" s="149">
        <f t="shared" si="13"/>
        <v>0</v>
      </c>
      <c r="P16" s="149">
        <f t="shared" si="13"/>
        <v>0</v>
      </c>
      <c r="Q16" s="149">
        <f t="shared" si="13"/>
        <v>0</v>
      </c>
      <c r="R16" s="149">
        <f t="shared" si="13"/>
        <v>0</v>
      </c>
      <c r="S16" s="149">
        <f t="shared" si="13"/>
        <v>0</v>
      </c>
      <c r="T16" s="149">
        <f t="shared" si="13"/>
        <v>0</v>
      </c>
      <c r="U16" s="149">
        <f t="shared" si="13"/>
        <v>0</v>
      </c>
      <c r="V16" s="149">
        <f t="shared" si="13"/>
        <v>0</v>
      </c>
      <c r="W16" s="149">
        <f t="shared" si="13"/>
        <v>0</v>
      </c>
      <c r="X16" s="149">
        <f t="shared" si="13"/>
        <v>0</v>
      </c>
      <c r="Y16" s="149">
        <f t="shared" si="13"/>
        <v>0</v>
      </c>
      <c r="Z16" s="149">
        <f t="shared" si="13"/>
        <v>0</v>
      </c>
      <c r="AA16" s="149">
        <f t="shared" si="13"/>
        <v>0</v>
      </c>
      <c r="AB16" s="149">
        <f t="shared" si="13"/>
        <v>0</v>
      </c>
      <c r="AC16" s="149">
        <f t="shared" si="13"/>
        <v>0</v>
      </c>
      <c r="AD16" s="149">
        <f t="shared" si="13"/>
        <v>0</v>
      </c>
      <c r="AE16" s="149">
        <f t="shared" si="13"/>
        <v>0</v>
      </c>
      <c r="AF16" s="149">
        <f t="shared" si="13"/>
        <v>0</v>
      </c>
      <c r="AG16" s="149">
        <f t="shared" si="13"/>
        <v>0</v>
      </c>
      <c r="AH16" s="149">
        <f t="shared" si="13"/>
        <v>0</v>
      </c>
      <c r="AI16" s="149">
        <f t="shared" ref="AI16:BJ16" si="14">SUM(AI17)</f>
        <v>0</v>
      </c>
      <c r="AJ16" s="149">
        <f t="shared" si="14"/>
        <v>0</v>
      </c>
      <c r="AK16" s="149">
        <f t="shared" si="14"/>
        <v>0</v>
      </c>
      <c r="AL16" s="149">
        <f t="shared" si="14"/>
        <v>0</v>
      </c>
      <c r="AM16" s="149">
        <f t="shared" si="14"/>
        <v>0</v>
      </c>
      <c r="AN16" s="149">
        <f t="shared" si="14"/>
        <v>0</v>
      </c>
      <c r="AO16" s="149">
        <f t="shared" si="14"/>
        <v>0</v>
      </c>
      <c r="AP16" s="149">
        <f t="shared" si="14"/>
        <v>0</v>
      </c>
      <c r="AQ16" s="149">
        <f t="shared" si="14"/>
        <v>0</v>
      </c>
      <c r="AR16" s="149">
        <f t="shared" si="14"/>
        <v>0</v>
      </c>
      <c r="AS16" s="149">
        <f t="shared" si="14"/>
        <v>0</v>
      </c>
      <c r="AT16" s="149">
        <f t="shared" si="14"/>
        <v>0</v>
      </c>
      <c r="AU16" s="149">
        <f t="shared" si="14"/>
        <v>0</v>
      </c>
      <c r="AV16" s="149">
        <f t="shared" si="14"/>
        <v>0</v>
      </c>
      <c r="AW16" s="149">
        <f t="shared" si="14"/>
        <v>0</v>
      </c>
      <c r="AX16" s="149">
        <f t="shared" si="14"/>
        <v>0</v>
      </c>
      <c r="AY16" s="149">
        <f t="shared" si="14"/>
        <v>0</v>
      </c>
      <c r="AZ16" s="149">
        <f t="shared" si="14"/>
        <v>0</v>
      </c>
      <c r="BA16" s="149">
        <f t="shared" si="14"/>
        <v>0</v>
      </c>
      <c r="BB16" s="149">
        <f t="shared" si="14"/>
        <v>0</v>
      </c>
      <c r="BC16" s="149">
        <f t="shared" si="14"/>
        <v>0</v>
      </c>
      <c r="BD16" s="149">
        <f t="shared" si="14"/>
        <v>0</v>
      </c>
      <c r="BE16" s="149">
        <f t="shared" si="14"/>
        <v>0</v>
      </c>
      <c r="BF16" s="149">
        <f t="shared" si="14"/>
        <v>0</v>
      </c>
      <c r="BG16" s="149">
        <f t="shared" si="14"/>
        <v>0</v>
      </c>
      <c r="BH16" s="149">
        <f t="shared" si="14"/>
        <v>0</v>
      </c>
      <c r="BI16" s="149">
        <f t="shared" si="14"/>
        <v>0</v>
      </c>
      <c r="BJ16" s="149">
        <f t="shared" si="14"/>
        <v>0</v>
      </c>
      <c r="BK16" s="145">
        <f t="shared" si="6"/>
        <v>0</v>
      </c>
      <c r="BL16" s="145">
        <f t="shared" si="7"/>
        <v>0</v>
      </c>
      <c r="BM16" s="145">
        <f t="shared" si="8"/>
        <v>0</v>
      </c>
      <c r="BN16" s="145">
        <f t="shared" si="9"/>
        <v>0</v>
      </c>
      <c r="BO16" s="145">
        <f t="shared" si="10"/>
        <v>0</v>
      </c>
    </row>
    <row r="17" spans="1:67" outlineLevel="1" x14ac:dyDescent="0.25">
      <c r="A17" s="112">
        <v>1300</v>
      </c>
      <c r="B17" s="133" t="s">
        <v>2144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146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146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146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146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147">
        <f t="shared" si="6"/>
        <v>0</v>
      </c>
      <c r="BL17" s="147">
        <f t="shared" si="7"/>
        <v>0</v>
      </c>
      <c r="BM17" s="147">
        <f t="shared" si="8"/>
        <v>0</v>
      </c>
      <c r="BN17" s="147">
        <f t="shared" si="9"/>
        <v>0</v>
      </c>
      <c r="BO17" s="147">
        <f t="shared" si="10"/>
        <v>0</v>
      </c>
    </row>
    <row r="18" spans="1:67" outlineLevel="1" x14ac:dyDescent="0.25">
      <c r="A18" s="59"/>
      <c r="B18" s="59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1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1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1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1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47"/>
      <c r="BL18" s="147"/>
      <c r="BM18" s="147"/>
      <c r="BN18" s="147"/>
      <c r="BO18" s="147"/>
    </row>
    <row r="19" spans="1:67" x14ac:dyDescent="0.25">
      <c r="A19" s="152" t="s">
        <v>2145</v>
      </c>
      <c r="B19" s="139"/>
      <c r="C19" s="153">
        <f>SUM(C20,C23,C31,C34,C37)</f>
        <v>1200</v>
      </c>
      <c r="D19" s="153">
        <f t="shared" ref="D19:AH19" si="15">SUM(D20,D23,D31,D34,D37)</f>
        <v>0</v>
      </c>
      <c r="E19" s="153">
        <f t="shared" si="15"/>
        <v>0</v>
      </c>
      <c r="F19" s="153">
        <f t="shared" si="15"/>
        <v>0</v>
      </c>
      <c r="G19" s="153">
        <f t="shared" si="15"/>
        <v>0</v>
      </c>
      <c r="H19" s="153">
        <f t="shared" si="15"/>
        <v>0</v>
      </c>
      <c r="I19" s="153">
        <f t="shared" si="15"/>
        <v>0</v>
      </c>
      <c r="J19" s="153">
        <f t="shared" si="15"/>
        <v>0</v>
      </c>
      <c r="K19" s="153">
        <f t="shared" si="15"/>
        <v>0</v>
      </c>
      <c r="L19" s="153">
        <f t="shared" si="15"/>
        <v>0</v>
      </c>
      <c r="M19" s="153">
        <f t="shared" si="15"/>
        <v>0</v>
      </c>
      <c r="N19" s="153">
        <f t="shared" si="15"/>
        <v>0</v>
      </c>
      <c r="O19" s="153">
        <f t="shared" si="15"/>
        <v>500</v>
      </c>
      <c r="P19" s="153">
        <f t="shared" si="15"/>
        <v>0</v>
      </c>
      <c r="Q19" s="153">
        <f t="shared" si="15"/>
        <v>0</v>
      </c>
      <c r="R19" s="153">
        <f t="shared" si="15"/>
        <v>0</v>
      </c>
      <c r="S19" s="153">
        <f t="shared" si="15"/>
        <v>0</v>
      </c>
      <c r="T19" s="153">
        <f t="shared" si="15"/>
        <v>0</v>
      </c>
      <c r="U19" s="153">
        <f t="shared" si="15"/>
        <v>0</v>
      </c>
      <c r="V19" s="153">
        <f t="shared" si="15"/>
        <v>0</v>
      </c>
      <c r="W19" s="153">
        <f t="shared" si="15"/>
        <v>0</v>
      </c>
      <c r="X19" s="153">
        <f t="shared" si="15"/>
        <v>0</v>
      </c>
      <c r="Y19" s="153">
        <f t="shared" si="15"/>
        <v>0</v>
      </c>
      <c r="Z19" s="153">
        <f t="shared" si="15"/>
        <v>0</v>
      </c>
      <c r="AA19" s="153">
        <f t="shared" si="15"/>
        <v>500</v>
      </c>
      <c r="AB19" s="153">
        <f t="shared" si="15"/>
        <v>0</v>
      </c>
      <c r="AC19" s="153">
        <f t="shared" si="15"/>
        <v>0</v>
      </c>
      <c r="AD19" s="153">
        <f t="shared" si="15"/>
        <v>0</v>
      </c>
      <c r="AE19" s="153">
        <f t="shared" si="15"/>
        <v>0</v>
      </c>
      <c r="AF19" s="153">
        <f t="shared" si="15"/>
        <v>0</v>
      </c>
      <c r="AG19" s="153">
        <f t="shared" si="15"/>
        <v>2000</v>
      </c>
      <c r="AH19" s="153">
        <f t="shared" si="15"/>
        <v>0</v>
      </c>
      <c r="AI19" s="153">
        <f t="shared" ref="AI19:BJ19" si="16">SUM(AI20,AI23,AI31,AI34,AI37)</f>
        <v>0</v>
      </c>
      <c r="AJ19" s="153">
        <f t="shared" si="16"/>
        <v>0</v>
      </c>
      <c r="AK19" s="153">
        <f t="shared" si="16"/>
        <v>0</v>
      </c>
      <c r="AL19" s="153">
        <f t="shared" si="16"/>
        <v>0</v>
      </c>
      <c r="AM19" s="153">
        <f t="shared" si="16"/>
        <v>500</v>
      </c>
      <c r="AN19" s="153">
        <f t="shared" si="16"/>
        <v>0</v>
      </c>
      <c r="AO19" s="153">
        <f t="shared" si="16"/>
        <v>0</v>
      </c>
      <c r="AP19" s="153">
        <f t="shared" si="16"/>
        <v>0</v>
      </c>
      <c r="AQ19" s="153">
        <f t="shared" si="16"/>
        <v>0</v>
      </c>
      <c r="AR19" s="153">
        <f t="shared" si="16"/>
        <v>0</v>
      </c>
      <c r="AS19" s="153">
        <f t="shared" si="16"/>
        <v>0</v>
      </c>
      <c r="AT19" s="153">
        <f t="shared" si="16"/>
        <v>0</v>
      </c>
      <c r="AU19" s="153">
        <f t="shared" si="16"/>
        <v>0</v>
      </c>
      <c r="AV19" s="153">
        <f t="shared" si="16"/>
        <v>0</v>
      </c>
      <c r="AW19" s="153">
        <f t="shared" si="16"/>
        <v>0</v>
      </c>
      <c r="AX19" s="153">
        <f t="shared" si="16"/>
        <v>0</v>
      </c>
      <c r="AY19" s="153">
        <f t="shared" si="16"/>
        <v>500</v>
      </c>
      <c r="AZ19" s="153">
        <f t="shared" si="16"/>
        <v>0</v>
      </c>
      <c r="BA19" s="153">
        <f t="shared" si="16"/>
        <v>0</v>
      </c>
      <c r="BB19" s="153">
        <f t="shared" si="16"/>
        <v>0</v>
      </c>
      <c r="BC19" s="153">
        <f t="shared" si="16"/>
        <v>0</v>
      </c>
      <c r="BD19" s="153">
        <f t="shared" si="16"/>
        <v>0</v>
      </c>
      <c r="BE19" s="153">
        <f t="shared" si="16"/>
        <v>0</v>
      </c>
      <c r="BF19" s="153">
        <f t="shared" si="16"/>
        <v>0</v>
      </c>
      <c r="BG19" s="153">
        <f t="shared" si="16"/>
        <v>0</v>
      </c>
      <c r="BH19" s="153">
        <f t="shared" si="16"/>
        <v>0</v>
      </c>
      <c r="BI19" s="153">
        <f t="shared" si="16"/>
        <v>0</v>
      </c>
      <c r="BJ19" s="153">
        <f t="shared" si="16"/>
        <v>0</v>
      </c>
      <c r="BK19" s="154">
        <f>SUM(BK21:BK39)</f>
        <v>2400</v>
      </c>
      <c r="BL19" s="154">
        <f>SUM(BL21:BL39)</f>
        <v>1000</v>
      </c>
      <c r="BM19" s="154">
        <f>SUM(BM21:BM39)</f>
        <v>5000</v>
      </c>
      <c r="BN19" s="154">
        <f>SUM(BN21:BN39)</f>
        <v>1000</v>
      </c>
      <c r="BO19" s="154">
        <f>SUM(BO21:BO39)</f>
        <v>1000</v>
      </c>
    </row>
    <row r="20" spans="1:67" x14ac:dyDescent="0.25">
      <c r="A20" s="155" t="s">
        <v>235</v>
      </c>
      <c r="B20" s="156"/>
      <c r="C20" s="157">
        <f t="shared" ref="C20:AH20" si="17">SUM(C21:C22)</f>
        <v>0</v>
      </c>
      <c r="D20" s="157">
        <f t="shared" si="17"/>
        <v>0</v>
      </c>
      <c r="E20" s="157">
        <f t="shared" si="17"/>
        <v>0</v>
      </c>
      <c r="F20" s="157">
        <f t="shared" si="17"/>
        <v>0</v>
      </c>
      <c r="G20" s="157">
        <f t="shared" si="17"/>
        <v>0</v>
      </c>
      <c r="H20" s="157">
        <f t="shared" si="17"/>
        <v>0</v>
      </c>
      <c r="I20" s="157">
        <f t="shared" si="17"/>
        <v>0</v>
      </c>
      <c r="J20" s="157">
        <f t="shared" si="17"/>
        <v>0</v>
      </c>
      <c r="K20" s="157">
        <f t="shared" si="17"/>
        <v>0</v>
      </c>
      <c r="L20" s="157">
        <f t="shared" si="17"/>
        <v>0</v>
      </c>
      <c r="M20" s="157">
        <f t="shared" si="17"/>
        <v>0</v>
      </c>
      <c r="N20" s="157">
        <f t="shared" si="17"/>
        <v>0</v>
      </c>
      <c r="O20" s="157">
        <f t="shared" si="17"/>
        <v>0</v>
      </c>
      <c r="P20" s="157">
        <f t="shared" si="17"/>
        <v>0</v>
      </c>
      <c r="Q20" s="157">
        <f t="shared" si="17"/>
        <v>0</v>
      </c>
      <c r="R20" s="157">
        <f t="shared" si="17"/>
        <v>0</v>
      </c>
      <c r="S20" s="157">
        <f t="shared" si="17"/>
        <v>0</v>
      </c>
      <c r="T20" s="157">
        <f t="shared" si="17"/>
        <v>0</v>
      </c>
      <c r="U20" s="157">
        <f t="shared" si="17"/>
        <v>0</v>
      </c>
      <c r="V20" s="157">
        <f t="shared" si="17"/>
        <v>0</v>
      </c>
      <c r="W20" s="157">
        <f t="shared" si="17"/>
        <v>0</v>
      </c>
      <c r="X20" s="157">
        <f t="shared" si="17"/>
        <v>0</v>
      </c>
      <c r="Y20" s="157">
        <f t="shared" si="17"/>
        <v>0</v>
      </c>
      <c r="Z20" s="157">
        <f t="shared" si="17"/>
        <v>0</v>
      </c>
      <c r="AA20" s="157">
        <f t="shared" si="17"/>
        <v>0</v>
      </c>
      <c r="AB20" s="157">
        <f t="shared" si="17"/>
        <v>0</v>
      </c>
      <c r="AC20" s="157">
        <f t="shared" si="17"/>
        <v>0</v>
      </c>
      <c r="AD20" s="157">
        <f t="shared" si="17"/>
        <v>0</v>
      </c>
      <c r="AE20" s="157">
        <f t="shared" si="17"/>
        <v>0</v>
      </c>
      <c r="AF20" s="157">
        <f t="shared" si="17"/>
        <v>0</v>
      </c>
      <c r="AG20" s="157">
        <f t="shared" si="17"/>
        <v>0</v>
      </c>
      <c r="AH20" s="157">
        <f t="shared" si="17"/>
        <v>0</v>
      </c>
      <c r="AI20" s="157">
        <f t="shared" ref="AI20:BJ20" si="18">SUM(AI21:AI22)</f>
        <v>0</v>
      </c>
      <c r="AJ20" s="157">
        <f t="shared" si="18"/>
        <v>0</v>
      </c>
      <c r="AK20" s="157">
        <f t="shared" si="18"/>
        <v>0</v>
      </c>
      <c r="AL20" s="157">
        <f t="shared" si="18"/>
        <v>0</v>
      </c>
      <c r="AM20" s="157">
        <f t="shared" si="18"/>
        <v>0</v>
      </c>
      <c r="AN20" s="157">
        <f t="shared" si="18"/>
        <v>0</v>
      </c>
      <c r="AO20" s="157">
        <f t="shared" si="18"/>
        <v>0</v>
      </c>
      <c r="AP20" s="157">
        <f t="shared" si="18"/>
        <v>0</v>
      </c>
      <c r="AQ20" s="157">
        <f t="shared" si="18"/>
        <v>0</v>
      </c>
      <c r="AR20" s="157">
        <f t="shared" si="18"/>
        <v>0</v>
      </c>
      <c r="AS20" s="157">
        <f t="shared" si="18"/>
        <v>0</v>
      </c>
      <c r="AT20" s="157">
        <f t="shared" si="18"/>
        <v>0</v>
      </c>
      <c r="AU20" s="157">
        <f t="shared" si="18"/>
        <v>0</v>
      </c>
      <c r="AV20" s="157">
        <f t="shared" si="18"/>
        <v>0</v>
      </c>
      <c r="AW20" s="157">
        <f t="shared" si="18"/>
        <v>0</v>
      </c>
      <c r="AX20" s="157">
        <f t="shared" si="18"/>
        <v>0</v>
      </c>
      <c r="AY20" s="157">
        <f t="shared" si="18"/>
        <v>0</v>
      </c>
      <c r="AZ20" s="157">
        <f t="shared" si="18"/>
        <v>0</v>
      </c>
      <c r="BA20" s="157">
        <f t="shared" si="18"/>
        <v>0</v>
      </c>
      <c r="BB20" s="157">
        <f t="shared" si="18"/>
        <v>0</v>
      </c>
      <c r="BC20" s="157">
        <f t="shared" si="18"/>
        <v>0</v>
      </c>
      <c r="BD20" s="157">
        <f t="shared" si="18"/>
        <v>0</v>
      </c>
      <c r="BE20" s="157">
        <f t="shared" si="18"/>
        <v>0</v>
      </c>
      <c r="BF20" s="157">
        <f t="shared" si="18"/>
        <v>0</v>
      </c>
      <c r="BG20" s="157">
        <f t="shared" si="18"/>
        <v>0</v>
      </c>
      <c r="BH20" s="157">
        <f t="shared" si="18"/>
        <v>0</v>
      </c>
      <c r="BI20" s="157">
        <f t="shared" si="18"/>
        <v>0</v>
      </c>
      <c r="BJ20" s="157">
        <f t="shared" si="18"/>
        <v>0</v>
      </c>
      <c r="BK20" s="145">
        <f t="shared" ref="BK20:BK29" si="19">SUM(C20:N20)</f>
        <v>0</v>
      </c>
      <c r="BL20" s="145">
        <f t="shared" ref="BL20:BL29" si="20">SUM(O20:Z20)</f>
        <v>0</v>
      </c>
      <c r="BM20" s="145">
        <f t="shared" ref="BM20:BM29" si="21">SUM(AA20:AL20)</f>
        <v>0</v>
      </c>
      <c r="BN20" s="145">
        <f t="shared" ref="BN20:BN29" si="22">SUM(AM20:AX20)</f>
        <v>0</v>
      </c>
      <c r="BO20" s="145">
        <f t="shared" ref="BO20:BO29" si="23">SUM(AY20:BJ20)</f>
        <v>0</v>
      </c>
    </row>
    <row r="21" spans="1:67" outlineLevel="1" x14ac:dyDescent="0.25">
      <c r="A21" s="112">
        <v>1411</v>
      </c>
      <c r="B21" s="158" t="s">
        <v>149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147">
        <f t="shared" si="19"/>
        <v>0</v>
      </c>
      <c r="BL21" s="147">
        <f t="shared" si="20"/>
        <v>0</v>
      </c>
      <c r="BM21" s="147">
        <f t="shared" si="21"/>
        <v>0</v>
      </c>
      <c r="BN21" s="147">
        <f t="shared" si="22"/>
        <v>0</v>
      </c>
      <c r="BO21" s="147">
        <f t="shared" si="23"/>
        <v>0</v>
      </c>
    </row>
    <row r="22" spans="1:67" outlineLevel="1" x14ac:dyDescent="0.25">
      <c r="A22" s="159"/>
      <c r="B22" s="158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147">
        <f t="shared" si="19"/>
        <v>0</v>
      </c>
      <c r="BL22" s="147">
        <f t="shared" si="20"/>
        <v>0</v>
      </c>
      <c r="BM22" s="147">
        <f t="shared" si="21"/>
        <v>0</v>
      </c>
      <c r="BN22" s="147">
        <f t="shared" si="22"/>
        <v>0</v>
      </c>
      <c r="BO22" s="147">
        <f t="shared" si="23"/>
        <v>0</v>
      </c>
    </row>
    <row r="23" spans="1:67" outlineLevel="1" x14ac:dyDescent="0.25">
      <c r="A23" s="142" t="s">
        <v>2146</v>
      </c>
      <c r="B23" s="160"/>
      <c r="C23" s="149">
        <f t="shared" ref="C23:AH23" si="24">SUM(C24:C29)</f>
        <v>1200</v>
      </c>
      <c r="D23" s="149">
        <f t="shared" si="24"/>
        <v>0</v>
      </c>
      <c r="E23" s="149">
        <f t="shared" si="24"/>
        <v>0</v>
      </c>
      <c r="F23" s="149">
        <f t="shared" si="24"/>
        <v>0</v>
      </c>
      <c r="G23" s="149">
        <f t="shared" si="24"/>
        <v>0</v>
      </c>
      <c r="H23" s="149">
        <f t="shared" si="24"/>
        <v>0</v>
      </c>
      <c r="I23" s="149">
        <f t="shared" si="24"/>
        <v>0</v>
      </c>
      <c r="J23" s="149">
        <f t="shared" si="24"/>
        <v>0</v>
      </c>
      <c r="K23" s="149">
        <f t="shared" si="24"/>
        <v>0</v>
      </c>
      <c r="L23" s="149">
        <f t="shared" si="24"/>
        <v>0</v>
      </c>
      <c r="M23" s="149">
        <f t="shared" si="24"/>
        <v>0</v>
      </c>
      <c r="N23" s="149">
        <f t="shared" si="24"/>
        <v>0</v>
      </c>
      <c r="O23" s="149">
        <f t="shared" si="24"/>
        <v>500</v>
      </c>
      <c r="P23" s="149">
        <f t="shared" si="24"/>
        <v>0</v>
      </c>
      <c r="Q23" s="149">
        <f t="shared" si="24"/>
        <v>0</v>
      </c>
      <c r="R23" s="149">
        <f t="shared" si="24"/>
        <v>0</v>
      </c>
      <c r="S23" s="149">
        <f t="shared" si="24"/>
        <v>0</v>
      </c>
      <c r="T23" s="149">
        <f t="shared" si="24"/>
        <v>0</v>
      </c>
      <c r="U23" s="149">
        <f t="shared" si="24"/>
        <v>0</v>
      </c>
      <c r="V23" s="149">
        <f t="shared" si="24"/>
        <v>0</v>
      </c>
      <c r="W23" s="149">
        <f t="shared" si="24"/>
        <v>0</v>
      </c>
      <c r="X23" s="149">
        <f t="shared" si="24"/>
        <v>0</v>
      </c>
      <c r="Y23" s="149">
        <f t="shared" si="24"/>
        <v>0</v>
      </c>
      <c r="Z23" s="149">
        <f t="shared" si="24"/>
        <v>0</v>
      </c>
      <c r="AA23" s="149">
        <f t="shared" si="24"/>
        <v>500</v>
      </c>
      <c r="AB23" s="149">
        <f t="shared" si="24"/>
        <v>0</v>
      </c>
      <c r="AC23" s="149">
        <f t="shared" si="24"/>
        <v>0</v>
      </c>
      <c r="AD23" s="149">
        <f t="shared" si="24"/>
        <v>0</v>
      </c>
      <c r="AE23" s="149">
        <f t="shared" si="24"/>
        <v>0</v>
      </c>
      <c r="AF23" s="149">
        <f t="shared" si="24"/>
        <v>0</v>
      </c>
      <c r="AG23" s="149">
        <f t="shared" si="24"/>
        <v>2000</v>
      </c>
      <c r="AH23" s="149">
        <f t="shared" si="24"/>
        <v>0</v>
      </c>
      <c r="AI23" s="149">
        <f t="shared" ref="AI23:BJ23" si="25">SUM(AI24:AI29)</f>
        <v>0</v>
      </c>
      <c r="AJ23" s="149">
        <f t="shared" si="25"/>
        <v>0</v>
      </c>
      <c r="AK23" s="149">
        <f t="shared" si="25"/>
        <v>0</v>
      </c>
      <c r="AL23" s="149">
        <f t="shared" si="25"/>
        <v>0</v>
      </c>
      <c r="AM23" s="149">
        <f t="shared" si="25"/>
        <v>500</v>
      </c>
      <c r="AN23" s="149">
        <f t="shared" si="25"/>
        <v>0</v>
      </c>
      <c r="AO23" s="149">
        <f t="shared" si="25"/>
        <v>0</v>
      </c>
      <c r="AP23" s="149">
        <f t="shared" si="25"/>
        <v>0</v>
      </c>
      <c r="AQ23" s="149">
        <f t="shared" si="25"/>
        <v>0</v>
      </c>
      <c r="AR23" s="149">
        <f t="shared" si="25"/>
        <v>0</v>
      </c>
      <c r="AS23" s="149">
        <f t="shared" si="25"/>
        <v>0</v>
      </c>
      <c r="AT23" s="149">
        <f t="shared" si="25"/>
        <v>0</v>
      </c>
      <c r="AU23" s="149">
        <f t="shared" si="25"/>
        <v>0</v>
      </c>
      <c r="AV23" s="149">
        <f t="shared" si="25"/>
        <v>0</v>
      </c>
      <c r="AW23" s="149">
        <f t="shared" si="25"/>
        <v>0</v>
      </c>
      <c r="AX23" s="149">
        <f t="shared" si="25"/>
        <v>0</v>
      </c>
      <c r="AY23" s="149">
        <f t="shared" si="25"/>
        <v>500</v>
      </c>
      <c r="AZ23" s="149">
        <f t="shared" si="25"/>
        <v>0</v>
      </c>
      <c r="BA23" s="149">
        <f t="shared" si="25"/>
        <v>0</v>
      </c>
      <c r="BB23" s="149">
        <f t="shared" si="25"/>
        <v>0</v>
      </c>
      <c r="BC23" s="149">
        <f t="shared" si="25"/>
        <v>0</v>
      </c>
      <c r="BD23" s="149">
        <f t="shared" si="25"/>
        <v>0</v>
      </c>
      <c r="BE23" s="149">
        <f t="shared" si="25"/>
        <v>0</v>
      </c>
      <c r="BF23" s="149">
        <f t="shared" si="25"/>
        <v>0</v>
      </c>
      <c r="BG23" s="149">
        <f t="shared" si="25"/>
        <v>0</v>
      </c>
      <c r="BH23" s="149">
        <f t="shared" si="25"/>
        <v>0</v>
      </c>
      <c r="BI23" s="149">
        <f t="shared" si="25"/>
        <v>0</v>
      </c>
      <c r="BJ23" s="149">
        <f t="shared" si="25"/>
        <v>0</v>
      </c>
      <c r="BK23" s="145">
        <f t="shared" si="19"/>
        <v>1200</v>
      </c>
      <c r="BL23" s="145">
        <f t="shared" si="20"/>
        <v>500</v>
      </c>
      <c r="BM23" s="145">
        <f t="shared" si="21"/>
        <v>2500</v>
      </c>
      <c r="BN23" s="145">
        <f t="shared" si="22"/>
        <v>500</v>
      </c>
      <c r="BO23" s="145">
        <f t="shared" si="23"/>
        <v>500</v>
      </c>
    </row>
    <row r="24" spans="1:67" outlineLevel="1" x14ac:dyDescent="0.25">
      <c r="A24" s="112" t="s">
        <v>289</v>
      </c>
      <c r="B24" s="158" t="s">
        <v>290</v>
      </c>
      <c r="C24" s="53">
        <v>1200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>
        <v>500</v>
      </c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>
        <v>500</v>
      </c>
      <c r="AB24" s="53"/>
      <c r="AC24" s="53"/>
      <c r="AD24" s="53"/>
      <c r="AE24" s="53"/>
      <c r="AF24" s="53"/>
      <c r="AG24" s="53">
        <v>2000</v>
      </c>
      <c r="AH24" s="53"/>
      <c r="AI24" s="53"/>
      <c r="AJ24" s="53"/>
      <c r="AK24" s="53"/>
      <c r="AL24" s="53"/>
      <c r="AM24" s="53">
        <v>500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>
        <v>500</v>
      </c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147">
        <f t="shared" si="19"/>
        <v>1200</v>
      </c>
      <c r="BL24" s="147">
        <f t="shared" si="20"/>
        <v>500</v>
      </c>
      <c r="BM24" s="147">
        <f t="shared" si="21"/>
        <v>2500</v>
      </c>
      <c r="BN24" s="147">
        <f t="shared" si="22"/>
        <v>500</v>
      </c>
      <c r="BO24" s="147">
        <f t="shared" si="23"/>
        <v>500</v>
      </c>
    </row>
    <row r="25" spans="1:67" outlineLevel="1" x14ac:dyDescent="0.25">
      <c r="A25" s="112" t="s">
        <v>295</v>
      </c>
      <c r="B25" s="158" t="s">
        <v>296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147">
        <f t="shared" si="19"/>
        <v>0</v>
      </c>
      <c r="BL25" s="147">
        <f t="shared" si="20"/>
        <v>0</v>
      </c>
      <c r="BM25" s="147">
        <f t="shared" si="21"/>
        <v>0</v>
      </c>
      <c r="BN25" s="147">
        <f t="shared" si="22"/>
        <v>0</v>
      </c>
      <c r="BO25" s="147">
        <f t="shared" si="23"/>
        <v>0</v>
      </c>
    </row>
    <row r="26" spans="1:67" outlineLevel="1" x14ac:dyDescent="0.25">
      <c r="A26" s="112" t="s">
        <v>303</v>
      </c>
      <c r="B26" s="158" t="s">
        <v>304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147">
        <f t="shared" si="19"/>
        <v>0</v>
      </c>
      <c r="BL26" s="147">
        <f t="shared" si="20"/>
        <v>0</v>
      </c>
      <c r="BM26" s="147">
        <f t="shared" si="21"/>
        <v>0</v>
      </c>
      <c r="BN26" s="147">
        <f t="shared" si="22"/>
        <v>0</v>
      </c>
      <c r="BO26" s="147">
        <f t="shared" si="23"/>
        <v>0</v>
      </c>
    </row>
    <row r="27" spans="1:67" outlineLevel="1" x14ac:dyDescent="0.25">
      <c r="A27" s="112" t="s">
        <v>305</v>
      </c>
      <c r="B27" s="158" t="s">
        <v>306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147">
        <f t="shared" si="19"/>
        <v>0</v>
      </c>
      <c r="BL27" s="147">
        <f t="shared" si="20"/>
        <v>0</v>
      </c>
      <c r="BM27" s="147">
        <f t="shared" si="21"/>
        <v>0</v>
      </c>
      <c r="BN27" s="147">
        <f t="shared" si="22"/>
        <v>0</v>
      </c>
      <c r="BO27" s="147">
        <f t="shared" si="23"/>
        <v>0</v>
      </c>
    </row>
    <row r="28" spans="1:67" outlineLevel="1" x14ac:dyDescent="0.25">
      <c r="A28" s="112" t="s">
        <v>307</v>
      </c>
      <c r="B28" s="158" t="s">
        <v>308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147">
        <f t="shared" si="19"/>
        <v>0</v>
      </c>
      <c r="BL28" s="147">
        <f t="shared" si="20"/>
        <v>0</v>
      </c>
      <c r="BM28" s="147">
        <f t="shared" si="21"/>
        <v>0</v>
      </c>
      <c r="BN28" s="147">
        <f t="shared" si="22"/>
        <v>0</v>
      </c>
      <c r="BO28" s="147">
        <f t="shared" si="23"/>
        <v>0</v>
      </c>
    </row>
    <row r="29" spans="1:67" outlineLevel="1" x14ac:dyDescent="0.25">
      <c r="A29" s="112">
        <v>1523</v>
      </c>
      <c r="B29" s="158" t="s">
        <v>2147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147">
        <f t="shared" si="19"/>
        <v>0</v>
      </c>
      <c r="BL29" s="147">
        <f t="shared" si="20"/>
        <v>0</v>
      </c>
      <c r="BM29" s="147">
        <f t="shared" si="21"/>
        <v>0</v>
      </c>
      <c r="BN29" s="147">
        <f t="shared" si="22"/>
        <v>0</v>
      </c>
      <c r="BO29" s="147">
        <f t="shared" si="23"/>
        <v>0</v>
      </c>
    </row>
    <row r="30" spans="1:67" outlineLevel="1" x14ac:dyDescent="0.25">
      <c r="A30" s="112"/>
      <c r="B30" s="158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147"/>
      <c r="BL30" s="147"/>
      <c r="BM30" s="147"/>
      <c r="BN30" s="147"/>
      <c r="BO30" s="147"/>
    </row>
    <row r="31" spans="1:67" outlineLevel="1" x14ac:dyDescent="0.25">
      <c r="A31" s="142" t="s">
        <v>2148</v>
      </c>
      <c r="B31" s="160"/>
      <c r="C31" s="157">
        <f t="shared" ref="C31:AH31" si="26">SUM(C32:C33)</f>
        <v>0</v>
      </c>
      <c r="D31" s="157">
        <f t="shared" si="26"/>
        <v>0</v>
      </c>
      <c r="E31" s="157">
        <f t="shared" si="26"/>
        <v>0</v>
      </c>
      <c r="F31" s="157">
        <f t="shared" si="26"/>
        <v>0</v>
      </c>
      <c r="G31" s="157">
        <f t="shared" si="26"/>
        <v>0</v>
      </c>
      <c r="H31" s="157">
        <f t="shared" si="26"/>
        <v>0</v>
      </c>
      <c r="I31" s="157">
        <f t="shared" si="26"/>
        <v>0</v>
      </c>
      <c r="J31" s="157">
        <f t="shared" si="26"/>
        <v>0</v>
      </c>
      <c r="K31" s="157">
        <f t="shared" si="26"/>
        <v>0</v>
      </c>
      <c r="L31" s="157">
        <f t="shared" si="26"/>
        <v>0</v>
      </c>
      <c r="M31" s="157">
        <f t="shared" si="26"/>
        <v>0</v>
      </c>
      <c r="N31" s="157">
        <f t="shared" si="26"/>
        <v>0</v>
      </c>
      <c r="O31" s="157">
        <f t="shared" si="26"/>
        <v>0</v>
      </c>
      <c r="P31" s="157">
        <f t="shared" si="26"/>
        <v>0</v>
      </c>
      <c r="Q31" s="157">
        <f t="shared" si="26"/>
        <v>0</v>
      </c>
      <c r="R31" s="157">
        <f t="shared" si="26"/>
        <v>0</v>
      </c>
      <c r="S31" s="157">
        <f t="shared" si="26"/>
        <v>0</v>
      </c>
      <c r="T31" s="157">
        <f t="shared" si="26"/>
        <v>0</v>
      </c>
      <c r="U31" s="157">
        <f t="shared" si="26"/>
        <v>0</v>
      </c>
      <c r="V31" s="157">
        <f t="shared" si="26"/>
        <v>0</v>
      </c>
      <c r="W31" s="157">
        <f t="shared" si="26"/>
        <v>0</v>
      </c>
      <c r="X31" s="157">
        <f t="shared" si="26"/>
        <v>0</v>
      </c>
      <c r="Y31" s="157">
        <f t="shared" si="26"/>
        <v>0</v>
      </c>
      <c r="Z31" s="157">
        <f t="shared" si="26"/>
        <v>0</v>
      </c>
      <c r="AA31" s="157">
        <f t="shared" si="26"/>
        <v>0</v>
      </c>
      <c r="AB31" s="157">
        <f t="shared" si="26"/>
        <v>0</v>
      </c>
      <c r="AC31" s="157">
        <f t="shared" si="26"/>
        <v>0</v>
      </c>
      <c r="AD31" s="157">
        <f t="shared" si="26"/>
        <v>0</v>
      </c>
      <c r="AE31" s="157">
        <f t="shared" si="26"/>
        <v>0</v>
      </c>
      <c r="AF31" s="157">
        <f t="shared" si="26"/>
        <v>0</v>
      </c>
      <c r="AG31" s="157">
        <f t="shared" si="26"/>
        <v>0</v>
      </c>
      <c r="AH31" s="157">
        <f t="shared" si="26"/>
        <v>0</v>
      </c>
      <c r="AI31" s="157">
        <f t="shared" ref="AI31:BJ31" si="27">SUM(AI32:AI33)</f>
        <v>0</v>
      </c>
      <c r="AJ31" s="157">
        <f t="shared" si="27"/>
        <v>0</v>
      </c>
      <c r="AK31" s="157">
        <f t="shared" si="27"/>
        <v>0</v>
      </c>
      <c r="AL31" s="157">
        <f t="shared" si="27"/>
        <v>0</v>
      </c>
      <c r="AM31" s="157">
        <f t="shared" si="27"/>
        <v>0</v>
      </c>
      <c r="AN31" s="157">
        <f t="shared" si="27"/>
        <v>0</v>
      </c>
      <c r="AO31" s="157">
        <f t="shared" si="27"/>
        <v>0</v>
      </c>
      <c r="AP31" s="157">
        <f t="shared" si="27"/>
        <v>0</v>
      </c>
      <c r="AQ31" s="157">
        <f t="shared" si="27"/>
        <v>0</v>
      </c>
      <c r="AR31" s="157">
        <f t="shared" si="27"/>
        <v>0</v>
      </c>
      <c r="AS31" s="157">
        <f t="shared" si="27"/>
        <v>0</v>
      </c>
      <c r="AT31" s="157">
        <f t="shared" si="27"/>
        <v>0</v>
      </c>
      <c r="AU31" s="157">
        <f t="shared" si="27"/>
        <v>0</v>
      </c>
      <c r="AV31" s="157">
        <f t="shared" si="27"/>
        <v>0</v>
      </c>
      <c r="AW31" s="157">
        <f t="shared" si="27"/>
        <v>0</v>
      </c>
      <c r="AX31" s="157">
        <f t="shared" si="27"/>
        <v>0</v>
      </c>
      <c r="AY31" s="157">
        <f t="shared" si="27"/>
        <v>0</v>
      </c>
      <c r="AZ31" s="157">
        <f t="shared" si="27"/>
        <v>0</v>
      </c>
      <c r="BA31" s="157">
        <f t="shared" si="27"/>
        <v>0</v>
      </c>
      <c r="BB31" s="157">
        <f t="shared" si="27"/>
        <v>0</v>
      </c>
      <c r="BC31" s="157">
        <f t="shared" si="27"/>
        <v>0</v>
      </c>
      <c r="BD31" s="157">
        <f t="shared" si="27"/>
        <v>0</v>
      </c>
      <c r="BE31" s="157">
        <f t="shared" si="27"/>
        <v>0</v>
      </c>
      <c r="BF31" s="157">
        <f t="shared" si="27"/>
        <v>0</v>
      </c>
      <c r="BG31" s="157">
        <f t="shared" si="27"/>
        <v>0</v>
      </c>
      <c r="BH31" s="157">
        <f t="shared" si="27"/>
        <v>0</v>
      </c>
      <c r="BI31" s="157">
        <f t="shared" si="27"/>
        <v>0</v>
      </c>
      <c r="BJ31" s="157">
        <f t="shared" si="27"/>
        <v>0</v>
      </c>
      <c r="BK31" s="145">
        <f t="shared" ref="BK31:BK39" si="28">SUM(C31:N31)</f>
        <v>0</v>
      </c>
      <c r="BL31" s="145">
        <f t="shared" ref="BL31:BL39" si="29">SUM(O31:Z31)</f>
        <v>0</v>
      </c>
      <c r="BM31" s="145">
        <f t="shared" ref="BM31:BM39" si="30">SUM(AA31:AL31)</f>
        <v>0</v>
      </c>
      <c r="BN31" s="145">
        <f t="shared" ref="BN31:BN39" si="31">SUM(AM31:AX31)</f>
        <v>0</v>
      </c>
      <c r="BO31" s="145">
        <f t="shared" ref="BO31:BO39" si="32">SUM(AY31:BJ31)</f>
        <v>0</v>
      </c>
    </row>
    <row r="32" spans="1:67" outlineLevel="1" x14ac:dyDescent="0.25">
      <c r="A32" s="112">
        <v>1600</v>
      </c>
      <c r="B32" s="158" t="s">
        <v>2149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147">
        <f t="shared" si="28"/>
        <v>0</v>
      </c>
      <c r="BL32" s="147">
        <f t="shared" si="29"/>
        <v>0</v>
      </c>
      <c r="BM32" s="147">
        <f t="shared" si="30"/>
        <v>0</v>
      </c>
      <c r="BN32" s="147">
        <f t="shared" si="31"/>
        <v>0</v>
      </c>
      <c r="BO32" s="147">
        <f t="shared" si="32"/>
        <v>0</v>
      </c>
    </row>
    <row r="33" spans="1:67" outlineLevel="1" x14ac:dyDescent="0.25">
      <c r="A33" s="161"/>
      <c r="B33" s="158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147">
        <f t="shared" si="28"/>
        <v>0</v>
      </c>
      <c r="BL33" s="147">
        <f t="shared" si="29"/>
        <v>0</v>
      </c>
      <c r="BM33" s="147">
        <f t="shared" si="30"/>
        <v>0</v>
      </c>
      <c r="BN33" s="147">
        <f t="shared" si="31"/>
        <v>0</v>
      </c>
      <c r="BO33" s="147">
        <f t="shared" si="32"/>
        <v>0</v>
      </c>
    </row>
    <row r="34" spans="1:67" outlineLevel="1" x14ac:dyDescent="0.25">
      <c r="A34" s="142" t="s">
        <v>2150</v>
      </c>
      <c r="B34" s="160"/>
      <c r="C34" s="157">
        <f t="shared" ref="C34:AH34" si="33">SUM(C35:C36)</f>
        <v>0</v>
      </c>
      <c r="D34" s="157">
        <f t="shared" si="33"/>
        <v>0</v>
      </c>
      <c r="E34" s="157">
        <f t="shared" si="33"/>
        <v>0</v>
      </c>
      <c r="F34" s="157">
        <f t="shared" si="33"/>
        <v>0</v>
      </c>
      <c r="G34" s="157">
        <f t="shared" si="33"/>
        <v>0</v>
      </c>
      <c r="H34" s="157">
        <f t="shared" si="33"/>
        <v>0</v>
      </c>
      <c r="I34" s="157">
        <f t="shared" si="33"/>
        <v>0</v>
      </c>
      <c r="J34" s="157">
        <f t="shared" si="33"/>
        <v>0</v>
      </c>
      <c r="K34" s="157">
        <f t="shared" si="33"/>
        <v>0</v>
      </c>
      <c r="L34" s="157">
        <f t="shared" si="33"/>
        <v>0</v>
      </c>
      <c r="M34" s="157">
        <f t="shared" si="33"/>
        <v>0</v>
      </c>
      <c r="N34" s="157">
        <f t="shared" si="33"/>
        <v>0</v>
      </c>
      <c r="O34" s="157">
        <f t="shared" si="33"/>
        <v>0</v>
      </c>
      <c r="P34" s="157">
        <f t="shared" si="33"/>
        <v>0</v>
      </c>
      <c r="Q34" s="157">
        <f t="shared" si="33"/>
        <v>0</v>
      </c>
      <c r="R34" s="157">
        <f t="shared" si="33"/>
        <v>0</v>
      </c>
      <c r="S34" s="157">
        <f t="shared" si="33"/>
        <v>0</v>
      </c>
      <c r="T34" s="157">
        <f t="shared" si="33"/>
        <v>0</v>
      </c>
      <c r="U34" s="157">
        <f t="shared" si="33"/>
        <v>0</v>
      </c>
      <c r="V34" s="157">
        <f t="shared" si="33"/>
        <v>0</v>
      </c>
      <c r="W34" s="157">
        <f t="shared" si="33"/>
        <v>0</v>
      </c>
      <c r="X34" s="157">
        <f t="shared" si="33"/>
        <v>0</v>
      </c>
      <c r="Y34" s="157">
        <f t="shared" si="33"/>
        <v>0</v>
      </c>
      <c r="Z34" s="157">
        <f t="shared" si="33"/>
        <v>0</v>
      </c>
      <c r="AA34" s="157">
        <f t="shared" si="33"/>
        <v>0</v>
      </c>
      <c r="AB34" s="157">
        <f t="shared" si="33"/>
        <v>0</v>
      </c>
      <c r="AC34" s="157">
        <f t="shared" si="33"/>
        <v>0</v>
      </c>
      <c r="AD34" s="157">
        <f t="shared" si="33"/>
        <v>0</v>
      </c>
      <c r="AE34" s="157">
        <f t="shared" si="33"/>
        <v>0</v>
      </c>
      <c r="AF34" s="157">
        <f t="shared" si="33"/>
        <v>0</v>
      </c>
      <c r="AG34" s="157">
        <f t="shared" si="33"/>
        <v>0</v>
      </c>
      <c r="AH34" s="157">
        <f t="shared" si="33"/>
        <v>0</v>
      </c>
      <c r="AI34" s="157">
        <f t="shared" ref="AI34:BJ34" si="34">SUM(AI35:AI36)</f>
        <v>0</v>
      </c>
      <c r="AJ34" s="157">
        <f t="shared" si="34"/>
        <v>0</v>
      </c>
      <c r="AK34" s="157">
        <f t="shared" si="34"/>
        <v>0</v>
      </c>
      <c r="AL34" s="157">
        <f t="shared" si="34"/>
        <v>0</v>
      </c>
      <c r="AM34" s="157">
        <f t="shared" si="34"/>
        <v>0</v>
      </c>
      <c r="AN34" s="157">
        <f t="shared" si="34"/>
        <v>0</v>
      </c>
      <c r="AO34" s="157">
        <f t="shared" si="34"/>
        <v>0</v>
      </c>
      <c r="AP34" s="157">
        <f t="shared" si="34"/>
        <v>0</v>
      </c>
      <c r="AQ34" s="157">
        <f t="shared" si="34"/>
        <v>0</v>
      </c>
      <c r="AR34" s="157">
        <f t="shared" si="34"/>
        <v>0</v>
      </c>
      <c r="AS34" s="157">
        <f t="shared" si="34"/>
        <v>0</v>
      </c>
      <c r="AT34" s="157">
        <f t="shared" si="34"/>
        <v>0</v>
      </c>
      <c r="AU34" s="157">
        <f t="shared" si="34"/>
        <v>0</v>
      </c>
      <c r="AV34" s="157">
        <f t="shared" si="34"/>
        <v>0</v>
      </c>
      <c r="AW34" s="157">
        <f t="shared" si="34"/>
        <v>0</v>
      </c>
      <c r="AX34" s="157">
        <f t="shared" si="34"/>
        <v>0</v>
      </c>
      <c r="AY34" s="157">
        <f t="shared" si="34"/>
        <v>0</v>
      </c>
      <c r="AZ34" s="157">
        <f t="shared" si="34"/>
        <v>0</v>
      </c>
      <c r="BA34" s="157">
        <f t="shared" si="34"/>
        <v>0</v>
      </c>
      <c r="BB34" s="157">
        <f t="shared" si="34"/>
        <v>0</v>
      </c>
      <c r="BC34" s="157">
        <f t="shared" si="34"/>
        <v>0</v>
      </c>
      <c r="BD34" s="157">
        <f t="shared" si="34"/>
        <v>0</v>
      </c>
      <c r="BE34" s="157">
        <f t="shared" si="34"/>
        <v>0</v>
      </c>
      <c r="BF34" s="157">
        <f t="shared" si="34"/>
        <v>0</v>
      </c>
      <c r="BG34" s="157">
        <f t="shared" si="34"/>
        <v>0</v>
      </c>
      <c r="BH34" s="157">
        <f t="shared" si="34"/>
        <v>0</v>
      </c>
      <c r="BI34" s="157">
        <f t="shared" si="34"/>
        <v>0</v>
      </c>
      <c r="BJ34" s="157">
        <f t="shared" si="34"/>
        <v>0</v>
      </c>
      <c r="BK34" s="145">
        <f t="shared" si="28"/>
        <v>0</v>
      </c>
      <c r="BL34" s="145">
        <f t="shared" si="29"/>
        <v>0</v>
      </c>
      <c r="BM34" s="145">
        <f t="shared" si="30"/>
        <v>0</v>
      </c>
      <c r="BN34" s="145">
        <f t="shared" si="31"/>
        <v>0</v>
      </c>
      <c r="BO34" s="145">
        <f t="shared" si="32"/>
        <v>0</v>
      </c>
    </row>
    <row r="35" spans="1:67" outlineLevel="1" x14ac:dyDescent="0.25">
      <c r="A35" s="112">
        <v>1700</v>
      </c>
      <c r="B35" s="158" t="s">
        <v>442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147">
        <f t="shared" si="28"/>
        <v>0</v>
      </c>
      <c r="BL35" s="147">
        <f t="shared" si="29"/>
        <v>0</v>
      </c>
      <c r="BM35" s="147">
        <f t="shared" si="30"/>
        <v>0</v>
      </c>
      <c r="BN35" s="147">
        <f t="shared" si="31"/>
        <v>0</v>
      </c>
      <c r="BO35" s="147">
        <f t="shared" si="32"/>
        <v>0</v>
      </c>
    </row>
    <row r="36" spans="1:67" outlineLevel="1" x14ac:dyDescent="0.25">
      <c r="A36" s="161"/>
      <c r="B36" s="158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147">
        <f t="shared" si="28"/>
        <v>0</v>
      </c>
      <c r="BL36" s="147">
        <f t="shared" si="29"/>
        <v>0</v>
      </c>
      <c r="BM36" s="147">
        <f t="shared" si="30"/>
        <v>0</v>
      </c>
      <c r="BN36" s="147">
        <f t="shared" si="31"/>
        <v>0</v>
      </c>
      <c r="BO36" s="147">
        <f t="shared" si="32"/>
        <v>0</v>
      </c>
    </row>
    <row r="37" spans="1:67" outlineLevel="1" x14ac:dyDescent="0.25">
      <c r="A37" s="142" t="s">
        <v>2151</v>
      </c>
      <c r="B37" s="160"/>
      <c r="C37" s="157">
        <f t="shared" ref="C37:AH37" si="35">SUM(C38:C39)</f>
        <v>0</v>
      </c>
      <c r="D37" s="157">
        <f t="shared" si="35"/>
        <v>0</v>
      </c>
      <c r="E37" s="157">
        <f t="shared" si="35"/>
        <v>0</v>
      </c>
      <c r="F37" s="157">
        <f t="shared" si="35"/>
        <v>0</v>
      </c>
      <c r="G37" s="157">
        <f t="shared" si="35"/>
        <v>0</v>
      </c>
      <c r="H37" s="157">
        <f t="shared" si="35"/>
        <v>0</v>
      </c>
      <c r="I37" s="157">
        <f t="shared" si="35"/>
        <v>0</v>
      </c>
      <c r="J37" s="157">
        <f t="shared" si="35"/>
        <v>0</v>
      </c>
      <c r="K37" s="157">
        <f t="shared" si="35"/>
        <v>0</v>
      </c>
      <c r="L37" s="157">
        <f t="shared" si="35"/>
        <v>0</v>
      </c>
      <c r="M37" s="157">
        <f t="shared" si="35"/>
        <v>0</v>
      </c>
      <c r="N37" s="157">
        <f t="shared" si="35"/>
        <v>0</v>
      </c>
      <c r="O37" s="157">
        <f t="shared" si="35"/>
        <v>0</v>
      </c>
      <c r="P37" s="157">
        <f t="shared" si="35"/>
        <v>0</v>
      </c>
      <c r="Q37" s="157">
        <f t="shared" si="35"/>
        <v>0</v>
      </c>
      <c r="R37" s="157">
        <f t="shared" si="35"/>
        <v>0</v>
      </c>
      <c r="S37" s="157">
        <f t="shared" si="35"/>
        <v>0</v>
      </c>
      <c r="T37" s="157">
        <f t="shared" si="35"/>
        <v>0</v>
      </c>
      <c r="U37" s="157">
        <f t="shared" si="35"/>
        <v>0</v>
      </c>
      <c r="V37" s="157">
        <f t="shared" si="35"/>
        <v>0</v>
      </c>
      <c r="W37" s="157">
        <f t="shared" si="35"/>
        <v>0</v>
      </c>
      <c r="X37" s="157">
        <f t="shared" si="35"/>
        <v>0</v>
      </c>
      <c r="Y37" s="157">
        <f t="shared" si="35"/>
        <v>0</v>
      </c>
      <c r="Z37" s="157">
        <f t="shared" si="35"/>
        <v>0</v>
      </c>
      <c r="AA37" s="157">
        <f t="shared" si="35"/>
        <v>0</v>
      </c>
      <c r="AB37" s="157">
        <f t="shared" si="35"/>
        <v>0</v>
      </c>
      <c r="AC37" s="157">
        <f t="shared" si="35"/>
        <v>0</v>
      </c>
      <c r="AD37" s="157">
        <f t="shared" si="35"/>
        <v>0</v>
      </c>
      <c r="AE37" s="157">
        <f t="shared" si="35"/>
        <v>0</v>
      </c>
      <c r="AF37" s="157">
        <f t="shared" si="35"/>
        <v>0</v>
      </c>
      <c r="AG37" s="157">
        <f t="shared" si="35"/>
        <v>0</v>
      </c>
      <c r="AH37" s="157">
        <f t="shared" si="35"/>
        <v>0</v>
      </c>
      <c r="AI37" s="157">
        <f t="shared" ref="AI37:BJ37" si="36">SUM(AI38:AI39)</f>
        <v>0</v>
      </c>
      <c r="AJ37" s="157">
        <f t="shared" si="36"/>
        <v>0</v>
      </c>
      <c r="AK37" s="157">
        <f t="shared" si="36"/>
        <v>0</v>
      </c>
      <c r="AL37" s="157">
        <f t="shared" si="36"/>
        <v>0</v>
      </c>
      <c r="AM37" s="157">
        <f t="shared" si="36"/>
        <v>0</v>
      </c>
      <c r="AN37" s="157">
        <f t="shared" si="36"/>
        <v>0</v>
      </c>
      <c r="AO37" s="157">
        <f t="shared" si="36"/>
        <v>0</v>
      </c>
      <c r="AP37" s="157">
        <f t="shared" si="36"/>
        <v>0</v>
      </c>
      <c r="AQ37" s="157">
        <f t="shared" si="36"/>
        <v>0</v>
      </c>
      <c r="AR37" s="157">
        <f t="shared" si="36"/>
        <v>0</v>
      </c>
      <c r="AS37" s="157">
        <f t="shared" si="36"/>
        <v>0</v>
      </c>
      <c r="AT37" s="157">
        <f t="shared" si="36"/>
        <v>0</v>
      </c>
      <c r="AU37" s="157">
        <f t="shared" si="36"/>
        <v>0</v>
      </c>
      <c r="AV37" s="157">
        <f t="shared" si="36"/>
        <v>0</v>
      </c>
      <c r="AW37" s="157">
        <f t="shared" si="36"/>
        <v>0</v>
      </c>
      <c r="AX37" s="157">
        <f t="shared" si="36"/>
        <v>0</v>
      </c>
      <c r="AY37" s="157">
        <f t="shared" si="36"/>
        <v>0</v>
      </c>
      <c r="AZ37" s="157">
        <f t="shared" si="36"/>
        <v>0</v>
      </c>
      <c r="BA37" s="157">
        <f t="shared" si="36"/>
        <v>0</v>
      </c>
      <c r="BB37" s="157">
        <f t="shared" si="36"/>
        <v>0</v>
      </c>
      <c r="BC37" s="157">
        <f t="shared" si="36"/>
        <v>0</v>
      </c>
      <c r="BD37" s="157">
        <f t="shared" si="36"/>
        <v>0</v>
      </c>
      <c r="BE37" s="157">
        <f t="shared" si="36"/>
        <v>0</v>
      </c>
      <c r="BF37" s="157">
        <f t="shared" si="36"/>
        <v>0</v>
      </c>
      <c r="BG37" s="157">
        <f t="shared" si="36"/>
        <v>0</v>
      </c>
      <c r="BH37" s="157">
        <f t="shared" si="36"/>
        <v>0</v>
      </c>
      <c r="BI37" s="157">
        <f t="shared" si="36"/>
        <v>0</v>
      </c>
      <c r="BJ37" s="157">
        <f t="shared" si="36"/>
        <v>0</v>
      </c>
      <c r="BK37" s="145">
        <f t="shared" si="28"/>
        <v>0</v>
      </c>
      <c r="BL37" s="145">
        <f t="shared" si="29"/>
        <v>0</v>
      </c>
      <c r="BM37" s="145">
        <f t="shared" si="30"/>
        <v>0</v>
      </c>
      <c r="BN37" s="145">
        <f t="shared" si="31"/>
        <v>0</v>
      </c>
      <c r="BO37" s="145">
        <f t="shared" si="32"/>
        <v>0</v>
      </c>
    </row>
    <row r="38" spans="1:67" outlineLevel="1" x14ac:dyDescent="0.25">
      <c r="A38" s="161"/>
      <c r="B38" s="158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147">
        <f t="shared" si="28"/>
        <v>0</v>
      </c>
      <c r="BL38" s="147">
        <f t="shared" si="29"/>
        <v>0</v>
      </c>
      <c r="BM38" s="147">
        <f t="shared" si="30"/>
        <v>0</v>
      </c>
      <c r="BN38" s="147">
        <f t="shared" si="31"/>
        <v>0</v>
      </c>
      <c r="BO38" s="147">
        <f t="shared" si="32"/>
        <v>0</v>
      </c>
    </row>
    <row r="39" spans="1:67" outlineLevel="1" x14ac:dyDescent="0.25">
      <c r="A39" s="16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147">
        <f t="shared" si="28"/>
        <v>0</v>
      </c>
      <c r="BL39" s="147">
        <f t="shared" si="29"/>
        <v>0</v>
      </c>
      <c r="BM39" s="147">
        <f t="shared" si="30"/>
        <v>0</v>
      </c>
      <c r="BN39" s="147">
        <f t="shared" si="31"/>
        <v>0</v>
      </c>
      <c r="BO39" s="147">
        <f t="shared" si="32"/>
        <v>0</v>
      </c>
    </row>
    <row r="40" spans="1:67" x14ac:dyDescent="0.25">
      <c r="A40" s="152" t="s">
        <v>2152</v>
      </c>
      <c r="B40" s="139"/>
      <c r="C40" s="140">
        <f t="shared" ref="C40:AH40" si="37">C19+C6</f>
        <v>1200</v>
      </c>
      <c r="D40" s="140">
        <f t="shared" si="37"/>
        <v>0</v>
      </c>
      <c r="E40" s="140">
        <f t="shared" si="37"/>
        <v>0</v>
      </c>
      <c r="F40" s="140">
        <f t="shared" si="37"/>
        <v>0</v>
      </c>
      <c r="G40" s="140">
        <f t="shared" si="37"/>
        <v>0</v>
      </c>
      <c r="H40" s="140">
        <f t="shared" si="37"/>
        <v>0</v>
      </c>
      <c r="I40" s="140">
        <f t="shared" si="37"/>
        <v>0</v>
      </c>
      <c r="J40" s="140">
        <f t="shared" si="37"/>
        <v>0</v>
      </c>
      <c r="K40" s="140">
        <f t="shared" si="37"/>
        <v>0</v>
      </c>
      <c r="L40" s="140">
        <f t="shared" si="37"/>
        <v>0</v>
      </c>
      <c r="M40" s="140">
        <f t="shared" si="37"/>
        <v>0</v>
      </c>
      <c r="N40" s="140">
        <f t="shared" si="37"/>
        <v>0</v>
      </c>
      <c r="O40" s="163">
        <f t="shared" si="37"/>
        <v>500</v>
      </c>
      <c r="P40" s="164">
        <f t="shared" si="37"/>
        <v>0</v>
      </c>
      <c r="Q40" s="164">
        <f t="shared" si="37"/>
        <v>0</v>
      </c>
      <c r="R40" s="164">
        <f t="shared" si="37"/>
        <v>0</v>
      </c>
      <c r="S40" s="164">
        <f t="shared" si="37"/>
        <v>0</v>
      </c>
      <c r="T40" s="164">
        <f t="shared" si="37"/>
        <v>0</v>
      </c>
      <c r="U40" s="164">
        <f t="shared" si="37"/>
        <v>0</v>
      </c>
      <c r="V40" s="164">
        <f t="shared" si="37"/>
        <v>0</v>
      </c>
      <c r="W40" s="164">
        <f t="shared" si="37"/>
        <v>0</v>
      </c>
      <c r="X40" s="164">
        <f t="shared" si="37"/>
        <v>0</v>
      </c>
      <c r="Y40" s="164">
        <f t="shared" si="37"/>
        <v>0</v>
      </c>
      <c r="Z40" s="164">
        <f t="shared" si="37"/>
        <v>0</v>
      </c>
      <c r="AA40" s="163">
        <f t="shared" si="37"/>
        <v>500</v>
      </c>
      <c r="AB40" s="164">
        <f t="shared" si="37"/>
        <v>0</v>
      </c>
      <c r="AC40" s="164">
        <f t="shared" si="37"/>
        <v>0</v>
      </c>
      <c r="AD40" s="164">
        <f t="shared" si="37"/>
        <v>0</v>
      </c>
      <c r="AE40" s="164">
        <f t="shared" si="37"/>
        <v>0</v>
      </c>
      <c r="AF40" s="164">
        <f t="shared" si="37"/>
        <v>0</v>
      </c>
      <c r="AG40" s="164">
        <f t="shared" si="37"/>
        <v>2000</v>
      </c>
      <c r="AH40" s="164">
        <f t="shared" si="37"/>
        <v>0</v>
      </c>
      <c r="AI40" s="164">
        <f t="shared" ref="AI40:BJ40" si="38">AI19+AI6</f>
        <v>0</v>
      </c>
      <c r="AJ40" s="164">
        <f t="shared" si="38"/>
        <v>0</v>
      </c>
      <c r="AK40" s="164">
        <f t="shared" si="38"/>
        <v>0</v>
      </c>
      <c r="AL40" s="164">
        <f t="shared" si="38"/>
        <v>0</v>
      </c>
      <c r="AM40" s="163">
        <f t="shared" si="38"/>
        <v>500</v>
      </c>
      <c r="AN40" s="164">
        <f t="shared" si="38"/>
        <v>0</v>
      </c>
      <c r="AO40" s="164">
        <f t="shared" si="38"/>
        <v>0</v>
      </c>
      <c r="AP40" s="164">
        <f t="shared" si="38"/>
        <v>0</v>
      </c>
      <c r="AQ40" s="164">
        <f t="shared" si="38"/>
        <v>0</v>
      </c>
      <c r="AR40" s="164">
        <f t="shared" si="38"/>
        <v>0</v>
      </c>
      <c r="AS40" s="164">
        <f t="shared" si="38"/>
        <v>0</v>
      </c>
      <c r="AT40" s="164">
        <f t="shared" si="38"/>
        <v>0</v>
      </c>
      <c r="AU40" s="164">
        <f t="shared" si="38"/>
        <v>0</v>
      </c>
      <c r="AV40" s="164">
        <f t="shared" si="38"/>
        <v>0</v>
      </c>
      <c r="AW40" s="164">
        <f t="shared" si="38"/>
        <v>0</v>
      </c>
      <c r="AX40" s="164">
        <f t="shared" si="38"/>
        <v>0</v>
      </c>
      <c r="AY40" s="163">
        <f t="shared" si="38"/>
        <v>500</v>
      </c>
      <c r="AZ40" s="164">
        <f t="shared" si="38"/>
        <v>0</v>
      </c>
      <c r="BA40" s="164">
        <f t="shared" si="38"/>
        <v>0</v>
      </c>
      <c r="BB40" s="164">
        <f t="shared" si="38"/>
        <v>0</v>
      </c>
      <c r="BC40" s="164">
        <f t="shared" si="38"/>
        <v>0</v>
      </c>
      <c r="BD40" s="164">
        <f t="shared" si="38"/>
        <v>0</v>
      </c>
      <c r="BE40" s="164">
        <f t="shared" si="38"/>
        <v>0</v>
      </c>
      <c r="BF40" s="164">
        <f t="shared" si="38"/>
        <v>0</v>
      </c>
      <c r="BG40" s="164">
        <f t="shared" si="38"/>
        <v>0</v>
      </c>
      <c r="BH40" s="164">
        <f t="shared" si="38"/>
        <v>0</v>
      </c>
      <c r="BI40" s="164">
        <f t="shared" si="38"/>
        <v>0</v>
      </c>
      <c r="BJ40" s="164">
        <f t="shared" si="38"/>
        <v>0</v>
      </c>
      <c r="BK40" s="165">
        <f>SUM(BK6,BK19)</f>
        <v>2400</v>
      </c>
      <c r="BL40" s="165">
        <f>SUM(BL6,BL19)</f>
        <v>1000</v>
      </c>
      <c r="BM40" s="165">
        <f>SUM(BM6,BM19)</f>
        <v>5000</v>
      </c>
      <c r="BN40" s="165">
        <f>SUM(BN6,BN19)</f>
        <v>1000</v>
      </c>
      <c r="BO40" s="165">
        <f>SUM(BO6,BO19)</f>
        <v>1000</v>
      </c>
    </row>
    <row r="41" spans="1:67" x14ac:dyDescent="0.25">
      <c r="A41" s="101"/>
      <c r="B41" s="166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8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8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8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8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47"/>
      <c r="BL41" s="147"/>
      <c r="BM41" s="147"/>
      <c r="BN41" s="147"/>
      <c r="BO41" s="147"/>
    </row>
    <row r="42" spans="1:67" x14ac:dyDescent="0.25">
      <c r="A42" s="105" t="s">
        <v>2153</v>
      </c>
      <c r="B42" s="166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8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8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8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47"/>
      <c r="BL42" s="147"/>
      <c r="BM42" s="147"/>
      <c r="BN42" s="147"/>
      <c r="BO42" s="147"/>
    </row>
    <row r="43" spans="1:67" s="9" customFormat="1" x14ac:dyDescent="0.25">
      <c r="A43" s="138" t="s">
        <v>2154</v>
      </c>
      <c r="B43" s="138"/>
      <c r="C43" s="140">
        <f t="shared" ref="C43:AH43" si="39">SUM(C44:C46)</f>
        <v>0</v>
      </c>
      <c r="D43" s="140">
        <f t="shared" si="39"/>
        <v>0</v>
      </c>
      <c r="E43" s="140">
        <f t="shared" si="39"/>
        <v>0</v>
      </c>
      <c r="F43" s="140">
        <f t="shared" si="39"/>
        <v>0</v>
      </c>
      <c r="G43" s="140">
        <f t="shared" si="39"/>
        <v>0</v>
      </c>
      <c r="H43" s="140">
        <f t="shared" si="39"/>
        <v>0</v>
      </c>
      <c r="I43" s="140">
        <f t="shared" si="39"/>
        <v>0</v>
      </c>
      <c r="J43" s="140">
        <f t="shared" si="39"/>
        <v>0</v>
      </c>
      <c r="K43" s="140">
        <f t="shared" si="39"/>
        <v>0</v>
      </c>
      <c r="L43" s="140">
        <f t="shared" si="39"/>
        <v>0</v>
      </c>
      <c r="M43" s="140">
        <f t="shared" si="39"/>
        <v>0</v>
      </c>
      <c r="N43" s="140">
        <f t="shared" si="39"/>
        <v>0</v>
      </c>
      <c r="O43" s="169">
        <f t="shared" si="39"/>
        <v>0</v>
      </c>
      <c r="P43" s="140">
        <f t="shared" si="39"/>
        <v>0</v>
      </c>
      <c r="Q43" s="140">
        <f t="shared" si="39"/>
        <v>0</v>
      </c>
      <c r="R43" s="140">
        <f t="shared" si="39"/>
        <v>0</v>
      </c>
      <c r="S43" s="140">
        <f t="shared" si="39"/>
        <v>0</v>
      </c>
      <c r="T43" s="140">
        <f t="shared" si="39"/>
        <v>0</v>
      </c>
      <c r="U43" s="140">
        <f t="shared" si="39"/>
        <v>0</v>
      </c>
      <c r="V43" s="140">
        <f t="shared" si="39"/>
        <v>0</v>
      </c>
      <c r="W43" s="140">
        <f t="shared" si="39"/>
        <v>0</v>
      </c>
      <c r="X43" s="140">
        <f t="shared" si="39"/>
        <v>0</v>
      </c>
      <c r="Y43" s="140">
        <f t="shared" si="39"/>
        <v>0</v>
      </c>
      <c r="Z43" s="140">
        <f t="shared" si="39"/>
        <v>0</v>
      </c>
      <c r="AA43" s="169">
        <f t="shared" si="39"/>
        <v>0</v>
      </c>
      <c r="AB43" s="140">
        <f t="shared" si="39"/>
        <v>0</v>
      </c>
      <c r="AC43" s="140">
        <f t="shared" si="39"/>
        <v>0</v>
      </c>
      <c r="AD43" s="140">
        <f t="shared" si="39"/>
        <v>0</v>
      </c>
      <c r="AE43" s="140">
        <f t="shared" si="39"/>
        <v>0</v>
      </c>
      <c r="AF43" s="140">
        <f t="shared" si="39"/>
        <v>0</v>
      </c>
      <c r="AG43" s="140">
        <f t="shared" si="39"/>
        <v>0</v>
      </c>
      <c r="AH43" s="140">
        <f t="shared" si="39"/>
        <v>0</v>
      </c>
      <c r="AI43" s="140">
        <f t="shared" ref="AI43:BN43" si="40">SUM(AI44:AI46)</f>
        <v>0</v>
      </c>
      <c r="AJ43" s="140">
        <f t="shared" si="40"/>
        <v>0</v>
      </c>
      <c r="AK43" s="140">
        <f t="shared" si="40"/>
        <v>0</v>
      </c>
      <c r="AL43" s="140">
        <f t="shared" si="40"/>
        <v>0</v>
      </c>
      <c r="AM43" s="169">
        <f t="shared" si="40"/>
        <v>0</v>
      </c>
      <c r="AN43" s="140">
        <f t="shared" si="40"/>
        <v>0</v>
      </c>
      <c r="AO43" s="140">
        <f t="shared" si="40"/>
        <v>0</v>
      </c>
      <c r="AP43" s="140">
        <f t="shared" si="40"/>
        <v>0</v>
      </c>
      <c r="AQ43" s="140">
        <f t="shared" si="40"/>
        <v>0</v>
      </c>
      <c r="AR43" s="140">
        <f t="shared" si="40"/>
        <v>0</v>
      </c>
      <c r="AS43" s="140">
        <f t="shared" si="40"/>
        <v>0</v>
      </c>
      <c r="AT43" s="140">
        <f t="shared" si="40"/>
        <v>0</v>
      </c>
      <c r="AU43" s="140">
        <f t="shared" si="40"/>
        <v>0</v>
      </c>
      <c r="AV43" s="140">
        <f t="shared" si="40"/>
        <v>0</v>
      </c>
      <c r="AW43" s="140">
        <f t="shared" si="40"/>
        <v>0</v>
      </c>
      <c r="AX43" s="140">
        <f t="shared" si="40"/>
        <v>0</v>
      </c>
      <c r="AY43" s="169">
        <f t="shared" si="40"/>
        <v>0</v>
      </c>
      <c r="AZ43" s="140">
        <f t="shared" si="40"/>
        <v>0</v>
      </c>
      <c r="BA43" s="140">
        <f t="shared" si="40"/>
        <v>0</v>
      </c>
      <c r="BB43" s="140">
        <f t="shared" si="40"/>
        <v>0</v>
      </c>
      <c r="BC43" s="140">
        <f t="shared" si="40"/>
        <v>0</v>
      </c>
      <c r="BD43" s="140">
        <f t="shared" si="40"/>
        <v>0</v>
      </c>
      <c r="BE43" s="140">
        <f t="shared" si="40"/>
        <v>0</v>
      </c>
      <c r="BF43" s="140">
        <f t="shared" si="40"/>
        <v>0</v>
      </c>
      <c r="BG43" s="140">
        <f t="shared" si="40"/>
        <v>0</v>
      </c>
      <c r="BH43" s="140">
        <f t="shared" si="40"/>
        <v>0</v>
      </c>
      <c r="BI43" s="140">
        <f t="shared" si="40"/>
        <v>0</v>
      </c>
      <c r="BJ43" s="140">
        <f t="shared" si="40"/>
        <v>0</v>
      </c>
      <c r="BK43" s="170">
        <f t="shared" si="40"/>
        <v>0</v>
      </c>
      <c r="BL43" s="170">
        <f t="shared" si="40"/>
        <v>0</v>
      </c>
      <c r="BM43" s="170">
        <f t="shared" si="40"/>
        <v>0</v>
      </c>
      <c r="BN43" s="170">
        <f t="shared" si="40"/>
        <v>0</v>
      </c>
      <c r="BO43" s="170">
        <f t="shared" ref="BO43" si="41">SUM(BO44:BO46)</f>
        <v>0</v>
      </c>
    </row>
    <row r="44" spans="1:67" outlineLevel="1" x14ac:dyDescent="0.25">
      <c r="A44" s="161" t="s">
        <v>2155</v>
      </c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46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46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46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46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47"/>
      <c r="BL44" s="147"/>
      <c r="BM44" s="147"/>
      <c r="BN44" s="147"/>
      <c r="BO44" s="147"/>
    </row>
    <row r="45" spans="1:67" outlineLevel="1" x14ac:dyDescent="0.25">
      <c r="A45" s="112">
        <v>2000</v>
      </c>
      <c r="B45" s="133" t="s">
        <v>2156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46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46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46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46"/>
      <c r="AZ45" s="171"/>
      <c r="BA45" s="171"/>
      <c r="BB45" s="171"/>
      <c r="BC45" s="171"/>
      <c r="BD45" s="171"/>
      <c r="BE45" s="171"/>
      <c r="BF45" s="171"/>
      <c r="BG45" s="171"/>
      <c r="BH45" s="171"/>
      <c r="BI45" s="171"/>
      <c r="BJ45" s="171"/>
      <c r="BK45" s="147">
        <f>SUM(C45:N45)</f>
        <v>0</v>
      </c>
      <c r="BL45" s="147">
        <f>SUM(O45:Z45)</f>
        <v>0</v>
      </c>
      <c r="BM45" s="147">
        <f>SUM(AA45:AL45)</f>
        <v>0</v>
      </c>
      <c r="BN45" s="147">
        <f>SUM(AM45:AX45)</f>
        <v>0</v>
      </c>
      <c r="BO45" s="147">
        <f>SUM(AY45:BJ45)</f>
        <v>0</v>
      </c>
    </row>
    <row r="46" spans="1:67" outlineLevel="1" x14ac:dyDescent="0.25">
      <c r="A46" s="112">
        <v>2100</v>
      </c>
      <c r="B46" s="133" t="s">
        <v>2157</v>
      </c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46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46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46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46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47">
        <f>SUM(C46:N46)</f>
        <v>0</v>
      </c>
      <c r="BL46" s="147">
        <f>SUM(O46:Z46)</f>
        <v>0</v>
      </c>
      <c r="BM46" s="147">
        <f>SUM(AA46:AL46)</f>
        <v>0</v>
      </c>
      <c r="BN46" s="147">
        <f>SUM(AM46:AX46)</f>
        <v>0</v>
      </c>
      <c r="BO46" s="147">
        <f>SUM(AY46:BJ46)</f>
        <v>0</v>
      </c>
    </row>
    <row r="47" spans="1:67" outlineLevel="1" x14ac:dyDescent="0.25">
      <c r="A47" s="159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46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46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46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46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47"/>
      <c r="BL47" s="147"/>
      <c r="BM47" s="147"/>
      <c r="BN47" s="147"/>
      <c r="BO47" s="147"/>
    </row>
    <row r="48" spans="1:67" s="9" customFormat="1" x14ac:dyDescent="0.25">
      <c r="A48" s="138" t="s">
        <v>2158</v>
      </c>
      <c r="B48" s="138"/>
      <c r="C48" s="140">
        <f t="shared" ref="C48:AH48" si="42">SUM(C49:C50)</f>
        <v>30000</v>
      </c>
      <c r="D48" s="140">
        <f t="shared" si="42"/>
        <v>0</v>
      </c>
      <c r="E48" s="140">
        <f t="shared" si="42"/>
        <v>0</v>
      </c>
      <c r="F48" s="140">
        <f t="shared" si="42"/>
        <v>0</v>
      </c>
      <c r="G48" s="140">
        <f t="shared" si="42"/>
        <v>0</v>
      </c>
      <c r="H48" s="140">
        <f t="shared" si="42"/>
        <v>0</v>
      </c>
      <c r="I48" s="140">
        <f t="shared" si="42"/>
        <v>0</v>
      </c>
      <c r="J48" s="140">
        <f t="shared" si="42"/>
        <v>0</v>
      </c>
      <c r="K48" s="140">
        <f t="shared" si="42"/>
        <v>0</v>
      </c>
      <c r="L48" s="140">
        <f t="shared" si="42"/>
        <v>0</v>
      </c>
      <c r="M48" s="140">
        <f t="shared" si="42"/>
        <v>0</v>
      </c>
      <c r="N48" s="140">
        <f t="shared" si="42"/>
        <v>0</v>
      </c>
      <c r="O48" s="169">
        <f t="shared" si="42"/>
        <v>0</v>
      </c>
      <c r="P48" s="140">
        <f t="shared" si="42"/>
        <v>0</v>
      </c>
      <c r="Q48" s="140">
        <f t="shared" si="42"/>
        <v>0</v>
      </c>
      <c r="R48" s="140">
        <f t="shared" si="42"/>
        <v>0</v>
      </c>
      <c r="S48" s="140">
        <f t="shared" si="42"/>
        <v>0</v>
      </c>
      <c r="T48" s="140">
        <f t="shared" si="42"/>
        <v>0</v>
      </c>
      <c r="U48" s="140">
        <f t="shared" si="42"/>
        <v>0</v>
      </c>
      <c r="V48" s="140">
        <f t="shared" si="42"/>
        <v>0</v>
      </c>
      <c r="W48" s="140">
        <f t="shared" si="42"/>
        <v>0</v>
      </c>
      <c r="X48" s="140">
        <f t="shared" si="42"/>
        <v>0</v>
      </c>
      <c r="Y48" s="140">
        <f t="shared" si="42"/>
        <v>0</v>
      </c>
      <c r="Z48" s="140">
        <f t="shared" si="42"/>
        <v>0</v>
      </c>
      <c r="AA48" s="169">
        <f t="shared" si="42"/>
        <v>0</v>
      </c>
      <c r="AB48" s="140">
        <f t="shared" si="42"/>
        <v>0</v>
      </c>
      <c r="AC48" s="140">
        <f t="shared" si="42"/>
        <v>0</v>
      </c>
      <c r="AD48" s="140">
        <f t="shared" si="42"/>
        <v>0</v>
      </c>
      <c r="AE48" s="140">
        <f t="shared" si="42"/>
        <v>0</v>
      </c>
      <c r="AF48" s="140">
        <f t="shared" si="42"/>
        <v>0</v>
      </c>
      <c r="AG48" s="140">
        <f t="shared" si="42"/>
        <v>0</v>
      </c>
      <c r="AH48" s="140">
        <f t="shared" si="42"/>
        <v>0</v>
      </c>
      <c r="AI48" s="140">
        <f t="shared" ref="AI48:BN48" si="43">SUM(AI49:AI50)</f>
        <v>0</v>
      </c>
      <c r="AJ48" s="140">
        <f t="shared" si="43"/>
        <v>0</v>
      </c>
      <c r="AK48" s="140">
        <f t="shared" si="43"/>
        <v>0</v>
      </c>
      <c r="AL48" s="140">
        <f t="shared" si="43"/>
        <v>0</v>
      </c>
      <c r="AM48" s="169">
        <f t="shared" si="43"/>
        <v>0</v>
      </c>
      <c r="AN48" s="140">
        <f t="shared" si="43"/>
        <v>0</v>
      </c>
      <c r="AO48" s="140">
        <f t="shared" si="43"/>
        <v>0</v>
      </c>
      <c r="AP48" s="140">
        <f t="shared" si="43"/>
        <v>0</v>
      </c>
      <c r="AQ48" s="140">
        <f t="shared" si="43"/>
        <v>0</v>
      </c>
      <c r="AR48" s="140">
        <f t="shared" si="43"/>
        <v>0</v>
      </c>
      <c r="AS48" s="140">
        <f t="shared" si="43"/>
        <v>0</v>
      </c>
      <c r="AT48" s="140">
        <f t="shared" si="43"/>
        <v>0</v>
      </c>
      <c r="AU48" s="140">
        <f t="shared" si="43"/>
        <v>0</v>
      </c>
      <c r="AV48" s="140">
        <f t="shared" si="43"/>
        <v>0</v>
      </c>
      <c r="AW48" s="140">
        <f t="shared" si="43"/>
        <v>0</v>
      </c>
      <c r="AX48" s="140">
        <f t="shared" si="43"/>
        <v>0</v>
      </c>
      <c r="AY48" s="169">
        <f t="shared" si="43"/>
        <v>0</v>
      </c>
      <c r="AZ48" s="140">
        <f t="shared" si="43"/>
        <v>0</v>
      </c>
      <c r="BA48" s="140">
        <f t="shared" si="43"/>
        <v>0</v>
      </c>
      <c r="BB48" s="140">
        <f t="shared" si="43"/>
        <v>0</v>
      </c>
      <c r="BC48" s="140">
        <f t="shared" si="43"/>
        <v>0</v>
      </c>
      <c r="BD48" s="140">
        <f t="shared" si="43"/>
        <v>0</v>
      </c>
      <c r="BE48" s="140">
        <f t="shared" si="43"/>
        <v>0</v>
      </c>
      <c r="BF48" s="140">
        <f t="shared" si="43"/>
        <v>0</v>
      </c>
      <c r="BG48" s="140">
        <f t="shared" si="43"/>
        <v>0</v>
      </c>
      <c r="BH48" s="140">
        <f t="shared" si="43"/>
        <v>0</v>
      </c>
      <c r="BI48" s="140">
        <f t="shared" si="43"/>
        <v>0</v>
      </c>
      <c r="BJ48" s="140">
        <f t="shared" si="43"/>
        <v>0</v>
      </c>
      <c r="BK48" s="170">
        <f t="shared" si="43"/>
        <v>30000</v>
      </c>
      <c r="BL48" s="170">
        <f t="shared" si="43"/>
        <v>0</v>
      </c>
      <c r="BM48" s="170">
        <f t="shared" si="43"/>
        <v>0</v>
      </c>
      <c r="BN48" s="170">
        <f t="shared" si="43"/>
        <v>0</v>
      </c>
      <c r="BO48" s="170">
        <f t="shared" ref="BO48" si="44">SUM(BO49:BO50)</f>
        <v>0</v>
      </c>
    </row>
    <row r="49" spans="1:1025" outlineLevel="1" x14ac:dyDescent="0.25">
      <c r="A49" s="161" t="s">
        <v>2159</v>
      </c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3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3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3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4"/>
      <c r="BL49" s="174"/>
      <c r="BM49" s="174"/>
      <c r="BN49" s="174"/>
      <c r="BO49" s="174"/>
    </row>
    <row r="50" spans="1:1025" outlineLevel="1" x14ac:dyDescent="0.25">
      <c r="A50" s="175">
        <v>2800</v>
      </c>
      <c r="B50" s="133" t="s">
        <v>2160</v>
      </c>
      <c r="C50" s="127">
        <v>30000</v>
      </c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76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76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76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76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74">
        <f>SUM(C50:N50)</f>
        <v>30000</v>
      </c>
      <c r="BL50" s="174">
        <f>SUM(O50:Z50)</f>
        <v>0</v>
      </c>
      <c r="BM50" s="174">
        <f>SUM(AA50:AL50)</f>
        <v>0</v>
      </c>
      <c r="BN50" s="174">
        <f>SUM(AM50:AX50)</f>
        <v>0</v>
      </c>
      <c r="BO50" s="174">
        <f>SUM(AY50:BJ50)</f>
        <v>0</v>
      </c>
    </row>
    <row r="51" spans="1:1025" outlineLevel="1" x14ac:dyDescent="0.25">
      <c r="A51" s="161" t="s">
        <v>2161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76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76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76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76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74"/>
      <c r="BL51" s="174"/>
      <c r="BM51" s="174"/>
      <c r="BN51" s="174"/>
      <c r="BO51" s="174"/>
    </row>
    <row r="52" spans="1:1025" outlineLevel="1" x14ac:dyDescent="0.25">
      <c r="A52" s="175">
        <v>2900</v>
      </c>
      <c r="B52" s="133" t="s">
        <v>2162</v>
      </c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76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76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76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76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74">
        <f>SUM(C52:N52)</f>
        <v>0</v>
      </c>
      <c r="BL52" s="174">
        <f>SUM(O52:Z52)</f>
        <v>0</v>
      </c>
      <c r="BM52" s="174">
        <f>SUM(AA52:AL52)</f>
        <v>0</v>
      </c>
      <c r="BN52" s="174">
        <f>SUM(AM52:AX52)</f>
        <v>0</v>
      </c>
      <c r="BO52" s="174">
        <f>SUM(AY52:BJ52)</f>
        <v>0</v>
      </c>
    </row>
    <row r="53" spans="1:1025" outlineLevel="1" x14ac:dyDescent="0.25">
      <c r="A53" s="175">
        <v>2950</v>
      </c>
      <c r="B53" s="133" t="s">
        <v>2163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76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76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76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76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74">
        <f>SUM(C53:N53)</f>
        <v>0</v>
      </c>
      <c r="BL53" s="174">
        <f>SUM(O53:Z53)</f>
        <v>0</v>
      </c>
      <c r="BM53" s="174">
        <f>SUM(AA53:AL53)</f>
        <v>0</v>
      </c>
      <c r="BN53" s="174">
        <f>SUM(AM53:AX53)</f>
        <v>0</v>
      </c>
      <c r="BO53" s="174">
        <f>SUM(AY53:BJ53)</f>
        <v>0</v>
      </c>
    </row>
    <row r="54" spans="1:1025" outlineLevel="1" x14ac:dyDescent="0.25">
      <c r="A54" s="175">
        <v>2960</v>
      </c>
      <c r="B54" s="133" t="s">
        <v>2164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7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76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76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76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74">
        <f>SUM(C54:N54)</f>
        <v>0</v>
      </c>
      <c r="BL54" s="174">
        <f>SUM(O54:Z54)</f>
        <v>0</v>
      </c>
      <c r="BM54" s="174">
        <f>SUM(AA54:AL54)</f>
        <v>0</v>
      </c>
      <c r="BN54" s="174">
        <f>SUM(AM54:AX54)</f>
        <v>0</v>
      </c>
      <c r="BO54" s="174">
        <f>SUM(AY54:BJ54)</f>
        <v>0</v>
      </c>
    </row>
    <row r="55" spans="1:1025" outlineLevel="1" x14ac:dyDescent="0.25">
      <c r="A55" s="175">
        <v>2970</v>
      </c>
      <c r="B55" s="133" t="s">
        <v>2165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77">
        <f>N56</f>
        <v>21172.334400000014</v>
      </c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77">
        <f>O55+Z56</f>
        <v>82126.657200000031</v>
      </c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77">
        <f>AA55+AL56</f>
        <v>82126.657200000031</v>
      </c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77">
        <f>AM55+AX56</f>
        <v>82126.657200000031</v>
      </c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74">
        <f>SUM(C55:N55)</f>
        <v>0</v>
      </c>
      <c r="BL55" s="174">
        <f>SUM(O55:Z55)</f>
        <v>21172.334400000014</v>
      </c>
      <c r="BM55" s="174">
        <f>SUM(AA55:AL55)</f>
        <v>82126.657200000031</v>
      </c>
      <c r="BN55" s="174">
        <f>SUM(AM55:AX55)</f>
        <v>82126.657200000031</v>
      </c>
      <c r="BO55" s="174">
        <f>SUM(AY55:BJ55)</f>
        <v>82126.657200000031</v>
      </c>
    </row>
    <row r="56" spans="1:1025" outlineLevel="1" x14ac:dyDescent="0.25">
      <c r="A56" s="175">
        <v>2979</v>
      </c>
      <c r="B56" s="133" t="s">
        <v>2166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>
        <f>'Resultats 5ans'!B28</f>
        <v>21172.334400000014</v>
      </c>
      <c r="O56" s="176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78">
        <f>'Resultats 5ans'!F28</f>
        <v>60954.322800000016</v>
      </c>
      <c r="AA56" s="176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76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76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74">
        <f>SUM(C56:N56)</f>
        <v>21172.334400000014</v>
      </c>
      <c r="BL56" s="174">
        <f>SUM(O56:Z56)</f>
        <v>60954.322800000016</v>
      </c>
      <c r="BM56" s="174">
        <f>SUM(AA56:AL56)</f>
        <v>0</v>
      </c>
      <c r="BN56" s="174">
        <f>SUM(AM56:AX56)</f>
        <v>0</v>
      </c>
      <c r="BO56" s="174">
        <f>SUM(AY56:BJ56)</f>
        <v>0</v>
      </c>
    </row>
    <row r="57" spans="1:1025" outlineLevel="1" x14ac:dyDescent="0.25">
      <c r="A57" s="11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76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76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76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76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74"/>
      <c r="BL57" s="174"/>
      <c r="BM57" s="174"/>
      <c r="BN57" s="174"/>
      <c r="BO57" s="174"/>
    </row>
    <row r="58" spans="1:1025" outlineLevel="1" x14ac:dyDescent="0.25">
      <c r="A58" s="59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76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76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76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76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74"/>
      <c r="BL58" s="174"/>
      <c r="BM58" s="174"/>
      <c r="BN58" s="174"/>
      <c r="BO58" s="174"/>
    </row>
    <row r="59" spans="1:1025" x14ac:dyDescent="0.25">
      <c r="A59" s="152" t="s">
        <v>2167</v>
      </c>
      <c r="B59" s="139"/>
      <c r="C59" s="140">
        <f t="shared" ref="C59:AH59" si="45">C48+C43</f>
        <v>30000</v>
      </c>
      <c r="D59" s="140">
        <f t="shared" si="45"/>
        <v>0</v>
      </c>
      <c r="E59" s="140">
        <f t="shared" si="45"/>
        <v>0</v>
      </c>
      <c r="F59" s="140">
        <f t="shared" si="45"/>
        <v>0</v>
      </c>
      <c r="G59" s="140">
        <f t="shared" si="45"/>
        <v>0</v>
      </c>
      <c r="H59" s="140">
        <f t="shared" si="45"/>
        <v>0</v>
      </c>
      <c r="I59" s="140">
        <f t="shared" si="45"/>
        <v>0</v>
      </c>
      <c r="J59" s="140">
        <f t="shared" si="45"/>
        <v>0</v>
      </c>
      <c r="K59" s="140">
        <f t="shared" si="45"/>
        <v>0</v>
      </c>
      <c r="L59" s="140">
        <f t="shared" si="45"/>
        <v>0</v>
      </c>
      <c r="M59" s="140">
        <f t="shared" si="45"/>
        <v>0</v>
      </c>
      <c r="N59" s="140">
        <f t="shared" si="45"/>
        <v>0</v>
      </c>
      <c r="O59" s="169">
        <f t="shared" si="45"/>
        <v>0</v>
      </c>
      <c r="P59" s="140">
        <f t="shared" si="45"/>
        <v>0</v>
      </c>
      <c r="Q59" s="140">
        <f t="shared" si="45"/>
        <v>0</v>
      </c>
      <c r="R59" s="140">
        <f t="shared" si="45"/>
        <v>0</v>
      </c>
      <c r="S59" s="140">
        <f t="shared" si="45"/>
        <v>0</v>
      </c>
      <c r="T59" s="140">
        <f t="shared" si="45"/>
        <v>0</v>
      </c>
      <c r="U59" s="140">
        <f t="shared" si="45"/>
        <v>0</v>
      </c>
      <c r="V59" s="140">
        <f t="shared" si="45"/>
        <v>0</v>
      </c>
      <c r="W59" s="140">
        <f t="shared" si="45"/>
        <v>0</v>
      </c>
      <c r="X59" s="140">
        <f t="shared" si="45"/>
        <v>0</v>
      </c>
      <c r="Y59" s="140">
        <f t="shared" si="45"/>
        <v>0</v>
      </c>
      <c r="Z59" s="140">
        <f t="shared" si="45"/>
        <v>0</v>
      </c>
      <c r="AA59" s="169">
        <f t="shared" si="45"/>
        <v>0</v>
      </c>
      <c r="AB59" s="140">
        <f t="shared" si="45"/>
        <v>0</v>
      </c>
      <c r="AC59" s="140">
        <f t="shared" si="45"/>
        <v>0</v>
      </c>
      <c r="AD59" s="140">
        <f t="shared" si="45"/>
        <v>0</v>
      </c>
      <c r="AE59" s="140">
        <f t="shared" si="45"/>
        <v>0</v>
      </c>
      <c r="AF59" s="140">
        <f t="shared" si="45"/>
        <v>0</v>
      </c>
      <c r="AG59" s="140">
        <f t="shared" si="45"/>
        <v>0</v>
      </c>
      <c r="AH59" s="140">
        <f t="shared" si="45"/>
        <v>0</v>
      </c>
      <c r="AI59" s="140">
        <f t="shared" ref="AI59:BJ59" si="46">AI48+AI43</f>
        <v>0</v>
      </c>
      <c r="AJ59" s="140">
        <f t="shared" si="46"/>
        <v>0</v>
      </c>
      <c r="AK59" s="140">
        <f t="shared" si="46"/>
        <v>0</v>
      </c>
      <c r="AL59" s="140">
        <f t="shared" si="46"/>
        <v>0</v>
      </c>
      <c r="AM59" s="169">
        <f t="shared" si="46"/>
        <v>0</v>
      </c>
      <c r="AN59" s="140">
        <f t="shared" si="46"/>
        <v>0</v>
      </c>
      <c r="AO59" s="140">
        <f t="shared" si="46"/>
        <v>0</v>
      </c>
      <c r="AP59" s="140">
        <f t="shared" si="46"/>
        <v>0</v>
      </c>
      <c r="AQ59" s="140">
        <f t="shared" si="46"/>
        <v>0</v>
      </c>
      <c r="AR59" s="140">
        <f t="shared" si="46"/>
        <v>0</v>
      </c>
      <c r="AS59" s="140">
        <f t="shared" si="46"/>
        <v>0</v>
      </c>
      <c r="AT59" s="140">
        <f t="shared" si="46"/>
        <v>0</v>
      </c>
      <c r="AU59" s="140">
        <f t="shared" si="46"/>
        <v>0</v>
      </c>
      <c r="AV59" s="140">
        <f t="shared" si="46"/>
        <v>0</v>
      </c>
      <c r="AW59" s="140">
        <f t="shared" si="46"/>
        <v>0</v>
      </c>
      <c r="AX59" s="140">
        <f t="shared" si="46"/>
        <v>0</v>
      </c>
      <c r="AY59" s="169">
        <f t="shared" si="46"/>
        <v>0</v>
      </c>
      <c r="AZ59" s="140">
        <f t="shared" si="46"/>
        <v>0</v>
      </c>
      <c r="BA59" s="140">
        <f t="shared" si="46"/>
        <v>0</v>
      </c>
      <c r="BB59" s="140">
        <f t="shared" si="46"/>
        <v>0</v>
      </c>
      <c r="BC59" s="140">
        <f t="shared" si="46"/>
        <v>0</v>
      </c>
      <c r="BD59" s="140">
        <f t="shared" si="46"/>
        <v>0</v>
      </c>
      <c r="BE59" s="140">
        <f t="shared" si="46"/>
        <v>0</v>
      </c>
      <c r="BF59" s="140">
        <f t="shared" si="46"/>
        <v>0</v>
      </c>
      <c r="BG59" s="140">
        <f t="shared" si="46"/>
        <v>0</v>
      </c>
      <c r="BH59" s="140">
        <f t="shared" si="46"/>
        <v>0</v>
      </c>
      <c r="BI59" s="140">
        <f t="shared" si="46"/>
        <v>0</v>
      </c>
      <c r="BJ59" s="140">
        <f t="shared" si="46"/>
        <v>0</v>
      </c>
      <c r="BK59" s="170">
        <f>SUM(BK48,BK43)</f>
        <v>30000</v>
      </c>
      <c r="BL59" s="170">
        <f>SUM(BL48,BL43)</f>
        <v>0</v>
      </c>
      <c r="BM59" s="170">
        <f>SUM(BM48,BM43)</f>
        <v>0</v>
      </c>
      <c r="BN59" s="170">
        <f>SUM(BN48,BN43)</f>
        <v>0</v>
      </c>
      <c r="BO59" s="170">
        <f>SUM(BO48,BO43)</f>
        <v>0</v>
      </c>
    </row>
    <row r="60" spans="1:1025" x14ac:dyDescent="0.25"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146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146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146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146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</row>
    <row r="61" spans="1:1025" ht="21" x14ac:dyDescent="0.35">
      <c r="A61" s="6" t="s">
        <v>2168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146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146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146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146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</row>
    <row r="62" spans="1:1025" x14ac:dyDescent="0.25"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146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146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146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146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</row>
    <row r="63" spans="1:1025" s="333" customFormat="1" x14ac:dyDescent="0.25">
      <c r="A63" s="342" t="s">
        <v>2303</v>
      </c>
      <c r="B63" s="342"/>
      <c r="C63" s="344">
        <v>800</v>
      </c>
      <c r="D63" s="344">
        <v>1200</v>
      </c>
      <c r="E63" s="344">
        <v>1600</v>
      </c>
      <c r="F63" s="344">
        <v>1600</v>
      </c>
      <c r="G63" s="344">
        <v>1600</v>
      </c>
      <c r="H63" s="344">
        <v>1600</v>
      </c>
      <c r="I63" s="344">
        <f>$H$63+($H$63/2)</f>
        <v>2400</v>
      </c>
      <c r="J63" s="344">
        <f t="shared" ref="J63:N63" si="47">$H$63+($H$63/2)</f>
        <v>2400</v>
      </c>
      <c r="K63" s="344">
        <f t="shared" si="47"/>
        <v>2400</v>
      </c>
      <c r="L63" s="344">
        <f t="shared" si="47"/>
        <v>2400</v>
      </c>
      <c r="M63" s="344">
        <f t="shared" si="47"/>
        <v>2400</v>
      </c>
      <c r="N63" s="344">
        <f t="shared" si="47"/>
        <v>2400</v>
      </c>
      <c r="O63" s="344">
        <f>2*C63</f>
        <v>1600</v>
      </c>
      <c r="P63" s="344">
        <v>3200</v>
      </c>
      <c r="Q63" s="344">
        <v>3200</v>
      </c>
      <c r="R63" s="344">
        <v>3200</v>
      </c>
      <c r="S63" s="344">
        <v>3200</v>
      </c>
      <c r="T63" s="344">
        <v>3200</v>
      </c>
      <c r="U63" s="344">
        <v>4000</v>
      </c>
      <c r="V63" s="344">
        <v>4000</v>
      </c>
      <c r="W63" s="344">
        <v>4000</v>
      </c>
      <c r="X63" s="344">
        <v>4000</v>
      </c>
      <c r="Y63" s="344">
        <v>4000</v>
      </c>
      <c r="Z63" s="344">
        <v>4000</v>
      </c>
      <c r="AA63" s="344">
        <v>10000</v>
      </c>
      <c r="AB63" s="344">
        <v>10000</v>
      </c>
      <c r="AC63" s="344">
        <v>10000</v>
      </c>
      <c r="AD63" s="344">
        <v>10000</v>
      </c>
      <c r="AE63" s="344">
        <v>10000</v>
      </c>
      <c r="AF63" s="344">
        <v>10000</v>
      </c>
      <c r="AG63" s="344">
        <f>AA63+AA63/2</f>
        <v>15000</v>
      </c>
      <c r="AH63" s="344">
        <f t="shared" ref="AH63:AL63" si="48">AB63+AB63/2</f>
        <v>15000</v>
      </c>
      <c r="AI63" s="344">
        <f t="shared" si="48"/>
        <v>15000</v>
      </c>
      <c r="AJ63" s="344">
        <f t="shared" si="48"/>
        <v>15000</v>
      </c>
      <c r="AK63" s="344">
        <f t="shared" si="48"/>
        <v>15000</v>
      </c>
      <c r="AL63" s="344">
        <f t="shared" si="48"/>
        <v>15000</v>
      </c>
      <c r="AM63" s="344">
        <f>AG63+AG63/2</f>
        <v>22500</v>
      </c>
      <c r="AN63" s="344">
        <f>AH63+AH63/2</f>
        <v>22500</v>
      </c>
      <c r="AO63" s="344">
        <f t="shared" ref="AO63" si="49">AI63+AI63/2</f>
        <v>22500</v>
      </c>
      <c r="AP63" s="344">
        <f t="shared" ref="AP63" si="50">AJ63+AJ63/2</f>
        <v>22500</v>
      </c>
      <c r="AQ63" s="344">
        <f t="shared" ref="AQ63" si="51">AK63+AK63/2</f>
        <v>22500</v>
      </c>
      <c r="AR63" s="344">
        <f t="shared" ref="AR63" si="52">AL63+AL63/2</f>
        <v>22500</v>
      </c>
      <c r="AS63" s="344">
        <f t="shared" ref="AS63" si="53">AM63+AM63/2</f>
        <v>33750</v>
      </c>
      <c r="AT63" s="344">
        <f t="shared" ref="AT63:AW63" si="54">AN63+AN63/2</f>
        <v>33750</v>
      </c>
      <c r="AU63" s="344">
        <f t="shared" si="54"/>
        <v>33750</v>
      </c>
      <c r="AV63" s="344">
        <f t="shared" si="54"/>
        <v>33750</v>
      </c>
      <c r="AW63" s="344">
        <f t="shared" si="54"/>
        <v>33750</v>
      </c>
      <c r="AX63" s="344">
        <f t="shared" ref="AX63" si="55">AR63+AR63/2</f>
        <v>33750</v>
      </c>
      <c r="AY63" s="344">
        <f>AS63+AS63/2</f>
        <v>50625</v>
      </c>
      <c r="AZ63" s="344">
        <f t="shared" ref="AZ63" si="56">AT63+AT63/2</f>
        <v>50625</v>
      </c>
      <c r="BA63" s="344">
        <f t="shared" ref="BA63" si="57">AU63+AU63/2</f>
        <v>50625</v>
      </c>
      <c r="BB63" s="344">
        <f t="shared" ref="BB63" si="58">AV63+AV63/2</f>
        <v>50625</v>
      </c>
      <c r="BC63" s="344">
        <f t="shared" ref="BC63" si="59">AW63+AW63/2</f>
        <v>50625</v>
      </c>
      <c r="BD63" s="344">
        <f t="shared" ref="BD63" si="60">AX63+AX63/2</f>
        <v>50625</v>
      </c>
      <c r="BE63" s="344">
        <f>AY63+AY63/2</f>
        <v>75937.5</v>
      </c>
      <c r="BF63" s="344">
        <f>AZ63+AZ63/2</f>
        <v>75937.5</v>
      </c>
      <c r="BG63" s="344">
        <f t="shared" ref="BG63" si="61">BA63+BA63/2</f>
        <v>75937.5</v>
      </c>
      <c r="BH63" s="344">
        <f t="shared" ref="BH63" si="62">BB63+BB63/2</f>
        <v>75937.5</v>
      </c>
      <c r="BI63" s="344">
        <f t="shared" ref="BI63" si="63">BC63+BC63/2</f>
        <v>75937.5</v>
      </c>
      <c r="BJ63" s="344">
        <f t="shared" ref="BJ63" si="64">BD63+BD63/2</f>
        <v>75937.5</v>
      </c>
      <c r="BK63" s="331"/>
      <c r="BL63" s="331"/>
      <c r="BM63" s="331"/>
      <c r="BN63" s="331"/>
      <c r="BO63" s="331"/>
      <c r="BP63" s="332"/>
      <c r="BQ63" s="332"/>
      <c r="BR63" s="332"/>
      <c r="BS63" s="332"/>
      <c r="BT63" s="332"/>
      <c r="BU63" s="332"/>
      <c r="BV63" s="332"/>
      <c r="BW63" s="332"/>
      <c r="BX63" s="332"/>
      <c r="BY63" s="332"/>
      <c r="BZ63" s="332"/>
      <c r="CA63" s="332"/>
      <c r="CB63" s="332"/>
      <c r="CC63" s="332"/>
      <c r="CD63" s="332"/>
      <c r="CE63" s="332"/>
      <c r="CF63" s="332"/>
      <c r="CG63" s="332"/>
      <c r="CH63" s="332"/>
      <c r="CI63" s="332"/>
      <c r="CJ63" s="332"/>
      <c r="CK63" s="332"/>
      <c r="CL63" s="332"/>
      <c r="CM63" s="332"/>
      <c r="CN63" s="332"/>
      <c r="CO63" s="332"/>
      <c r="CP63" s="332"/>
      <c r="CQ63" s="332"/>
      <c r="CR63" s="332"/>
      <c r="CS63" s="332"/>
      <c r="CT63" s="332"/>
      <c r="CU63" s="332"/>
      <c r="CV63" s="332"/>
      <c r="CW63" s="332"/>
      <c r="CX63" s="332"/>
      <c r="CY63" s="332"/>
      <c r="CZ63" s="332"/>
      <c r="DA63" s="332"/>
      <c r="DB63" s="332"/>
      <c r="DC63" s="332"/>
      <c r="DD63" s="332"/>
      <c r="DE63" s="332"/>
      <c r="DF63" s="332"/>
      <c r="DG63" s="332"/>
      <c r="DH63" s="332"/>
      <c r="DI63" s="332"/>
      <c r="DJ63" s="332"/>
      <c r="DK63" s="332"/>
      <c r="DL63" s="332"/>
      <c r="DM63" s="332"/>
      <c r="DN63" s="332"/>
      <c r="DO63" s="332"/>
      <c r="DP63" s="332"/>
      <c r="DQ63" s="332"/>
      <c r="DR63" s="332"/>
      <c r="DS63" s="332"/>
      <c r="DT63" s="332"/>
      <c r="DU63" s="332"/>
      <c r="DV63" s="332"/>
      <c r="DW63" s="332"/>
      <c r="DX63" s="332"/>
      <c r="DY63" s="332"/>
      <c r="DZ63" s="332"/>
      <c r="EA63" s="332"/>
      <c r="EB63" s="332"/>
      <c r="EC63" s="332"/>
      <c r="ED63" s="332"/>
      <c r="EE63" s="332"/>
      <c r="EF63" s="332"/>
      <c r="EG63" s="332"/>
      <c r="EH63" s="332"/>
      <c r="EI63" s="332"/>
      <c r="EJ63" s="332"/>
      <c r="EK63" s="332"/>
      <c r="EL63" s="332"/>
      <c r="EM63" s="332"/>
      <c r="EN63" s="332"/>
      <c r="EO63" s="332"/>
      <c r="EP63" s="332"/>
      <c r="EQ63" s="332"/>
      <c r="ER63" s="332"/>
      <c r="ES63" s="332"/>
      <c r="ET63" s="332"/>
      <c r="EU63" s="332"/>
      <c r="EV63" s="332"/>
      <c r="EW63" s="332"/>
      <c r="EX63" s="332"/>
      <c r="EY63" s="332"/>
      <c r="EZ63" s="332"/>
      <c r="FA63" s="332"/>
      <c r="FB63" s="332"/>
      <c r="FC63" s="332"/>
      <c r="FD63" s="332"/>
      <c r="FE63" s="332"/>
      <c r="FF63" s="332"/>
      <c r="FG63" s="332"/>
      <c r="FH63" s="332"/>
      <c r="FI63" s="332"/>
      <c r="FJ63" s="332"/>
      <c r="FK63" s="332"/>
      <c r="FL63" s="332"/>
      <c r="FM63" s="332"/>
      <c r="FN63" s="332"/>
      <c r="FO63" s="332"/>
      <c r="FP63" s="332"/>
      <c r="FQ63" s="332"/>
      <c r="FR63" s="332"/>
      <c r="FS63" s="332"/>
      <c r="FT63" s="332"/>
      <c r="FU63" s="332"/>
      <c r="FV63" s="332"/>
      <c r="FW63" s="332"/>
      <c r="FX63" s="332"/>
      <c r="FY63" s="332"/>
      <c r="FZ63" s="332"/>
      <c r="GA63" s="332"/>
      <c r="GB63" s="332"/>
      <c r="GC63" s="332"/>
      <c r="GD63" s="332"/>
      <c r="GE63" s="332"/>
      <c r="GF63" s="332"/>
      <c r="GG63" s="332"/>
      <c r="GH63" s="332"/>
      <c r="GI63" s="332"/>
      <c r="GJ63" s="332"/>
      <c r="GK63" s="332"/>
      <c r="GL63" s="332"/>
      <c r="GM63" s="332"/>
      <c r="GN63" s="332"/>
      <c r="GO63" s="332"/>
      <c r="GP63" s="332"/>
      <c r="GQ63" s="332"/>
      <c r="GR63" s="332"/>
      <c r="GS63" s="332"/>
      <c r="GT63" s="332"/>
      <c r="GU63" s="332"/>
      <c r="GV63" s="332"/>
      <c r="GW63" s="332"/>
      <c r="GX63" s="332"/>
      <c r="GY63" s="332"/>
      <c r="GZ63" s="332"/>
      <c r="HA63" s="332"/>
      <c r="HB63" s="332"/>
      <c r="HC63" s="332"/>
      <c r="HD63" s="332"/>
      <c r="HE63" s="332"/>
      <c r="HF63" s="332"/>
      <c r="HG63" s="332"/>
      <c r="HH63" s="332"/>
      <c r="HI63" s="332"/>
      <c r="HJ63" s="332"/>
      <c r="HK63" s="332"/>
      <c r="HL63" s="332"/>
      <c r="HM63" s="332"/>
      <c r="HN63" s="332"/>
      <c r="HO63" s="332"/>
      <c r="HP63" s="332"/>
      <c r="HQ63" s="332"/>
      <c r="HR63" s="332"/>
      <c r="HS63" s="332"/>
      <c r="HT63" s="332"/>
      <c r="HU63" s="332"/>
      <c r="HV63" s="332"/>
      <c r="HW63" s="332"/>
      <c r="HX63" s="332"/>
      <c r="HY63" s="332"/>
      <c r="HZ63" s="332"/>
      <c r="IA63" s="332"/>
      <c r="IB63" s="332"/>
      <c r="IC63" s="332"/>
      <c r="ID63" s="332"/>
      <c r="IE63" s="332"/>
      <c r="IF63" s="332"/>
      <c r="IG63" s="332"/>
      <c r="IH63" s="332"/>
      <c r="II63" s="332"/>
      <c r="IJ63" s="332"/>
      <c r="IK63" s="332"/>
      <c r="IL63" s="332"/>
      <c r="IM63" s="332"/>
      <c r="IN63" s="332"/>
      <c r="IO63" s="332"/>
      <c r="IP63" s="332"/>
      <c r="IQ63" s="332"/>
      <c r="IR63" s="332"/>
      <c r="IS63" s="332"/>
      <c r="IT63" s="332"/>
      <c r="IU63" s="332"/>
      <c r="IV63" s="332"/>
      <c r="IW63" s="332"/>
      <c r="IX63" s="332"/>
      <c r="IY63" s="332"/>
      <c r="IZ63" s="332"/>
      <c r="JA63" s="332"/>
      <c r="JB63" s="332"/>
      <c r="JC63" s="332"/>
      <c r="JD63" s="332"/>
      <c r="JE63" s="332"/>
      <c r="JF63" s="332"/>
      <c r="JG63" s="332"/>
      <c r="JH63" s="332"/>
      <c r="JI63" s="332"/>
      <c r="JJ63" s="332"/>
      <c r="JK63" s="332"/>
      <c r="JL63" s="332"/>
      <c r="JM63" s="332"/>
      <c r="JN63" s="332"/>
      <c r="JO63" s="332"/>
      <c r="JP63" s="332"/>
      <c r="JQ63" s="332"/>
      <c r="JR63" s="332"/>
      <c r="JS63" s="332"/>
      <c r="JT63" s="332"/>
      <c r="JU63" s="332"/>
      <c r="JV63" s="332"/>
      <c r="JW63" s="332"/>
      <c r="JX63" s="332"/>
      <c r="JY63" s="332"/>
      <c r="JZ63" s="332"/>
      <c r="KA63" s="332"/>
      <c r="KB63" s="332"/>
      <c r="KC63" s="332"/>
      <c r="KD63" s="332"/>
      <c r="KE63" s="332"/>
      <c r="KF63" s="332"/>
      <c r="KG63" s="332"/>
      <c r="KH63" s="332"/>
      <c r="KI63" s="332"/>
      <c r="KJ63" s="332"/>
      <c r="KK63" s="332"/>
      <c r="KL63" s="332"/>
      <c r="KM63" s="332"/>
      <c r="KN63" s="332"/>
      <c r="KO63" s="332"/>
      <c r="KP63" s="332"/>
      <c r="KQ63" s="332"/>
      <c r="KR63" s="332"/>
      <c r="KS63" s="332"/>
      <c r="KT63" s="332"/>
      <c r="KU63" s="332"/>
      <c r="KV63" s="332"/>
      <c r="KW63" s="332"/>
      <c r="KX63" s="332"/>
      <c r="KY63" s="332"/>
      <c r="KZ63" s="332"/>
      <c r="LA63" s="332"/>
      <c r="LB63" s="332"/>
      <c r="LC63" s="332"/>
      <c r="LD63" s="332"/>
      <c r="LE63" s="332"/>
      <c r="LF63" s="332"/>
      <c r="LG63" s="332"/>
      <c r="LH63" s="332"/>
      <c r="LI63" s="332"/>
      <c r="LJ63" s="332"/>
      <c r="LK63" s="332"/>
      <c r="LL63" s="332"/>
      <c r="LM63" s="332"/>
      <c r="LN63" s="332"/>
      <c r="LO63" s="332"/>
      <c r="LP63" s="332"/>
      <c r="LQ63" s="332"/>
      <c r="LR63" s="332"/>
      <c r="LS63" s="332"/>
      <c r="LT63" s="332"/>
      <c r="LU63" s="332"/>
      <c r="LV63" s="332"/>
      <c r="LW63" s="332"/>
      <c r="LX63" s="332"/>
      <c r="LY63" s="332"/>
      <c r="LZ63" s="332"/>
      <c r="MA63" s="332"/>
      <c r="MB63" s="332"/>
      <c r="MC63" s="332"/>
      <c r="MD63" s="332"/>
      <c r="ME63" s="332"/>
      <c r="MF63" s="332"/>
      <c r="MG63" s="332"/>
      <c r="MH63" s="332"/>
      <c r="MI63" s="332"/>
      <c r="MJ63" s="332"/>
      <c r="MK63" s="332"/>
      <c r="ML63" s="332"/>
      <c r="MM63" s="332"/>
      <c r="MN63" s="332"/>
      <c r="MO63" s="332"/>
      <c r="MP63" s="332"/>
      <c r="MQ63" s="332"/>
      <c r="MR63" s="332"/>
      <c r="MS63" s="332"/>
      <c r="MT63" s="332"/>
      <c r="MU63" s="332"/>
      <c r="MV63" s="332"/>
      <c r="MW63" s="332"/>
      <c r="MX63" s="332"/>
      <c r="MY63" s="332"/>
      <c r="MZ63" s="332"/>
      <c r="NA63" s="332"/>
      <c r="NB63" s="332"/>
      <c r="NC63" s="332"/>
      <c r="ND63" s="332"/>
      <c r="NE63" s="332"/>
      <c r="NF63" s="332"/>
      <c r="NG63" s="332"/>
      <c r="NH63" s="332"/>
      <c r="NI63" s="332"/>
      <c r="NJ63" s="332"/>
      <c r="NK63" s="332"/>
      <c r="NL63" s="332"/>
      <c r="NM63" s="332"/>
      <c r="NN63" s="332"/>
      <c r="NO63" s="332"/>
      <c r="NP63" s="332"/>
      <c r="NQ63" s="332"/>
      <c r="NR63" s="332"/>
      <c r="NS63" s="332"/>
      <c r="NT63" s="332"/>
      <c r="NU63" s="332"/>
      <c r="NV63" s="332"/>
      <c r="NW63" s="332"/>
      <c r="NX63" s="332"/>
      <c r="NY63" s="332"/>
      <c r="NZ63" s="332"/>
      <c r="OA63" s="332"/>
      <c r="OB63" s="332"/>
      <c r="OC63" s="332"/>
      <c r="OD63" s="332"/>
      <c r="OE63" s="332"/>
      <c r="OF63" s="332"/>
      <c r="OG63" s="332"/>
      <c r="OH63" s="332"/>
      <c r="OI63" s="332"/>
      <c r="OJ63" s="332"/>
      <c r="OK63" s="332"/>
      <c r="OL63" s="332"/>
      <c r="OM63" s="332"/>
      <c r="ON63" s="332"/>
      <c r="OO63" s="332"/>
      <c r="OP63" s="332"/>
      <c r="OQ63" s="332"/>
      <c r="OR63" s="332"/>
      <c r="OS63" s="332"/>
      <c r="OT63" s="332"/>
      <c r="OU63" s="332"/>
      <c r="OV63" s="332"/>
      <c r="OW63" s="332"/>
      <c r="OX63" s="332"/>
      <c r="OY63" s="332"/>
      <c r="OZ63" s="332"/>
      <c r="PA63" s="332"/>
      <c r="PB63" s="332"/>
      <c r="PC63" s="332"/>
      <c r="PD63" s="332"/>
      <c r="PE63" s="332"/>
      <c r="PF63" s="332"/>
      <c r="PG63" s="332"/>
      <c r="PH63" s="332"/>
      <c r="PI63" s="332"/>
      <c r="PJ63" s="332"/>
      <c r="PK63" s="332"/>
      <c r="PL63" s="332"/>
      <c r="PM63" s="332"/>
      <c r="PN63" s="332"/>
      <c r="PO63" s="332"/>
      <c r="PP63" s="332"/>
      <c r="PQ63" s="332"/>
      <c r="PR63" s="332"/>
      <c r="PS63" s="332"/>
      <c r="PT63" s="332"/>
      <c r="PU63" s="332"/>
      <c r="PV63" s="332"/>
      <c r="PW63" s="332"/>
      <c r="PX63" s="332"/>
      <c r="PY63" s="332"/>
      <c r="PZ63" s="332"/>
      <c r="QA63" s="332"/>
      <c r="QB63" s="332"/>
      <c r="QC63" s="332"/>
      <c r="QD63" s="332"/>
      <c r="QE63" s="332"/>
      <c r="QF63" s="332"/>
      <c r="QG63" s="332"/>
      <c r="QH63" s="332"/>
      <c r="QI63" s="332"/>
      <c r="QJ63" s="332"/>
      <c r="QK63" s="332"/>
      <c r="QL63" s="332"/>
      <c r="QM63" s="332"/>
      <c r="QN63" s="332"/>
      <c r="QO63" s="332"/>
      <c r="QP63" s="332"/>
      <c r="QQ63" s="332"/>
      <c r="QR63" s="332"/>
      <c r="QS63" s="332"/>
      <c r="QT63" s="332"/>
      <c r="QU63" s="332"/>
      <c r="QV63" s="332"/>
      <c r="QW63" s="332"/>
      <c r="QX63" s="332"/>
      <c r="QY63" s="332"/>
      <c r="QZ63" s="332"/>
      <c r="RA63" s="332"/>
      <c r="RB63" s="332"/>
      <c r="RC63" s="332"/>
      <c r="RD63" s="332"/>
      <c r="RE63" s="332"/>
      <c r="RF63" s="332"/>
      <c r="RG63" s="332"/>
      <c r="RH63" s="332"/>
      <c r="RI63" s="332"/>
      <c r="RJ63" s="332"/>
      <c r="RK63" s="332"/>
      <c r="RL63" s="332"/>
      <c r="RM63" s="332"/>
      <c r="RN63" s="332"/>
      <c r="RO63" s="332"/>
      <c r="RP63" s="332"/>
      <c r="RQ63" s="332"/>
      <c r="RR63" s="332"/>
      <c r="RS63" s="332"/>
      <c r="RT63" s="332"/>
      <c r="RU63" s="332"/>
      <c r="RV63" s="332"/>
      <c r="RW63" s="332"/>
      <c r="RX63" s="332"/>
      <c r="RY63" s="332"/>
      <c r="RZ63" s="332"/>
      <c r="SA63" s="332"/>
      <c r="SB63" s="332"/>
      <c r="SC63" s="332"/>
      <c r="SD63" s="332"/>
      <c r="SE63" s="332"/>
      <c r="SF63" s="332"/>
      <c r="SG63" s="332"/>
      <c r="SH63" s="332"/>
      <c r="SI63" s="332"/>
      <c r="SJ63" s="332"/>
      <c r="SK63" s="332"/>
      <c r="SL63" s="332"/>
      <c r="SM63" s="332"/>
      <c r="SN63" s="332"/>
      <c r="SO63" s="332"/>
      <c r="SP63" s="332"/>
      <c r="SQ63" s="332"/>
      <c r="SR63" s="332"/>
      <c r="SS63" s="332"/>
      <c r="ST63" s="332"/>
      <c r="SU63" s="332"/>
      <c r="SV63" s="332"/>
      <c r="SW63" s="332"/>
      <c r="SX63" s="332"/>
      <c r="SY63" s="332"/>
      <c r="SZ63" s="332"/>
      <c r="TA63" s="332"/>
      <c r="TB63" s="332"/>
      <c r="TC63" s="332"/>
      <c r="TD63" s="332"/>
      <c r="TE63" s="332"/>
      <c r="TF63" s="332"/>
      <c r="TG63" s="332"/>
      <c r="TH63" s="332"/>
      <c r="TI63" s="332"/>
      <c r="TJ63" s="332"/>
      <c r="TK63" s="332"/>
      <c r="TL63" s="332"/>
      <c r="TM63" s="332"/>
      <c r="TN63" s="332"/>
      <c r="TO63" s="332"/>
      <c r="TP63" s="332"/>
      <c r="TQ63" s="332"/>
      <c r="TR63" s="332"/>
      <c r="TS63" s="332"/>
      <c r="TT63" s="332"/>
      <c r="TU63" s="332"/>
      <c r="TV63" s="332"/>
      <c r="TW63" s="332"/>
      <c r="TX63" s="332"/>
      <c r="TY63" s="332"/>
      <c r="TZ63" s="332"/>
      <c r="UA63" s="332"/>
      <c r="UB63" s="332"/>
      <c r="UC63" s="332"/>
      <c r="UD63" s="332"/>
      <c r="UE63" s="332"/>
      <c r="UF63" s="332"/>
      <c r="UG63" s="332"/>
      <c r="UH63" s="332"/>
      <c r="UI63" s="332"/>
      <c r="UJ63" s="332"/>
      <c r="UK63" s="332"/>
      <c r="UL63" s="332"/>
      <c r="UM63" s="332"/>
      <c r="UN63" s="332"/>
      <c r="UO63" s="332"/>
      <c r="UP63" s="332"/>
      <c r="UQ63" s="332"/>
      <c r="UR63" s="332"/>
      <c r="US63" s="332"/>
      <c r="UT63" s="332"/>
      <c r="UU63" s="332"/>
      <c r="UV63" s="332"/>
      <c r="UW63" s="332"/>
      <c r="UX63" s="332"/>
      <c r="UY63" s="332"/>
      <c r="UZ63" s="332"/>
      <c r="VA63" s="332"/>
      <c r="VB63" s="332"/>
      <c r="VC63" s="332"/>
      <c r="VD63" s="332"/>
      <c r="VE63" s="332"/>
      <c r="VF63" s="332"/>
      <c r="VG63" s="332"/>
      <c r="VH63" s="332"/>
      <c r="VI63" s="332"/>
      <c r="VJ63" s="332"/>
      <c r="VK63" s="332"/>
      <c r="VL63" s="332"/>
      <c r="VM63" s="332"/>
      <c r="VN63" s="332"/>
      <c r="VO63" s="332"/>
      <c r="VP63" s="332"/>
      <c r="VQ63" s="332"/>
      <c r="VR63" s="332"/>
      <c r="VS63" s="332"/>
      <c r="VT63" s="332"/>
      <c r="VU63" s="332"/>
      <c r="VV63" s="332"/>
      <c r="VW63" s="332"/>
      <c r="VX63" s="332"/>
      <c r="VY63" s="332"/>
      <c r="VZ63" s="332"/>
      <c r="WA63" s="332"/>
      <c r="WB63" s="332"/>
      <c r="WC63" s="332"/>
      <c r="WD63" s="332"/>
      <c r="WE63" s="332"/>
      <c r="WF63" s="332"/>
      <c r="WG63" s="332"/>
      <c r="WH63" s="332"/>
      <c r="WI63" s="332"/>
      <c r="WJ63" s="332"/>
      <c r="WK63" s="332"/>
      <c r="WL63" s="332"/>
      <c r="WM63" s="332"/>
      <c r="WN63" s="332"/>
      <c r="WO63" s="332"/>
      <c r="WP63" s="332"/>
      <c r="WQ63" s="332"/>
      <c r="WR63" s="332"/>
      <c r="WS63" s="332"/>
      <c r="WT63" s="332"/>
      <c r="WU63" s="332"/>
      <c r="WV63" s="332"/>
      <c r="WW63" s="332"/>
      <c r="WX63" s="332"/>
      <c r="WY63" s="332"/>
      <c r="WZ63" s="332"/>
      <c r="XA63" s="332"/>
      <c r="XB63" s="332"/>
      <c r="XC63" s="332"/>
      <c r="XD63" s="332"/>
      <c r="XE63" s="332"/>
      <c r="XF63" s="332"/>
      <c r="XG63" s="332"/>
      <c r="XH63" s="332"/>
      <c r="XI63" s="332"/>
      <c r="XJ63" s="332"/>
      <c r="XK63" s="332"/>
      <c r="XL63" s="332"/>
      <c r="XM63" s="332"/>
      <c r="XN63" s="332"/>
      <c r="XO63" s="332"/>
      <c r="XP63" s="332"/>
      <c r="XQ63" s="332"/>
      <c r="XR63" s="332"/>
      <c r="XS63" s="332"/>
      <c r="XT63" s="332"/>
      <c r="XU63" s="332"/>
      <c r="XV63" s="332"/>
      <c r="XW63" s="332"/>
      <c r="XX63" s="332"/>
      <c r="XY63" s="332"/>
      <c r="XZ63" s="332"/>
      <c r="YA63" s="332"/>
      <c r="YB63" s="332"/>
      <c r="YC63" s="332"/>
      <c r="YD63" s="332"/>
      <c r="YE63" s="332"/>
      <c r="YF63" s="332"/>
      <c r="YG63" s="332"/>
      <c r="YH63" s="332"/>
      <c r="YI63" s="332"/>
      <c r="YJ63" s="332"/>
      <c r="YK63" s="332"/>
      <c r="YL63" s="332"/>
      <c r="YM63" s="332"/>
      <c r="YN63" s="332"/>
      <c r="YO63" s="332"/>
      <c r="YP63" s="332"/>
      <c r="YQ63" s="332"/>
      <c r="YR63" s="332"/>
      <c r="YS63" s="332"/>
      <c r="YT63" s="332"/>
      <c r="YU63" s="332"/>
      <c r="YV63" s="332"/>
      <c r="YW63" s="332"/>
      <c r="YX63" s="332"/>
      <c r="YY63" s="332"/>
      <c r="YZ63" s="332"/>
      <c r="ZA63" s="332"/>
      <c r="ZB63" s="332"/>
      <c r="ZC63" s="332"/>
      <c r="ZD63" s="332"/>
      <c r="ZE63" s="332"/>
      <c r="ZF63" s="332"/>
      <c r="ZG63" s="332"/>
      <c r="ZH63" s="332"/>
      <c r="ZI63" s="332"/>
      <c r="ZJ63" s="332"/>
      <c r="ZK63" s="332"/>
      <c r="ZL63" s="332"/>
      <c r="ZM63" s="332"/>
      <c r="ZN63" s="332"/>
      <c r="ZO63" s="332"/>
      <c r="ZP63" s="332"/>
      <c r="ZQ63" s="332"/>
      <c r="ZR63" s="332"/>
      <c r="ZS63" s="332"/>
      <c r="ZT63" s="332"/>
      <c r="ZU63" s="332"/>
      <c r="ZV63" s="332"/>
      <c r="ZW63" s="332"/>
      <c r="ZX63" s="332"/>
      <c r="ZY63" s="332"/>
      <c r="ZZ63" s="332"/>
      <c r="AAA63" s="332"/>
      <c r="AAB63" s="332"/>
      <c r="AAC63" s="332"/>
      <c r="AAD63" s="332"/>
      <c r="AAE63" s="332"/>
      <c r="AAF63" s="332"/>
      <c r="AAG63" s="332"/>
      <c r="AAH63" s="332"/>
      <c r="AAI63" s="332"/>
      <c r="AAJ63" s="332"/>
      <c r="AAK63" s="332"/>
      <c r="AAL63" s="332"/>
      <c r="AAM63" s="332"/>
      <c r="AAN63" s="332"/>
      <c r="AAO63" s="332"/>
      <c r="AAP63" s="332"/>
      <c r="AAQ63" s="332"/>
      <c r="AAR63" s="332"/>
      <c r="AAS63" s="332"/>
      <c r="AAT63" s="332"/>
      <c r="AAU63" s="332"/>
      <c r="AAV63" s="332"/>
      <c r="AAW63" s="332"/>
      <c r="AAX63" s="332"/>
      <c r="AAY63" s="332"/>
      <c r="AAZ63" s="332"/>
      <c r="ABA63" s="332"/>
      <c r="ABB63" s="332"/>
      <c r="ABC63" s="332"/>
      <c r="ABD63" s="332"/>
      <c r="ABE63" s="332"/>
      <c r="ABF63" s="332"/>
      <c r="ABG63" s="332"/>
      <c r="ABH63" s="332"/>
      <c r="ABI63" s="332"/>
      <c r="ABJ63" s="332"/>
      <c r="ABK63" s="332"/>
      <c r="ABL63" s="332"/>
      <c r="ABM63" s="332"/>
      <c r="ABN63" s="332"/>
      <c r="ABO63" s="332"/>
      <c r="ABP63" s="332"/>
      <c r="ABQ63" s="332"/>
      <c r="ABR63" s="332"/>
      <c r="ABS63" s="332"/>
      <c r="ABT63" s="332"/>
      <c r="ABU63" s="332"/>
      <c r="ABV63" s="332"/>
      <c r="ABW63" s="332"/>
      <c r="ABX63" s="332"/>
      <c r="ABY63" s="332"/>
      <c r="ABZ63" s="332"/>
      <c r="ACA63" s="332"/>
      <c r="ACB63" s="332"/>
      <c r="ACC63" s="332"/>
      <c r="ACD63" s="332"/>
      <c r="ACE63" s="332"/>
      <c r="ACF63" s="332"/>
      <c r="ACG63" s="332"/>
      <c r="ACH63" s="332"/>
      <c r="ACI63" s="332"/>
      <c r="ACJ63" s="332"/>
      <c r="ACK63" s="332"/>
      <c r="ACL63" s="332"/>
      <c r="ACM63" s="332"/>
      <c r="ACN63" s="332"/>
      <c r="ACO63" s="332"/>
      <c r="ACP63" s="332"/>
      <c r="ACQ63" s="332"/>
      <c r="ACR63" s="332"/>
      <c r="ACS63" s="332"/>
      <c r="ACT63" s="332"/>
      <c r="ACU63" s="332"/>
      <c r="ACV63" s="332"/>
      <c r="ACW63" s="332"/>
      <c r="ACX63" s="332"/>
      <c r="ACY63" s="332"/>
      <c r="ACZ63" s="332"/>
      <c r="ADA63" s="332"/>
      <c r="ADB63" s="332"/>
      <c r="ADC63" s="332"/>
      <c r="ADD63" s="332"/>
      <c r="ADE63" s="332"/>
      <c r="ADF63" s="332"/>
      <c r="ADG63" s="332"/>
      <c r="ADH63" s="332"/>
      <c r="ADI63" s="332"/>
      <c r="ADJ63" s="332"/>
      <c r="ADK63" s="332"/>
      <c r="ADL63" s="332"/>
      <c r="ADM63" s="332"/>
      <c r="ADN63" s="332"/>
      <c r="ADO63" s="332"/>
      <c r="ADP63" s="332"/>
      <c r="ADQ63" s="332"/>
      <c r="ADR63" s="332"/>
      <c r="ADS63" s="332"/>
      <c r="ADT63" s="332"/>
      <c r="ADU63" s="332"/>
      <c r="ADV63" s="332"/>
      <c r="ADW63" s="332"/>
      <c r="ADX63" s="332"/>
      <c r="ADY63" s="332"/>
      <c r="ADZ63" s="332"/>
      <c r="AEA63" s="332"/>
      <c r="AEB63" s="332"/>
      <c r="AEC63" s="332"/>
      <c r="AED63" s="332"/>
      <c r="AEE63" s="332"/>
      <c r="AEF63" s="332"/>
      <c r="AEG63" s="332"/>
      <c r="AEH63" s="332"/>
      <c r="AEI63" s="332"/>
      <c r="AEJ63" s="332"/>
      <c r="AEK63" s="332"/>
      <c r="AEL63" s="332"/>
      <c r="AEM63" s="332"/>
      <c r="AEN63" s="332"/>
      <c r="AEO63" s="332"/>
      <c r="AEP63" s="332"/>
      <c r="AEQ63" s="332"/>
      <c r="AER63" s="332"/>
      <c r="AES63" s="332"/>
      <c r="AET63" s="332"/>
      <c r="AEU63" s="332"/>
      <c r="AEV63" s="332"/>
      <c r="AEW63" s="332"/>
      <c r="AEX63" s="332"/>
      <c r="AEY63" s="332"/>
      <c r="AEZ63" s="332"/>
      <c r="AFA63" s="332"/>
      <c r="AFB63" s="332"/>
      <c r="AFC63" s="332"/>
      <c r="AFD63" s="332"/>
      <c r="AFE63" s="332"/>
      <c r="AFF63" s="332"/>
      <c r="AFG63" s="332"/>
      <c r="AFH63" s="332"/>
      <c r="AFI63" s="332"/>
      <c r="AFJ63" s="332"/>
      <c r="AFK63" s="332"/>
      <c r="AFL63" s="332"/>
      <c r="AFM63" s="332"/>
      <c r="AFN63" s="332"/>
      <c r="AFO63" s="332"/>
      <c r="AFP63" s="332"/>
      <c r="AFQ63" s="332"/>
      <c r="AFR63" s="332"/>
      <c r="AFS63" s="332"/>
      <c r="AFT63" s="332"/>
      <c r="AFU63" s="332"/>
      <c r="AFV63" s="332"/>
      <c r="AFW63" s="332"/>
      <c r="AFX63" s="332"/>
      <c r="AFY63" s="332"/>
      <c r="AFZ63" s="332"/>
      <c r="AGA63" s="332"/>
      <c r="AGB63" s="332"/>
      <c r="AGC63" s="332"/>
      <c r="AGD63" s="332"/>
      <c r="AGE63" s="332"/>
      <c r="AGF63" s="332"/>
      <c r="AGG63" s="332"/>
      <c r="AGH63" s="332"/>
      <c r="AGI63" s="332"/>
      <c r="AGJ63" s="332"/>
      <c r="AGK63" s="332"/>
      <c r="AGL63" s="332"/>
      <c r="AGM63" s="332"/>
      <c r="AGN63" s="332"/>
      <c r="AGO63" s="332"/>
      <c r="AGP63" s="332"/>
      <c r="AGQ63" s="332"/>
      <c r="AGR63" s="332"/>
      <c r="AGS63" s="332"/>
      <c r="AGT63" s="332"/>
      <c r="AGU63" s="332"/>
      <c r="AGV63" s="332"/>
      <c r="AGW63" s="332"/>
      <c r="AGX63" s="332"/>
      <c r="AGY63" s="332"/>
      <c r="AGZ63" s="332"/>
      <c r="AHA63" s="332"/>
      <c r="AHB63" s="332"/>
      <c r="AHC63" s="332"/>
      <c r="AHD63" s="332"/>
      <c r="AHE63" s="332"/>
      <c r="AHF63" s="332"/>
      <c r="AHG63" s="332"/>
      <c r="AHH63" s="332"/>
      <c r="AHI63" s="332"/>
      <c r="AHJ63" s="332"/>
      <c r="AHK63" s="332"/>
      <c r="AHL63" s="332"/>
      <c r="AHM63" s="332"/>
      <c r="AHN63" s="332"/>
      <c r="AHO63" s="332"/>
      <c r="AHP63" s="332"/>
      <c r="AHQ63" s="332"/>
      <c r="AHR63" s="332"/>
      <c r="AHS63" s="332"/>
      <c r="AHT63" s="332"/>
      <c r="AHU63" s="332"/>
      <c r="AHV63" s="332"/>
      <c r="AHW63" s="332"/>
      <c r="AHX63" s="332"/>
      <c r="AHY63" s="332"/>
      <c r="AHZ63" s="332"/>
      <c r="AIA63" s="332"/>
      <c r="AIB63" s="332"/>
      <c r="AIC63" s="332"/>
      <c r="AID63" s="332"/>
      <c r="AIE63" s="332"/>
      <c r="AIF63" s="332"/>
      <c r="AIG63" s="332"/>
      <c r="AIH63" s="332"/>
      <c r="AII63" s="332"/>
      <c r="AIJ63" s="332"/>
      <c r="AIK63" s="332"/>
      <c r="AIL63" s="332"/>
      <c r="AIM63" s="332"/>
      <c r="AIN63" s="332"/>
      <c r="AIO63" s="332"/>
      <c r="AIP63" s="332"/>
      <c r="AIQ63" s="332"/>
      <c r="AIR63" s="332"/>
      <c r="AIS63" s="332"/>
      <c r="AIT63" s="332"/>
      <c r="AIU63" s="332"/>
      <c r="AIV63" s="332"/>
      <c r="AIW63" s="332"/>
      <c r="AIX63" s="332"/>
      <c r="AIY63" s="332"/>
      <c r="AIZ63" s="332"/>
      <c r="AJA63" s="332"/>
      <c r="AJB63" s="332"/>
      <c r="AJC63" s="332"/>
      <c r="AJD63" s="332"/>
      <c r="AJE63" s="332"/>
      <c r="AJF63" s="332"/>
      <c r="AJG63" s="332"/>
      <c r="AJH63" s="332"/>
      <c r="AJI63" s="332"/>
      <c r="AJJ63" s="332"/>
      <c r="AJK63" s="332"/>
      <c r="AJL63" s="332"/>
      <c r="AJM63" s="332"/>
      <c r="AJN63" s="332"/>
      <c r="AJO63" s="332"/>
      <c r="AJP63" s="332"/>
      <c r="AJQ63" s="332"/>
      <c r="AJR63" s="332"/>
      <c r="AJS63" s="332"/>
      <c r="AJT63" s="332"/>
      <c r="AJU63" s="332"/>
      <c r="AJV63" s="332"/>
      <c r="AJW63" s="332"/>
      <c r="AJX63" s="332"/>
      <c r="AJY63" s="332"/>
      <c r="AJZ63" s="332"/>
      <c r="AKA63" s="332"/>
      <c r="AKB63" s="332"/>
      <c r="AKC63" s="332"/>
      <c r="AKD63" s="332"/>
      <c r="AKE63" s="332"/>
      <c r="AKF63" s="332"/>
      <c r="AKG63" s="332"/>
      <c r="AKH63" s="332"/>
      <c r="AKI63" s="332"/>
      <c r="AKJ63" s="332"/>
      <c r="AKK63" s="332"/>
      <c r="AKL63" s="332"/>
      <c r="AKM63" s="332"/>
      <c r="AKN63" s="332"/>
      <c r="AKO63" s="332"/>
      <c r="AKP63" s="332"/>
      <c r="AKQ63" s="332"/>
      <c r="AKR63" s="332"/>
      <c r="AKS63" s="332"/>
      <c r="AKT63" s="332"/>
      <c r="AKU63" s="332"/>
      <c r="AKV63" s="332"/>
      <c r="AKW63" s="332"/>
      <c r="AKX63" s="332"/>
      <c r="AKY63" s="332"/>
      <c r="AKZ63" s="332"/>
      <c r="ALA63" s="332"/>
      <c r="ALB63" s="332"/>
      <c r="ALC63" s="332"/>
      <c r="ALD63" s="332"/>
      <c r="ALE63" s="332"/>
      <c r="ALF63" s="332"/>
      <c r="ALG63" s="332"/>
      <c r="ALH63" s="332"/>
      <c r="ALI63" s="332"/>
      <c r="ALJ63" s="332"/>
      <c r="ALK63" s="332"/>
      <c r="ALL63" s="332"/>
      <c r="ALM63" s="332"/>
      <c r="ALN63" s="332"/>
      <c r="ALO63" s="332"/>
      <c r="ALP63" s="332"/>
      <c r="ALQ63" s="332"/>
      <c r="ALR63" s="332"/>
      <c r="ALS63" s="332"/>
      <c r="ALT63" s="332"/>
      <c r="ALU63" s="332"/>
      <c r="ALV63" s="332"/>
      <c r="ALW63" s="332"/>
      <c r="ALX63" s="332"/>
      <c r="ALY63" s="332"/>
      <c r="ALZ63" s="332"/>
      <c r="AMA63" s="332"/>
      <c r="AMB63" s="332"/>
      <c r="AMC63" s="332"/>
      <c r="AMD63" s="332"/>
      <c r="AME63" s="332"/>
      <c r="AMF63" s="332"/>
      <c r="AMG63" s="332"/>
      <c r="AMH63" s="332"/>
      <c r="AMI63" s="332"/>
      <c r="AMJ63" s="332"/>
      <c r="AMK63" s="332"/>
    </row>
    <row r="64" spans="1:1025" x14ac:dyDescent="0.25">
      <c r="A64" s="179" t="s">
        <v>2169</v>
      </c>
      <c r="B64" s="180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2"/>
      <c r="AN64" s="181"/>
      <c r="AO64" s="181"/>
      <c r="AP64" s="181"/>
      <c r="AQ64" s="181"/>
      <c r="AR64" s="181"/>
      <c r="AS64" s="181"/>
      <c r="AT64" s="181"/>
      <c r="AU64" s="181"/>
      <c r="AV64" s="181"/>
      <c r="AW64" s="181"/>
      <c r="AX64" s="181"/>
      <c r="AY64" s="182"/>
      <c r="AZ64" s="181"/>
      <c r="BA64" s="181"/>
      <c r="BB64" s="181"/>
      <c r="BC64" s="181"/>
      <c r="BD64" s="181"/>
      <c r="BE64" s="181"/>
      <c r="BF64" s="181"/>
      <c r="BG64" s="181"/>
      <c r="BH64" s="181"/>
      <c r="BI64" s="181"/>
      <c r="BJ64" s="181"/>
      <c r="BK64" s="183"/>
      <c r="BL64" s="183"/>
      <c r="BM64" s="183"/>
      <c r="BN64" s="183"/>
      <c r="BO64" s="183"/>
    </row>
    <row r="65" spans="1:69" x14ac:dyDescent="0.25">
      <c r="A65" s="184" t="s">
        <v>2170</v>
      </c>
      <c r="B65" s="185"/>
      <c r="C65" s="186">
        <f t="shared" ref="C65:AH65" si="65">C66</f>
        <v>3600</v>
      </c>
      <c r="D65" s="186">
        <f t="shared" si="65"/>
        <v>5400</v>
      </c>
      <c r="E65" s="186">
        <f t="shared" si="65"/>
        <v>7200</v>
      </c>
      <c r="F65" s="186">
        <f t="shared" si="65"/>
        <v>7200</v>
      </c>
      <c r="G65" s="186">
        <f t="shared" si="65"/>
        <v>7200</v>
      </c>
      <c r="H65" s="186">
        <f t="shared" si="65"/>
        <v>7200</v>
      </c>
      <c r="I65" s="186">
        <f t="shared" si="65"/>
        <v>10800</v>
      </c>
      <c r="J65" s="186">
        <f t="shared" si="65"/>
        <v>10800</v>
      </c>
      <c r="K65" s="186">
        <f t="shared" si="65"/>
        <v>10800</v>
      </c>
      <c r="L65" s="186">
        <f t="shared" si="65"/>
        <v>10800</v>
      </c>
      <c r="M65" s="186">
        <f t="shared" si="65"/>
        <v>10800</v>
      </c>
      <c r="N65" s="186">
        <f t="shared" si="65"/>
        <v>10800</v>
      </c>
      <c r="O65" s="186">
        <f t="shared" si="65"/>
        <v>7200</v>
      </c>
      <c r="P65" s="186">
        <f t="shared" si="65"/>
        <v>14400</v>
      </c>
      <c r="Q65" s="186">
        <f t="shared" si="65"/>
        <v>14400</v>
      </c>
      <c r="R65" s="186">
        <f t="shared" si="65"/>
        <v>14400</v>
      </c>
      <c r="S65" s="186">
        <f t="shared" si="65"/>
        <v>14400</v>
      </c>
      <c r="T65" s="186">
        <f t="shared" si="65"/>
        <v>14400</v>
      </c>
      <c r="U65" s="186">
        <f t="shared" si="65"/>
        <v>18000</v>
      </c>
      <c r="V65" s="186">
        <f t="shared" si="65"/>
        <v>18000</v>
      </c>
      <c r="W65" s="186">
        <f t="shared" si="65"/>
        <v>18000</v>
      </c>
      <c r="X65" s="186">
        <f t="shared" si="65"/>
        <v>18000</v>
      </c>
      <c r="Y65" s="186">
        <f t="shared" si="65"/>
        <v>18000</v>
      </c>
      <c r="Z65" s="186">
        <f t="shared" si="65"/>
        <v>18000</v>
      </c>
      <c r="AA65" s="186">
        <f t="shared" si="65"/>
        <v>45000</v>
      </c>
      <c r="AB65" s="186">
        <f t="shared" si="65"/>
        <v>45000</v>
      </c>
      <c r="AC65" s="186">
        <f t="shared" si="65"/>
        <v>45000</v>
      </c>
      <c r="AD65" s="186">
        <f t="shared" si="65"/>
        <v>45000</v>
      </c>
      <c r="AE65" s="186">
        <f t="shared" si="65"/>
        <v>45000</v>
      </c>
      <c r="AF65" s="186">
        <f t="shared" si="65"/>
        <v>45000</v>
      </c>
      <c r="AG65" s="186">
        <f t="shared" si="65"/>
        <v>67500</v>
      </c>
      <c r="AH65" s="186">
        <f t="shared" si="65"/>
        <v>67500</v>
      </c>
      <c r="AI65" s="186">
        <f t="shared" ref="AI65:BN65" si="66">AI66</f>
        <v>67500</v>
      </c>
      <c r="AJ65" s="186">
        <f t="shared" si="66"/>
        <v>67500</v>
      </c>
      <c r="AK65" s="186">
        <f t="shared" si="66"/>
        <v>67500</v>
      </c>
      <c r="AL65" s="186">
        <f t="shared" si="66"/>
        <v>67500</v>
      </c>
      <c r="AM65" s="186">
        <f t="shared" si="66"/>
        <v>101250</v>
      </c>
      <c r="AN65" s="186">
        <f t="shared" si="66"/>
        <v>101250</v>
      </c>
      <c r="AO65" s="186">
        <f t="shared" si="66"/>
        <v>101250</v>
      </c>
      <c r="AP65" s="186">
        <f t="shared" si="66"/>
        <v>101250</v>
      </c>
      <c r="AQ65" s="186">
        <f t="shared" si="66"/>
        <v>101250</v>
      </c>
      <c r="AR65" s="186">
        <f t="shared" si="66"/>
        <v>101250</v>
      </c>
      <c r="AS65" s="186">
        <f t="shared" si="66"/>
        <v>151875</v>
      </c>
      <c r="AT65" s="186">
        <f t="shared" si="66"/>
        <v>151875</v>
      </c>
      <c r="AU65" s="186">
        <f t="shared" si="66"/>
        <v>151875</v>
      </c>
      <c r="AV65" s="186">
        <f t="shared" si="66"/>
        <v>151875</v>
      </c>
      <c r="AW65" s="186">
        <f t="shared" si="66"/>
        <v>151875</v>
      </c>
      <c r="AX65" s="186">
        <f t="shared" si="66"/>
        <v>151875</v>
      </c>
      <c r="AY65" s="186">
        <f t="shared" si="66"/>
        <v>227812.5</v>
      </c>
      <c r="AZ65" s="186">
        <f t="shared" si="66"/>
        <v>227812.5</v>
      </c>
      <c r="BA65" s="186">
        <f t="shared" si="66"/>
        <v>227812.5</v>
      </c>
      <c r="BB65" s="186">
        <f t="shared" si="66"/>
        <v>227812.5</v>
      </c>
      <c r="BC65" s="186">
        <f t="shared" si="66"/>
        <v>227812.5</v>
      </c>
      <c r="BD65" s="186">
        <f t="shared" si="66"/>
        <v>227812.5</v>
      </c>
      <c r="BE65" s="186">
        <f t="shared" si="66"/>
        <v>341718.75</v>
      </c>
      <c r="BF65" s="186">
        <f t="shared" si="66"/>
        <v>341718.75</v>
      </c>
      <c r="BG65" s="186">
        <f t="shared" si="66"/>
        <v>341718.75</v>
      </c>
      <c r="BH65" s="186">
        <f t="shared" si="66"/>
        <v>341718.75</v>
      </c>
      <c r="BI65" s="186">
        <f t="shared" si="66"/>
        <v>341718.75</v>
      </c>
      <c r="BJ65" s="186">
        <f t="shared" si="66"/>
        <v>341718.75</v>
      </c>
      <c r="BK65" s="187">
        <f t="shared" si="66"/>
        <v>102600</v>
      </c>
      <c r="BL65" s="187">
        <f t="shared" si="66"/>
        <v>187200</v>
      </c>
      <c r="BM65" s="187">
        <f t="shared" si="66"/>
        <v>675000</v>
      </c>
      <c r="BN65" s="187">
        <f t="shared" si="66"/>
        <v>1518750</v>
      </c>
      <c r="BO65" s="188">
        <f t="shared" ref="BO65" si="67">BO66</f>
        <v>3417187.5</v>
      </c>
      <c r="BP65" s="189"/>
      <c r="BQ65" s="189"/>
    </row>
    <row r="66" spans="1:69" s="9" customFormat="1" x14ac:dyDescent="0.25">
      <c r="A66" s="190">
        <v>3400</v>
      </c>
      <c r="B66" s="120" t="s">
        <v>850</v>
      </c>
      <c r="C66" s="144">
        <f t="shared" ref="C66:AH66" si="68">SUM(C67:C69)</f>
        <v>3600</v>
      </c>
      <c r="D66" s="144">
        <f t="shared" si="68"/>
        <v>5400</v>
      </c>
      <c r="E66" s="144">
        <f t="shared" si="68"/>
        <v>7200</v>
      </c>
      <c r="F66" s="144">
        <f t="shared" si="68"/>
        <v>7200</v>
      </c>
      <c r="G66" s="144">
        <f t="shared" si="68"/>
        <v>7200</v>
      </c>
      <c r="H66" s="144">
        <f t="shared" si="68"/>
        <v>7200</v>
      </c>
      <c r="I66" s="144">
        <f t="shared" si="68"/>
        <v>10800</v>
      </c>
      <c r="J66" s="144">
        <f t="shared" si="68"/>
        <v>10800</v>
      </c>
      <c r="K66" s="144">
        <f t="shared" si="68"/>
        <v>10800</v>
      </c>
      <c r="L66" s="144">
        <f t="shared" si="68"/>
        <v>10800</v>
      </c>
      <c r="M66" s="144">
        <f t="shared" si="68"/>
        <v>10800</v>
      </c>
      <c r="N66" s="144">
        <f t="shared" si="68"/>
        <v>10800</v>
      </c>
      <c r="O66" s="144">
        <f t="shared" si="68"/>
        <v>7200</v>
      </c>
      <c r="P66" s="144">
        <f t="shared" si="68"/>
        <v>14400</v>
      </c>
      <c r="Q66" s="144">
        <f t="shared" si="68"/>
        <v>14400</v>
      </c>
      <c r="R66" s="144">
        <f t="shared" si="68"/>
        <v>14400</v>
      </c>
      <c r="S66" s="144">
        <f t="shared" si="68"/>
        <v>14400</v>
      </c>
      <c r="T66" s="144">
        <f t="shared" si="68"/>
        <v>14400</v>
      </c>
      <c r="U66" s="144">
        <f t="shared" si="68"/>
        <v>18000</v>
      </c>
      <c r="V66" s="144">
        <f t="shared" si="68"/>
        <v>18000</v>
      </c>
      <c r="W66" s="144">
        <f t="shared" si="68"/>
        <v>18000</v>
      </c>
      <c r="X66" s="144">
        <f t="shared" si="68"/>
        <v>18000</v>
      </c>
      <c r="Y66" s="144">
        <f t="shared" si="68"/>
        <v>18000</v>
      </c>
      <c r="Z66" s="144">
        <f t="shared" si="68"/>
        <v>18000</v>
      </c>
      <c r="AA66" s="144">
        <f t="shared" si="68"/>
        <v>45000</v>
      </c>
      <c r="AB66" s="144">
        <f t="shared" si="68"/>
        <v>45000</v>
      </c>
      <c r="AC66" s="144">
        <f t="shared" si="68"/>
        <v>45000</v>
      </c>
      <c r="AD66" s="144">
        <f t="shared" si="68"/>
        <v>45000</v>
      </c>
      <c r="AE66" s="144">
        <f t="shared" si="68"/>
        <v>45000</v>
      </c>
      <c r="AF66" s="144">
        <f t="shared" si="68"/>
        <v>45000</v>
      </c>
      <c r="AG66" s="144">
        <f t="shared" si="68"/>
        <v>67500</v>
      </c>
      <c r="AH66" s="144">
        <f t="shared" si="68"/>
        <v>67500</v>
      </c>
      <c r="AI66" s="144">
        <f t="shared" ref="AI66:BN66" si="69">SUM(AI67:AI69)</f>
        <v>67500</v>
      </c>
      <c r="AJ66" s="144">
        <f t="shared" si="69"/>
        <v>67500</v>
      </c>
      <c r="AK66" s="144">
        <f t="shared" si="69"/>
        <v>67500</v>
      </c>
      <c r="AL66" s="144">
        <f t="shared" si="69"/>
        <v>67500</v>
      </c>
      <c r="AM66" s="144">
        <f t="shared" si="69"/>
        <v>101250</v>
      </c>
      <c r="AN66" s="144">
        <f t="shared" si="69"/>
        <v>101250</v>
      </c>
      <c r="AO66" s="144">
        <f t="shared" si="69"/>
        <v>101250</v>
      </c>
      <c r="AP66" s="144">
        <f t="shared" si="69"/>
        <v>101250</v>
      </c>
      <c r="AQ66" s="144">
        <f t="shared" si="69"/>
        <v>101250</v>
      </c>
      <c r="AR66" s="144">
        <f t="shared" si="69"/>
        <v>101250</v>
      </c>
      <c r="AS66" s="144">
        <f t="shared" si="69"/>
        <v>151875</v>
      </c>
      <c r="AT66" s="144">
        <f t="shared" si="69"/>
        <v>151875</v>
      </c>
      <c r="AU66" s="144">
        <f t="shared" si="69"/>
        <v>151875</v>
      </c>
      <c r="AV66" s="144">
        <f t="shared" si="69"/>
        <v>151875</v>
      </c>
      <c r="AW66" s="144">
        <f t="shared" si="69"/>
        <v>151875</v>
      </c>
      <c r="AX66" s="144">
        <f t="shared" si="69"/>
        <v>151875</v>
      </c>
      <c r="AY66" s="144">
        <f t="shared" si="69"/>
        <v>227812.5</v>
      </c>
      <c r="AZ66" s="144">
        <f t="shared" si="69"/>
        <v>227812.5</v>
      </c>
      <c r="BA66" s="144">
        <f t="shared" si="69"/>
        <v>227812.5</v>
      </c>
      <c r="BB66" s="144">
        <f t="shared" si="69"/>
        <v>227812.5</v>
      </c>
      <c r="BC66" s="144">
        <f t="shared" si="69"/>
        <v>227812.5</v>
      </c>
      <c r="BD66" s="144">
        <f t="shared" si="69"/>
        <v>227812.5</v>
      </c>
      <c r="BE66" s="144">
        <f t="shared" si="69"/>
        <v>341718.75</v>
      </c>
      <c r="BF66" s="144">
        <f t="shared" si="69"/>
        <v>341718.75</v>
      </c>
      <c r="BG66" s="144">
        <f t="shared" si="69"/>
        <v>341718.75</v>
      </c>
      <c r="BH66" s="144">
        <f t="shared" si="69"/>
        <v>341718.75</v>
      </c>
      <c r="BI66" s="144">
        <f t="shared" si="69"/>
        <v>341718.75</v>
      </c>
      <c r="BJ66" s="144">
        <f t="shared" si="69"/>
        <v>341718.75</v>
      </c>
      <c r="BK66" s="191">
        <f t="shared" si="69"/>
        <v>102600</v>
      </c>
      <c r="BL66" s="191">
        <f t="shared" si="69"/>
        <v>187200</v>
      </c>
      <c r="BM66" s="191">
        <f t="shared" si="69"/>
        <v>675000</v>
      </c>
      <c r="BN66" s="191">
        <f t="shared" si="69"/>
        <v>1518750</v>
      </c>
      <c r="BO66" s="191">
        <f t="shared" ref="BO66" si="70">SUM(BO67:BO69)</f>
        <v>3417187.5</v>
      </c>
    </row>
    <row r="67" spans="1:69" outlineLevel="1" x14ac:dyDescent="0.25">
      <c r="A67" s="112"/>
      <c r="B67" s="14" t="s">
        <v>2171</v>
      </c>
      <c r="C67" s="192">
        <v>0</v>
      </c>
      <c r="D67" s="192">
        <v>0</v>
      </c>
      <c r="E67" s="192">
        <v>0</v>
      </c>
      <c r="F67" s="192">
        <v>0</v>
      </c>
      <c r="G67" s="192">
        <v>0</v>
      </c>
      <c r="H67" s="192">
        <v>0</v>
      </c>
      <c r="I67" s="192">
        <v>0</v>
      </c>
      <c r="J67" s="192">
        <v>0</v>
      </c>
      <c r="K67" s="192">
        <v>0</v>
      </c>
      <c r="L67" s="192">
        <v>0</v>
      </c>
      <c r="M67" s="192">
        <v>0</v>
      </c>
      <c r="N67" s="193">
        <v>0</v>
      </c>
      <c r="O67" s="192">
        <v>0</v>
      </c>
      <c r="P67" s="192">
        <v>0</v>
      </c>
      <c r="Q67" s="192">
        <v>0</v>
      </c>
      <c r="R67" s="192">
        <v>0</v>
      </c>
      <c r="S67" s="192">
        <v>0</v>
      </c>
      <c r="T67" s="192">
        <v>0</v>
      </c>
      <c r="U67" s="192">
        <v>0</v>
      </c>
      <c r="V67" s="192">
        <v>0</v>
      </c>
      <c r="W67" s="192">
        <v>0</v>
      </c>
      <c r="X67" s="192">
        <v>0</v>
      </c>
      <c r="Y67" s="192">
        <v>0</v>
      </c>
      <c r="Z67" s="193">
        <v>0</v>
      </c>
      <c r="AA67" s="192">
        <v>0</v>
      </c>
      <c r="AB67" s="192">
        <v>0</v>
      </c>
      <c r="AC67" s="192">
        <v>0</v>
      </c>
      <c r="AD67" s="192">
        <v>0</v>
      </c>
      <c r="AE67" s="192">
        <v>0</v>
      </c>
      <c r="AF67" s="192">
        <v>0</v>
      </c>
      <c r="AG67" s="192">
        <v>0</v>
      </c>
      <c r="AH67" s="192">
        <v>0</v>
      </c>
      <c r="AI67" s="192">
        <v>0</v>
      </c>
      <c r="AJ67" s="192">
        <v>0</v>
      </c>
      <c r="AK67" s="192">
        <v>0</v>
      </c>
      <c r="AL67" s="193">
        <v>0</v>
      </c>
      <c r="AM67" s="192">
        <v>0</v>
      </c>
      <c r="AN67" s="192">
        <v>0</v>
      </c>
      <c r="AO67" s="192">
        <v>0</v>
      </c>
      <c r="AP67" s="192">
        <v>0</v>
      </c>
      <c r="AQ67" s="192">
        <v>0</v>
      </c>
      <c r="AR67" s="192">
        <v>0</v>
      </c>
      <c r="AS67" s="192">
        <v>0</v>
      </c>
      <c r="AT67" s="192">
        <v>0</v>
      </c>
      <c r="AU67" s="192">
        <v>0</v>
      </c>
      <c r="AV67" s="192">
        <v>0</v>
      </c>
      <c r="AW67" s="192">
        <v>0</v>
      </c>
      <c r="AX67" s="193">
        <v>0</v>
      </c>
      <c r="AY67" s="192">
        <v>0</v>
      </c>
      <c r="AZ67" s="192">
        <v>0</v>
      </c>
      <c r="BA67" s="192">
        <v>0</v>
      </c>
      <c r="BB67" s="192">
        <v>0</v>
      </c>
      <c r="BC67" s="192">
        <v>0</v>
      </c>
      <c r="BD67" s="192">
        <v>0</v>
      </c>
      <c r="BE67" s="192">
        <v>0</v>
      </c>
      <c r="BF67" s="192">
        <v>0</v>
      </c>
      <c r="BG67" s="192">
        <v>0</v>
      </c>
      <c r="BH67" s="192">
        <v>0</v>
      </c>
      <c r="BI67" s="192">
        <v>0</v>
      </c>
      <c r="BJ67" s="192">
        <v>0</v>
      </c>
      <c r="BK67" s="174">
        <f>SUM(C67:N67)</f>
        <v>0</v>
      </c>
      <c r="BL67" s="174">
        <f>SUM(O67:Z67)</f>
        <v>0</v>
      </c>
      <c r="BM67" s="174">
        <f>SUM(AA67:AL67)</f>
        <v>0</v>
      </c>
      <c r="BN67" s="174">
        <f>SUM(AM67:AX67)</f>
        <v>0</v>
      </c>
      <c r="BO67" s="174">
        <f>SUM(AY67:BJ67)</f>
        <v>0</v>
      </c>
      <c r="BP67" s="189"/>
    </row>
    <row r="68" spans="1:69" outlineLevel="1" x14ac:dyDescent="0.25">
      <c r="A68" s="112"/>
      <c r="B68" s="14" t="s">
        <v>2172</v>
      </c>
      <c r="C68" s="192">
        <f>4.5*C63</f>
        <v>3600</v>
      </c>
      <c r="D68" s="192">
        <f t="shared" ref="D68:BJ68" si="71">4.5*D63</f>
        <v>5400</v>
      </c>
      <c r="E68" s="192">
        <f t="shared" si="71"/>
        <v>7200</v>
      </c>
      <c r="F68" s="192">
        <f t="shared" si="71"/>
        <v>7200</v>
      </c>
      <c r="G68" s="192">
        <f t="shared" si="71"/>
        <v>7200</v>
      </c>
      <c r="H68" s="192">
        <f t="shared" si="71"/>
        <v>7200</v>
      </c>
      <c r="I68" s="192">
        <f t="shared" si="71"/>
        <v>10800</v>
      </c>
      <c r="J68" s="192">
        <f t="shared" si="71"/>
        <v>10800</v>
      </c>
      <c r="K68" s="192">
        <f t="shared" si="71"/>
        <v>10800</v>
      </c>
      <c r="L68" s="192">
        <f t="shared" si="71"/>
        <v>10800</v>
      </c>
      <c r="M68" s="192">
        <f t="shared" si="71"/>
        <v>10800</v>
      </c>
      <c r="N68" s="192">
        <f t="shared" si="71"/>
        <v>10800</v>
      </c>
      <c r="O68" s="192">
        <f t="shared" si="71"/>
        <v>7200</v>
      </c>
      <c r="P68" s="192">
        <f t="shared" si="71"/>
        <v>14400</v>
      </c>
      <c r="Q68" s="192">
        <f t="shared" si="71"/>
        <v>14400</v>
      </c>
      <c r="R68" s="192">
        <f t="shared" si="71"/>
        <v>14400</v>
      </c>
      <c r="S68" s="192">
        <f t="shared" si="71"/>
        <v>14400</v>
      </c>
      <c r="T68" s="192">
        <f t="shared" si="71"/>
        <v>14400</v>
      </c>
      <c r="U68" s="192">
        <f t="shared" si="71"/>
        <v>18000</v>
      </c>
      <c r="V68" s="192">
        <f t="shared" si="71"/>
        <v>18000</v>
      </c>
      <c r="W68" s="192">
        <f t="shared" si="71"/>
        <v>18000</v>
      </c>
      <c r="X68" s="192">
        <f t="shared" si="71"/>
        <v>18000</v>
      </c>
      <c r="Y68" s="192">
        <f t="shared" si="71"/>
        <v>18000</v>
      </c>
      <c r="Z68" s="192">
        <f t="shared" si="71"/>
        <v>18000</v>
      </c>
      <c r="AA68" s="192">
        <f t="shared" si="71"/>
        <v>45000</v>
      </c>
      <c r="AB68" s="192">
        <f t="shared" si="71"/>
        <v>45000</v>
      </c>
      <c r="AC68" s="192">
        <f t="shared" si="71"/>
        <v>45000</v>
      </c>
      <c r="AD68" s="192">
        <f t="shared" si="71"/>
        <v>45000</v>
      </c>
      <c r="AE68" s="192">
        <f t="shared" si="71"/>
        <v>45000</v>
      </c>
      <c r="AF68" s="192">
        <f t="shared" si="71"/>
        <v>45000</v>
      </c>
      <c r="AG68" s="192">
        <f t="shared" si="71"/>
        <v>67500</v>
      </c>
      <c r="AH68" s="192">
        <f t="shared" si="71"/>
        <v>67500</v>
      </c>
      <c r="AI68" s="192">
        <f t="shared" si="71"/>
        <v>67500</v>
      </c>
      <c r="AJ68" s="192">
        <f t="shared" si="71"/>
        <v>67500</v>
      </c>
      <c r="AK68" s="192">
        <f t="shared" si="71"/>
        <v>67500</v>
      </c>
      <c r="AL68" s="192">
        <f t="shared" si="71"/>
        <v>67500</v>
      </c>
      <c r="AM68" s="192">
        <f t="shared" si="71"/>
        <v>101250</v>
      </c>
      <c r="AN68" s="192">
        <f t="shared" si="71"/>
        <v>101250</v>
      </c>
      <c r="AO68" s="192">
        <f t="shared" si="71"/>
        <v>101250</v>
      </c>
      <c r="AP68" s="192">
        <f t="shared" si="71"/>
        <v>101250</v>
      </c>
      <c r="AQ68" s="192">
        <f t="shared" si="71"/>
        <v>101250</v>
      </c>
      <c r="AR68" s="192">
        <f t="shared" si="71"/>
        <v>101250</v>
      </c>
      <c r="AS68" s="192">
        <f t="shared" si="71"/>
        <v>151875</v>
      </c>
      <c r="AT68" s="192">
        <f t="shared" si="71"/>
        <v>151875</v>
      </c>
      <c r="AU68" s="192">
        <f t="shared" si="71"/>
        <v>151875</v>
      </c>
      <c r="AV68" s="192">
        <f t="shared" si="71"/>
        <v>151875</v>
      </c>
      <c r="AW68" s="192">
        <f t="shared" si="71"/>
        <v>151875</v>
      </c>
      <c r="AX68" s="192">
        <f t="shared" si="71"/>
        <v>151875</v>
      </c>
      <c r="AY68" s="192">
        <f t="shared" si="71"/>
        <v>227812.5</v>
      </c>
      <c r="AZ68" s="192">
        <f t="shared" si="71"/>
        <v>227812.5</v>
      </c>
      <c r="BA68" s="192">
        <f t="shared" si="71"/>
        <v>227812.5</v>
      </c>
      <c r="BB68" s="192">
        <f t="shared" si="71"/>
        <v>227812.5</v>
      </c>
      <c r="BC68" s="192">
        <f t="shared" si="71"/>
        <v>227812.5</v>
      </c>
      <c r="BD68" s="192">
        <f t="shared" si="71"/>
        <v>227812.5</v>
      </c>
      <c r="BE68" s="192">
        <f t="shared" si="71"/>
        <v>341718.75</v>
      </c>
      <c r="BF68" s="192">
        <f t="shared" si="71"/>
        <v>341718.75</v>
      </c>
      <c r="BG68" s="192">
        <f t="shared" si="71"/>
        <v>341718.75</v>
      </c>
      <c r="BH68" s="192">
        <f t="shared" si="71"/>
        <v>341718.75</v>
      </c>
      <c r="BI68" s="192">
        <f t="shared" si="71"/>
        <v>341718.75</v>
      </c>
      <c r="BJ68" s="192">
        <f t="shared" si="71"/>
        <v>341718.75</v>
      </c>
      <c r="BK68" s="194">
        <f>SUM(C68:N68)</f>
        <v>102600</v>
      </c>
      <c r="BL68" s="194">
        <f>SUM(O68:Z68)</f>
        <v>187200</v>
      </c>
      <c r="BM68" s="194">
        <f>SUM(AA68:AL68)</f>
        <v>675000</v>
      </c>
      <c r="BN68" s="194">
        <f>SUM(AM68:AX68)</f>
        <v>1518750</v>
      </c>
      <c r="BO68" s="194">
        <f>SUM(AY68:BJ68)</f>
        <v>3417187.5</v>
      </c>
      <c r="BP68" s="189"/>
    </row>
    <row r="69" spans="1:69" outlineLevel="1" x14ac:dyDescent="0.25">
      <c r="A69" s="112"/>
      <c r="B69" s="14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3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3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3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3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47"/>
      <c r="BL69" s="147"/>
      <c r="BM69" s="147"/>
      <c r="BN69" s="147"/>
      <c r="BO69" s="147"/>
    </row>
    <row r="70" spans="1:69" x14ac:dyDescent="0.25">
      <c r="A70" s="195" t="s">
        <v>2173</v>
      </c>
      <c r="B70" s="196"/>
      <c r="C70" s="197">
        <f t="shared" ref="C70:AH70" si="72">C65</f>
        <v>3600</v>
      </c>
      <c r="D70" s="197">
        <f t="shared" si="72"/>
        <v>5400</v>
      </c>
      <c r="E70" s="197">
        <f t="shared" si="72"/>
        <v>7200</v>
      </c>
      <c r="F70" s="197">
        <f t="shared" si="72"/>
        <v>7200</v>
      </c>
      <c r="G70" s="197">
        <f t="shared" si="72"/>
        <v>7200</v>
      </c>
      <c r="H70" s="197">
        <f t="shared" si="72"/>
        <v>7200</v>
      </c>
      <c r="I70" s="197">
        <f t="shared" si="72"/>
        <v>10800</v>
      </c>
      <c r="J70" s="197">
        <f t="shared" si="72"/>
        <v>10800</v>
      </c>
      <c r="K70" s="197">
        <f t="shared" si="72"/>
        <v>10800</v>
      </c>
      <c r="L70" s="197">
        <f t="shared" si="72"/>
        <v>10800</v>
      </c>
      <c r="M70" s="197">
        <f t="shared" si="72"/>
        <v>10800</v>
      </c>
      <c r="N70" s="197">
        <f t="shared" si="72"/>
        <v>10800</v>
      </c>
      <c r="O70" s="197">
        <f t="shared" si="72"/>
        <v>7200</v>
      </c>
      <c r="P70" s="197">
        <f t="shared" si="72"/>
        <v>14400</v>
      </c>
      <c r="Q70" s="197">
        <f t="shared" si="72"/>
        <v>14400</v>
      </c>
      <c r="R70" s="197">
        <f t="shared" si="72"/>
        <v>14400</v>
      </c>
      <c r="S70" s="197">
        <f t="shared" si="72"/>
        <v>14400</v>
      </c>
      <c r="T70" s="197">
        <f t="shared" si="72"/>
        <v>14400</v>
      </c>
      <c r="U70" s="197">
        <f t="shared" si="72"/>
        <v>18000</v>
      </c>
      <c r="V70" s="197">
        <f t="shared" si="72"/>
        <v>18000</v>
      </c>
      <c r="W70" s="197">
        <f t="shared" si="72"/>
        <v>18000</v>
      </c>
      <c r="X70" s="197">
        <f t="shared" si="72"/>
        <v>18000</v>
      </c>
      <c r="Y70" s="197">
        <f t="shared" si="72"/>
        <v>18000</v>
      </c>
      <c r="Z70" s="197">
        <f t="shared" si="72"/>
        <v>18000</v>
      </c>
      <c r="AA70" s="197">
        <f t="shared" si="72"/>
        <v>45000</v>
      </c>
      <c r="AB70" s="197">
        <f t="shared" si="72"/>
        <v>45000</v>
      </c>
      <c r="AC70" s="197">
        <f t="shared" si="72"/>
        <v>45000</v>
      </c>
      <c r="AD70" s="197">
        <f t="shared" si="72"/>
        <v>45000</v>
      </c>
      <c r="AE70" s="197">
        <f t="shared" si="72"/>
        <v>45000</v>
      </c>
      <c r="AF70" s="197">
        <f t="shared" si="72"/>
        <v>45000</v>
      </c>
      <c r="AG70" s="197">
        <f t="shared" si="72"/>
        <v>67500</v>
      </c>
      <c r="AH70" s="197">
        <f t="shared" si="72"/>
        <v>67500</v>
      </c>
      <c r="AI70" s="197">
        <f t="shared" ref="AI70:BJ70" si="73">AI65</f>
        <v>67500</v>
      </c>
      <c r="AJ70" s="197">
        <f t="shared" si="73"/>
        <v>67500</v>
      </c>
      <c r="AK70" s="197">
        <f t="shared" si="73"/>
        <v>67500</v>
      </c>
      <c r="AL70" s="197">
        <f t="shared" si="73"/>
        <v>67500</v>
      </c>
      <c r="AM70" s="197">
        <f t="shared" si="73"/>
        <v>101250</v>
      </c>
      <c r="AN70" s="197">
        <f t="shared" si="73"/>
        <v>101250</v>
      </c>
      <c r="AO70" s="197">
        <f t="shared" si="73"/>
        <v>101250</v>
      </c>
      <c r="AP70" s="197">
        <f t="shared" si="73"/>
        <v>101250</v>
      </c>
      <c r="AQ70" s="197">
        <f t="shared" si="73"/>
        <v>101250</v>
      </c>
      <c r="AR70" s="197">
        <f t="shared" si="73"/>
        <v>101250</v>
      </c>
      <c r="AS70" s="197">
        <f t="shared" si="73"/>
        <v>151875</v>
      </c>
      <c r="AT70" s="197">
        <f t="shared" si="73"/>
        <v>151875</v>
      </c>
      <c r="AU70" s="197">
        <f t="shared" si="73"/>
        <v>151875</v>
      </c>
      <c r="AV70" s="197">
        <f t="shared" si="73"/>
        <v>151875</v>
      </c>
      <c r="AW70" s="197">
        <f t="shared" si="73"/>
        <v>151875</v>
      </c>
      <c r="AX70" s="197">
        <f t="shared" si="73"/>
        <v>151875</v>
      </c>
      <c r="AY70" s="197">
        <f t="shared" si="73"/>
        <v>227812.5</v>
      </c>
      <c r="AZ70" s="197">
        <f t="shared" si="73"/>
        <v>227812.5</v>
      </c>
      <c r="BA70" s="197">
        <f t="shared" si="73"/>
        <v>227812.5</v>
      </c>
      <c r="BB70" s="197">
        <f t="shared" si="73"/>
        <v>227812.5</v>
      </c>
      <c r="BC70" s="197">
        <f t="shared" si="73"/>
        <v>227812.5</v>
      </c>
      <c r="BD70" s="197">
        <f t="shared" si="73"/>
        <v>227812.5</v>
      </c>
      <c r="BE70" s="197">
        <f t="shared" si="73"/>
        <v>341718.75</v>
      </c>
      <c r="BF70" s="197">
        <f t="shared" si="73"/>
        <v>341718.75</v>
      </c>
      <c r="BG70" s="197">
        <f t="shared" si="73"/>
        <v>341718.75</v>
      </c>
      <c r="BH70" s="197">
        <f t="shared" si="73"/>
        <v>341718.75</v>
      </c>
      <c r="BI70" s="197">
        <f t="shared" si="73"/>
        <v>341718.75</v>
      </c>
      <c r="BJ70" s="197">
        <f t="shared" si="73"/>
        <v>341718.75</v>
      </c>
      <c r="BK70" s="198">
        <f>SUM(BK66)</f>
        <v>102600</v>
      </c>
      <c r="BL70" s="198">
        <f>SUM(BL66)</f>
        <v>187200</v>
      </c>
      <c r="BM70" s="198">
        <f>SUM(BM66)</f>
        <v>675000</v>
      </c>
      <c r="BN70" s="198">
        <f>SUM(BN66)</f>
        <v>1518750</v>
      </c>
      <c r="BO70" s="198">
        <f>SUM(BO66)</f>
        <v>3417187.5</v>
      </c>
    </row>
    <row r="71" spans="1:69" x14ac:dyDescent="0.25">
      <c r="A71" s="9"/>
      <c r="B71" s="9"/>
      <c r="C71" s="199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200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200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00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200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</row>
    <row r="72" spans="1:69" x14ac:dyDescent="0.25">
      <c r="A72" s="201" t="s">
        <v>2174</v>
      </c>
      <c r="B72" s="202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4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4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4"/>
      <c r="AN72" s="203"/>
      <c r="AO72" s="203"/>
      <c r="AP72" s="203"/>
      <c r="AQ72" s="203"/>
      <c r="AR72" s="203"/>
      <c r="AS72" s="203"/>
      <c r="AT72" s="203"/>
      <c r="AU72" s="203"/>
      <c r="AV72" s="203"/>
      <c r="AW72" s="203"/>
      <c r="AX72" s="203"/>
      <c r="AY72" s="204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154"/>
      <c r="BL72" s="154"/>
      <c r="BM72" s="154"/>
      <c r="BN72" s="154"/>
      <c r="BO72" s="154"/>
    </row>
    <row r="73" spans="1:69" s="9" customFormat="1" x14ac:dyDescent="0.25">
      <c r="A73" s="205" t="s">
        <v>2175</v>
      </c>
      <c r="B73" s="206"/>
      <c r="C73" s="207">
        <f t="shared" ref="C73:AH73" si="74">SUM(C74:C75)</f>
        <v>360</v>
      </c>
      <c r="D73" s="207">
        <f t="shared" si="74"/>
        <v>540</v>
      </c>
      <c r="E73" s="207">
        <f t="shared" si="74"/>
        <v>720</v>
      </c>
      <c r="F73" s="207">
        <f t="shared" si="74"/>
        <v>720</v>
      </c>
      <c r="G73" s="207">
        <f t="shared" si="74"/>
        <v>720</v>
      </c>
      <c r="H73" s="207">
        <f t="shared" si="74"/>
        <v>720</v>
      </c>
      <c r="I73" s="207">
        <f t="shared" si="74"/>
        <v>1080</v>
      </c>
      <c r="J73" s="207">
        <f t="shared" si="74"/>
        <v>1080</v>
      </c>
      <c r="K73" s="207">
        <f t="shared" si="74"/>
        <v>1080</v>
      </c>
      <c r="L73" s="207">
        <f t="shared" si="74"/>
        <v>1080</v>
      </c>
      <c r="M73" s="207">
        <f t="shared" si="74"/>
        <v>1080</v>
      </c>
      <c r="N73" s="207">
        <f t="shared" si="74"/>
        <v>1080</v>
      </c>
      <c r="O73" s="207">
        <f t="shared" si="74"/>
        <v>720</v>
      </c>
      <c r="P73" s="207">
        <f t="shared" si="74"/>
        <v>1440</v>
      </c>
      <c r="Q73" s="207">
        <f t="shared" si="74"/>
        <v>1440</v>
      </c>
      <c r="R73" s="207">
        <f t="shared" si="74"/>
        <v>1440</v>
      </c>
      <c r="S73" s="207">
        <f t="shared" si="74"/>
        <v>1440</v>
      </c>
      <c r="T73" s="207">
        <f t="shared" si="74"/>
        <v>1440</v>
      </c>
      <c r="U73" s="207">
        <f t="shared" si="74"/>
        <v>1800</v>
      </c>
      <c r="V73" s="207">
        <f t="shared" si="74"/>
        <v>1800</v>
      </c>
      <c r="W73" s="207">
        <f t="shared" si="74"/>
        <v>1800</v>
      </c>
      <c r="X73" s="207">
        <f t="shared" si="74"/>
        <v>1800</v>
      </c>
      <c r="Y73" s="207">
        <f t="shared" si="74"/>
        <v>1800</v>
      </c>
      <c r="Z73" s="207">
        <f t="shared" si="74"/>
        <v>1800</v>
      </c>
      <c r="AA73" s="207">
        <f t="shared" si="74"/>
        <v>4500</v>
      </c>
      <c r="AB73" s="207">
        <f t="shared" si="74"/>
        <v>4500</v>
      </c>
      <c r="AC73" s="207">
        <f t="shared" si="74"/>
        <v>4500</v>
      </c>
      <c r="AD73" s="207">
        <f t="shared" si="74"/>
        <v>4500</v>
      </c>
      <c r="AE73" s="207">
        <f t="shared" si="74"/>
        <v>4500</v>
      </c>
      <c r="AF73" s="207">
        <f t="shared" si="74"/>
        <v>4500</v>
      </c>
      <c r="AG73" s="207">
        <f t="shared" si="74"/>
        <v>6750</v>
      </c>
      <c r="AH73" s="207">
        <f t="shared" si="74"/>
        <v>6750</v>
      </c>
      <c r="AI73" s="207">
        <f t="shared" ref="AI73:BJ73" si="75">SUM(AI74:AI75)</f>
        <v>6750</v>
      </c>
      <c r="AJ73" s="207">
        <f t="shared" si="75"/>
        <v>6750</v>
      </c>
      <c r="AK73" s="207">
        <f t="shared" si="75"/>
        <v>6750</v>
      </c>
      <c r="AL73" s="207">
        <f t="shared" si="75"/>
        <v>6750</v>
      </c>
      <c r="AM73" s="207">
        <f t="shared" si="75"/>
        <v>10125</v>
      </c>
      <c r="AN73" s="207">
        <f t="shared" si="75"/>
        <v>10125</v>
      </c>
      <c r="AO73" s="207">
        <f t="shared" si="75"/>
        <v>10125</v>
      </c>
      <c r="AP73" s="207">
        <f t="shared" si="75"/>
        <v>10125</v>
      </c>
      <c r="AQ73" s="207">
        <f t="shared" si="75"/>
        <v>10125</v>
      </c>
      <c r="AR73" s="207">
        <f t="shared" si="75"/>
        <v>10125</v>
      </c>
      <c r="AS73" s="207">
        <f t="shared" si="75"/>
        <v>15187.5</v>
      </c>
      <c r="AT73" s="207">
        <f t="shared" si="75"/>
        <v>15187.5</v>
      </c>
      <c r="AU73" s="207">
        <f t="shared" si="75"/>
        <v>15187.5</v>
      </c>
      <c r="AV73" s="207">
        <f t="shared" si="75"/>
        <v>15187.5</v>
      </c>
      <c r="AW73" s="207">
        <f t="shared" si="75"/>
        <v>15187.5</v>
      </c>
      <c r="AX73" s="207">
        <f t="shared" si="75"/>
        <v>15187.5</v>
      </c>
      <c r="AY73" s="207">
        <f t="shared" si="75"/>
        <v>22781.25</v>
      </c>
      <c r="AZ73" s="207">
        <f t="shared" si="75"/>
        <v>22781.25</v>
      </c>
      <c r="BA73" s="207">
        <f t="shared" si="75"/>
        <v>22781.25</v>
      </c>
      <c r="BB73" s="207">
        <f t="shared" si="75"/>
        <v>22781.25</v>
      </c>
      <c r="BC73" s="207">
        <f t="shared" si="75"/>
        <v>22781.25</v>
      </c>
      <c r="BD73" s="207">
        <f t="shared" si="75"/>
        <v>22781.25</v>
      </c>
      <c r="BE73" s="207">
        <f t="shared" si="75"/>
        <v>34171.875</v>
      </c>
      <c r="BF73" s="207">
        <f t="shared" si="75"/>
        <v>34171.875</v>
      </c>
      <c r="BG73" s="207">
        <f t="shared" si="75"/>
        <v>34171.875</v>
      </c>
      <c r="BH73" s="207">
        <f t="shared" si="75"/>
        <v>34171.875</v>
      </c>
      <c r="BI73" s="207">
        <f t="shared" si="75"/>
        <v>34171.875</v>
      </c>
      <c r="BJ73" s="207">
        <f t="shared" si="75"/>
        <v>34171.875</v>
      </c>
      <c r="BK73" s="208">
        <f>SUM(C73:N73)</f>
        <v>10260</v>
      </c>
      <c r="BL73" s="208">
        <f>SUM(O73:Z73)</f>
        <v>18720</v>
      </c>
      <c r="BM73" s="208">
        <f>SUM(AA73:AL73)</f>
        <v>67500</v>
      </c>
      <c r="BN73" s="208">
        <f>SUM(AM73:AX73)</f>
        <v>151875</v>
      </c>
      <c r="BO73" s="208">
        <f>SUM(AY73:BJ73)</f>
        <v>341718.75</v>
      </c>
    </row>
    <row r="74" spans="1:69" outlineLevel="1" x14ac:dyDescent="0.25">
      <c r="A74" s="112">
        <v>4200</v>
      </c>
      <c r="B74" s="133" t="s">
        <v>2176</v>
      </c>
      <c r="C74" s="127">
        <f>0.35*C63+0.1*C63</f>
        <v>360</v>
      </c>
      <c r="D74" s="127">
        <f t="shared" ref="D74:BJ74" si="76">0.35*D63+0.1*D63</f>
        <v>540</v>
      </c>
      <c r="E74" s="127">
        <f t="shared" si="76"/>
        <v>720</v>
      </c>
      <c r="F74" s="127">
        <f t="shared" si="76"/>
        <v>720</v>
      </c>
      <c r="G74" s="127">
        <f t="shared" si="76"/>
        <v>720</v>
      </c>
      <c r="H74" s="127">
        <f t="shared" si="76"/>
        <v>720</v>
      </c>
      <c r="I74" s="127">
        <f t="shared" si="76"/>
        <v>1080</v>
      </c>
      <c r="J74" s="127">
        <f t="shared" si="76"/>
        <v>1080</v>
      </c>
      <c r="K74" s="127">
        <f t="shared" si="76"/>
        <v>1080</v>
      </c>
      <c r="L74" s="127">
        <f t="shared" si="76"/>
        <v>1080</v>
      </c>
      <c r="M74" s="127">
        <f t="shared" si="76"/>
        <v>1080</v>
      </c>
      <c r="N74" s="127">
        <f t="shared" si="76"/>
        <v>1080</v>
      </c>
      <c r="O74" s="127">
        <f t="shared" si="76"/>
        <v>720</v>
      </c>
      <c r="P74" s="127">
        <f t="shared" si="76"/>
        <v>1440</v>
      </c>
      <c r="Q74" s="127">
        <f t="shared" si="76"/>
        <v>1440</v>
      </c>
      <c r="R74" s="127">
        <f t="shared" si="76"/>
        <v>1440</v>
      </c>
      <c r="S74" s="127">
        <f t="shared" si="76"/>
        <v>1440</v>
      </c>
      <c r="T74" s="127">
        <f t="shared" si="76"/>
        <v>1440</v>
      </c>
      <c r="U74" s="127">
        <f t="shared" si="76"/>
        <v>1800</v>
      </c>
      <c r="V74" s="127">
        <f t="shared" si="76"/>
        <v>1800</v>
      </c>
      <c r="W74" s="127">
        <f t="shared" si="76"/>
        <v>1800</v>
      </c>
      <c r="X74" s="127">
        <f t="shared" si="76"/>
        <v>1800</v>
      </c>
      <c r="Y74" s="127">
        <f t="shared" si="76"/>
        <v>1800</v>
      </c>
      <c r="Z74" s="127">
        <f t="shared" si="76"/>
        <v>1800</v>
      </c>
      <c r="AA74" s="127">
        <f t="shared" si="76"/>
        <v>4500</v>
      </c>
      <c r="AB74" s="127">
        <f t="shared" si="76"/>
        <v>4500</v>
      </c>
      <c r="AC74" s="127">
        <f t="shared" si="76"/>
        <v>4500</v>
      </c>
      <c r="AD74" s="127">
        <f t="shared" si="76"/>
        <v>4500</v>
      </c>
      <c r="AE74" s="127">
        <f t="shared" si="76"/>
        <v>4500</v>
      </c>
      <c r="AF74" s="127">
        <f t="shared" si="76"/>
        <v>4500</v>
      </c>
      <c r="AG74" s="127">
        <f t="shared" si="76"/>
        <v>6750</v>
      </c>
      <c r="AH74" s="127">
        <f t="shared" si="76"/>
        <v>6750</v>
      </c>
      <c r="AI74" s="127">
        <f t="shared" si="76"/>
        <v>6750</v>
      </c>
      <c r="AJ74" s="127">
        <f t="shared" si="76"/>
        <v>6750</v>
      </c>
      <c r="AK74" s="127">
        <f t="shared" si="76"/>
        <v>6750</v>
      </c>
      <c r="AL74" s="127">
        <f t="shared" si="76"/>
        <v>6750</v>
      </c>
      <c r="AM74" s="127">
        <f t="shared" si="76"/>
        <v>10125</v>
      </c>
      <c r="AN74" s="127">
        <f t="shared" si="76"/>
        <v>10125</v>
      </c>
      <c r="AO74" s="127">
        <f t="shared" si="76"/>
        <v>10125</v>
      </c>
      <c r="AP74" s="127">
        <f t="shared" si="76"/>
        <v>10125</v>
      </c>
      <c r="AQ74" s="127">
        <f t="shared" si="76"/>
        <v>10125</v>
      </c>
      <c r="AR74" s="127">
        <f t="shared" si="76"/>
        <v>10125</v>
      </c>
      <c r="AS74" s="127">
        <f t="shared" si="76"/>
        <v>15187.5</v>
      </c>
      <c r="AT74" s="127">
        <f t="shared" si="76"/>
        <v>15187.5</v>
      </c>
      <c r="AU74" s="127">
        <f t="shared" si="76"/>
        <v>15187.5</v>
      </c>
      <c r="AV74" s="127">
        <f t="shared" si="76"/>
        <v>15187.5</v>
      </c>
      <c r="AW74" s="127">
        <f t="shared" si="76"/>
        <v>15187.5</v>
      </c>
      <c r="AX74" s="127">
        <f t="shared" si="76"/>
        <v>15187.5</v>
      </c>
      <c r="AY74" s="127">
        <f t="shared" si="76"/>
        <v>22781.25</v>
      </c>
      <c r="AZ74" s="127">
        <f t="shared" si="76"/>
        <v>22781.25</v>
      </c>
      <c r="BA74" s="127">
        <f t="shared" si="76"/>
        <v>22781.25</v>
      </c>
      <c r="BB74" s="127">
        <f t="shared" si="76"/>
        <v>22781.25</v>
      </c>
      <c r="BC74" s="127">
        <f t="shared" si="76"/>
        <v>22781.25</v>
      </c>
      <c r="BD74" s="127">
        <f t="shared" si="76"/>
        <v>22781.25</v>
      </c>
      <c r="BE74" s="127">
        <f t="shared" si="76"/>
        <v>34171.875</v>
      </c>
      <c r="BF74" s="127">
        <f t="shared" si="76"/>
        <v>34171.875</v>
      </c>
      <c r="BG74" s="127">
        <f t="shared" si="76"/>
        <v>34171.875</v>
      </c>
      <c r="BH74" s="127">
        <f t="shared" si="76"/>
        <v>34171.875</v>
      </c>
      <c r="BI74" s="127">
        <f t="shared" si="76"/>
        <v>34171.875</v>
      </c>
      <c r="BJ74" s="127">
        <f t="shared" si="76"/>
        <v>34171.875</v>
      </c>
      <c r="BK74" s="194">
        <f>SUM(C74:N74)</f>
        <v>10260</v>
      </c>
      <c r="BL74" s="194">
        <f>SUM(O74:Z74)</f>
        <v>18720</v>
      </c>
      <c r="BM74" s="194">
        <f>SUM(AA74:AL74)</f>
        <v>67500</v>
      </c>
      <c r="BN74" s="194">
        <f>SUM(AM74:AX74)</f>
        <v>151875</v>
      </c>
      <c r="BO74" s="194">
        <f>SUM(AY74:BJ74)</f>
        <v>341718.75</v>
      </c>
    </row>
    <row r="75" spans="1:69" outlineLevel="1" x14ac:dyDescent="0.25">
      <c r="A75" s="112">
        <v>4004</v>
      </c>
      <c r="B75" s="133" t="s">
        <v>2177</v>
      </c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94">
        <f>SUM(C75:N75)</f>
        <v>0</v>
      </c>
      <c r="BL75" s="194">
        <f>SUM(O75:Z75)</f>
        <v>0</v>
      </c>
      <c r="BM75" s="194">
        <f>SUM(AA75:AL75)</f>
        <v>0</v>
      </c>
      <c r="BN75" s="194">
        <f>SUM(AM75:AX75)</f>
        <v>0</v>
      </c>
      <c r="BO75" s="194">
        <f>SUM(AY75:BJ75)</f>
        <v>0</v>
      </c>
    </row>
    <row r="76" spans="1:69" s="9" customFormat="1" x14ac:dyDescent="0.25">
      <c r="A76" s="205" t="s">
        <v>2178</v>
      </c>
      <c r="B76" s="206"/>
      <c r="C76" s="209">
        <f t="shared" ref="C76:AH76" si="77">SUM(C78:C79)</f>
        <v>5029.2666666666664</v>
      </c>
      <c r="D76" s="209">
        <f t="shared" si="77"/>
        <v>5029.2666666666664</v>
      </c>
      <c r="E76" s="209">
        <f t="shared" si="77"/>
        <v>5029.2666666666664</v>
      </c>
      <c r="F76" s="209">
        <f t="shared" si="77"/>
        <v>5029.2666666666664</v>
      </c>
      <c r="G76" s="209">
        <f t="shared" si="77"/>
        <v>5029.2666666666664</v>
      </c>
      <c r="H76" s="209">
        <f t="shared" si="77"/>
        <v>5029.2666666666664</v>
      </c>
      <c r="I76" s="209">
        <f t="shared" si="77"/>
        <v>5029.2666666666664</v>
      </c>
      <c r="J76" s="209">
        <f t="shared" si="77"/>
        <v>5029.2666666666664</v>
      </c>
      <c r="K76" s="209">
        <f t="shared" si="77"/>
        <v>5029.2666666666664</v>
      </c>
      <c r="L76" s="209">
        <f t="shared" si="77"/>
        <v>5029.2666666666664</v>
      </c>
      <c r="M76" s="209">
        <f t="shared" si="77"/>
        <v>5029.2666666666664</v>
      </c>
      <c r="N76" s="209">
        <f t="shared" si="77"/>
        <v>5029.2666666666664</v>
      </c>
      <c r="O76" s="210">
        <f t="shared" si="77"/>
        <v>7543.9</v>
      </c>
      <c r="P76" s="209">
        <f t="shared" si="77"/>
        <v>7543.9</v>
      </c>
      <c r="Q76" s="209">
        <f t="shared" si="77"/>
        <v>7543.9</v>
      </c>
      <c r="R76" s="209">
        <f t="shared" si="77"/>
        <v>7543.9</v>
      </c>
      <c r="S76" s="209">
        <f t="shared" si="77"/>
        <v>7543.9</v>
      </c>
      <c r="T76" s="209">
        <f t="shared" si="77"/>
        <v>7543.9</v>
      </c>
      <c r="U76" s="209">
        <f t="shared" si="77"/>
        <v>7543.9</v>
      </c>
      <c r="V76" s="209">
        <f t="shared" si="77"/>
        <v>7543.9</v>
      </c>
      <c r="W76" s="209">
        <f t="shared" si="77"/>
        <v>7543.9</v>
      </c>
      <c r="X76" s="209">
        <f t="shared" si="77"/>
        <v>7543.9</v>
      </c>
      <c r="Y76" s="209">
        <f t="shared" si="77"/>
        <v>7543.9</v>
      </c>
      <c r="Z76" s="209">
        <f t="shared" si="77"/>
        <v>7543.9</v>
      </c>
      <c r="AA76" s="210">
        <f t="shared" si="77"/>
        <v>27437.795833333337</v>
      </c>
      <c r="AB76" s="209">
        <f t="shared" si="77"/>
        <v>27437.795833333337</v>
      </c>
      <c r="AC76" s="209">
        <f t="shared" si="77"/>
        <v>27437.795833333337</v>
      </c>
      <c r="AD76" s="209">
        <f t="shared" si="77"/>
        <v>27437.795833333337</v>
      </c>
      <c r="AE76" s="209">
        <f t="shared" si="77"/>
        <v>27437.795833333337</v>
      </c>
      <c r="AF76" s="209">
        <f t="shared" si="77"/>
        <v>27437.795833333337</v>
      </c>
      <c r="AG76" s="209">
        <f t="shared" si="77"/>
        <v>27437.795833333337</v>
      </c>
      <c r="AH76" s="209">
        <f t="shared" si="77"/>
        <v>27437.795833333337</v>
      </c>
      <c r="AI76" s="209">
        <f t="shared" ref="AI76:BJ76" si="78">SUM(AI78:AI79)</f>
        <v>27437.795833333337</v>
      </c>
      <c r="AJ76" s="209">
        <f t="shared" si="78"/>
        <v>27437.795833333337</v>
      </c>
      <c r="AK76" s="209">
        <f t="shared" si="78"/>
        <v>27437.795833333337</v>
      </c>
      <c r="AL76" s="209">
        <f t="shared" si="78"/>
        <v>27437.795833333337</v>
      </c>
      <c r="AM76" s="210">
        <f t="shared" si="78"/>
        <v>52587.950000000004</v>
      </c>
      <c r="AN76" s="209">
        <f t="shared" si="78"/>
        <v>52587.950000000004</v>
      </c>
      <c r="AO76" s="209">
        <f t="shared" si="78"/>
        <v>52587.950000000004</v>
      </c>
      <c r="AP76" s="209">
        <f t="shared" si="78"/>
        <v>52587.950000000004</v>
      </c>
      <c r="AQ76" s="209">
        <f t="shared" si="78"/>
        <v>52587.950000000004</v>
      </c>
      <c r="AR76" s="209">
        <f t="shared" si="78"/>
        <v>52587.950000000004</v>
      </c>
      <c r="AS76" s="209">
        <f t="shared" si="78"/>
        <v>52587.950000000004</v>
      </c>
      <c r="AT76" s="209">
        <f t="shared" si="78"/>
        <v>52587.950000000004</v>
      </c>
      <c r="AU76" s="209">
        <f t="shared" si="78"/>
        <v>52587.950000000004</v>
      </c>
      <c r="AV76" s="209">
        <f t="shared" si="78"/>
        <v>52587.950000000004</v>
      </c>
      <c r="AW76" s="209">
        <f t="shared" si="78"/>
        <v>52587.950000000004</v>
      </c>
      <c r="AX76" s="209">
        <f t="shared" si="78"/>
        <v>52587.950000000004</v>
      </c>
      <c r="AY76" s="210">
        <f t="shared" si="78"/>
        <v>91355.349999999991</v>
      </c>
      <c r="AZ76" s="209">
        <f t="shared" si="78"/>
        <v>91355.349999999991</v>
      </c>
      <c r="BA76" s="209">
        <f t="shared" si="78"/>
        <v>91355.349999999991</v>
      </c>
      <c r="BB76" s="209">
        <f t="shared" si="78"/>
        <v>91355.349999999991</v>
      </c>
      <c r="BC76" s="209">
        <f t="shared" si="78"/>
        <v>91355.349999999991</v>
      </c>
      <c r="BD76" s="209">
        <f t="shared" si="78"/>
        <v>91355.349999999991</v>
      </c>
      <c r="BE76" s="209">
        <f t="shared" si="78"/>
        <v>91355.349999999991</v>
      </c>
      <c r="BF76" s="209">
        <f t="shared" si="78"/>
        <v>91355.349999999991</v>
      </c>
      <c r="BG76" s="209">
        <f t="shared" si="78"/>
        <v>91355.349999999991</v>
      </c>
      <c r="BH76" s="209">
        <f t="shared" si="78"/>
        <v>91355.349999999991</v>
      </c>
      <c r="BI76" s="209">
        <f t="shared" si="78"/>
        <v>91355.349999999991</v>
      </c>
      <c r="BJ76" s="209">
        <f t="shared" si="78"/>
        <v>91355.349999999991</v>
      </c>
      <c r="BK76" s="208">
        <f>SUM(C76:N76)</f>
        <v>60351.199999999983</v>
      </c>
      <c r="BL76" s="208">
        <f>SUM(O76:Z76)</f>
        <v>90526.799999999988</v>
      </c>
      <c r="BM76" s="208">
        <f>SUM(AA76:AL76)</f>
        <v>329253.55000000005</v>
      </c>
      <c r="BN76" s="208">
        <f>SUM(AM76:AX76)</f>
        <v>631055.39999999991</v>
      </c>
      <c r="BO76" s="208">
        <f>SUM(AY76:BJ76)</f>
        <v>1096264.2</v>
      </c>
    </row>
    <row r="77" spans="1:69" outlineLevel="1" x14ac:dyDescent="0.25">
      <c r="A77" s="211" t="s">
        <v>2179</v>
      </c>
      <c r="B77" s="143"/>
      <c r="C77" s="212">
        <v>1</v>
      </c>
      <c r="D77" s="212">
        <v>1</v>
      </c>
      <c r="E77" s="212">
        <v>1</v>
      </c>
      <c r="F77" s="212">
        <v>1</v>
      </c>
      <c r="G77" s="212">
        <v>1</v>
      </c>
      <c r="H77" s="212">
        <v>1</v>
      </c>
      <c r="I77" s="212">
        <v>1</v>
      </c>
      <c r="J77" s="212">
        <v>1</v>
      </c>
      <c r="K77" s="212">
        <v>1</v>
      </c>
      <c r="L77" s="212">
        <v>1</v>
      </c>
      <c r="M77" s="212">
        <v>1</v>
      </c>
      <c r="N77" s="212">
        <v>1</v>
      </c>
      <c r="O77" s="213">
        <v>1</v>
      </c>
      <c r="P77" s="212">
        <v>1</v>
      </c>
      <c r="Q77" s="212">
        <v>1</v>
      </c>
      <c r="R77" s="212">
        <v>1</v>
      </c>
      <c r="S77" s="212">
        <v>1</v>
      </c>
      <c r="T77" s="212">
        <v>1</v>
      </c>
      <c r="U77" s="212">
        <v>1</v>
      </c>
      <c r="V77" s="212">
        <v>1</v>
      </c>
      <c r="W77" s="212">
        <v>1</v>
      </c>
      <c r="X77" s="212">
        <v>1</v>
      </c>
      <c r="Y77" s="212">
        <v>1</v>
      </c>
      <c r="Z77" s="212">
        <v>1</v>
      </c>
      <c r="AA77" s="213">
        <v>1</v>
      </c>
      <c r="AB77" s="212">
        <v>1</v>
      </c>
      <c r="AC77" s="212">
        <v>1</v>
      </c>
      <c r="AD77" s="212">
        <v>1</v>
      </c>
      <c r="AE77" s="212">
        <v>1</v>
      </c>
      <c r="AF77" s="212">
        <v>1</v>
      </c>
      <c r="AG77" s="212">
        <v>1</v>
      </c>
      <c r="AH77" s="212">
        <v>1</v>
      </c>
      <c r="AI77" s="212">
        <v>1</v>
      </c>
      <c r="AJ77" s="212">
        <v>1</v>
      </c>
      <c r="AK77" s="212">
        <v>1</v>
      </c>
      <c r="AL77" s="212">
        <v>1</v>
      </c>
      <c r="AM77" s="213">
        <v>1</v>
      </c>
      <c r="AN77" s="212">
        <v>1</v>
      </c>
      <c r="AO77" s="212">
        <v>1</v>
      </c>
      <c r="AP77" s="212">
        <v>1</v>
      </c>
      <c r="AQ77" s="212">
        <v>1</v>
      </c>
      <c r="AR77" s="212">
        <v>1</v>
      </c>
      <c r="AS77" s="212">
        <v>1</v>
      </c>
      <c r="AT77" s="212">
        <v>1</v>
      </c>
      <c r="AU77" s="212">
        <v>1</v>
      </c>
      <c r="AV77" s="212">
        <v>1</v>
      </c>
      <c r="AW77" s="212">
        <v>1</v>
      </c>
      <c r="AX77" s="212">
        <v>1</v>
      </c>
      <c r="AY77" s="213">
        <v>1</v>
      </c>
      <c r="AZ77" s="212">
        <v>1</v>
      </c>
      <c r="BA77" s="212">
        <v>1</v>
      </c>
      <c r="BB77" s="212">
        <v>1</v>
      </c>
      <c r="BC77" s="212">
        <v>1</v>
      </c>
      <c r="BD77" s="212">
        <v>1</v>
      </c>
      <c r="BE77" s="212">
        <v>1</v>
      </c>
      <c r="BF77" s="212">
        <v>1</v>
      </c>
      <c r="BG77" s="212">
        <v>1</v>
      </c>
      <c r="BH77" s="212">
        <v>1</v>
      </c>
      <c r="BI77" s="212">
        <v>1</v>
      </c>
      <c r="BJ77" s="212">
        <v>1</v>
      </c>
      <c r="BK77" s="214"/>
      <c r="BL77" s="214"/>
      <c r="BM77" s="214"/>
      <c r="BN77" s="214"/>
      <c r="BO77" s="214"/>
    </row>
    <row r="78" spans="1:69" outlineLevel="1" x14ac:dyDescent="0.25">
      <c r="A78" s="112">
        <v>5200</v>
      </c>
      <c r="B78" s="133" t="s">
        <v>1144</v>
      </c>
      <c r="C78" s="127">
        <f>IF(C$77=0,0,Salaires!$L$18*C77)</f>
        <v>4304.0666666666666</v>
      </c>
      <c r="D78" s="127">
        <f>IF(D$77=0,0,Salaires!$L$18*D77)</f>
        <v>4304.0666666666666</v>
      </c>
      <c r="E78" s="127">
        <f>IF(E$77=0,0,Salaires!$L$18*E77)</f>
        <v>4304.0666666666666</v>
      </c>
      <c r="F78" s="127">
        <f>IF(F$77=0,0,Salaires!$L$18*F77)</f>
        <v>4304.0666666666666</v>
      </c>
      <c r="G78" s="127">
        <f>IF(G$77=0,0,Salaires!$L$18*G77)</f>
        <v>4304.0666666666666</v>
      </c>
      <c r="H78" s="127">
        <f>IF(H$77=0,0,Salaires!$L$18*H77)</f>
        <v>4304.0666666666666</v>
      </c>
      <c r="I78" s="127">
        <f>IF(I$77=0,0,Salaires!$L$18*I77)</f>
        <v>4304.0666666666666</v>
      </c>
      <c r="J78" s="127">
        <f>IF(J$77=0,0,Salaires!$L$18*J77)</f>
        <v>4304.0666666666666</v>
      </c>
      <c r="K78" s="127">
        <f>IF(K$77=0,0,Salaires!$L$18*K77)</f>
        <v>4304.0666666666666</v>
      </c>
      <c r="L78" s="127">
        <f>IF(L$77=0,0,Salaires!$L$18*L77)</f>
        <v>4304.0666666666666</v>
      </c>
      <c r="M78" s="127">
        <f>IF(M$77=0,0,Salaires!$L$18*M77)</f>
        <v>4304.0666666666666</v>
      </c>
      <c r="N78" s="127">
        <f>IF(N$77=0,0,Salaires!$L$18*N77)</f>
        <v>4304.0666666666666</v>
      </c>
      <c r="O78" s="176">
        <f>IF(O$77=0,0,Salaires!$L$37*O77)</f>
        <v>6456.0999999999995</v>
      </c>
      <c r="P78" s="127">
        <f>IF(P$77=0,0,Salaires!$L$37*P77)</f>
        <v>6456.0999999999995</v>
      </c>
      <c r="Q78" s="127">
        <f>IF(Q$77=0,0,Salaires!$L$37*Q77)</f>
        <v>6456.0999999999995</v>
      </c>
      <c r="R78" s="127">
        <f>IF(R$77=0,0,Salaires!$L$37*R77)</f>
        <v>6456.0999999999995</v>
      </c>
      <c r="S78" s="127">
        <f>IF(S$77=0,0,Salaires!$L$37*S77)</f>
        <v>6456.0999999999995</v>
      </c>
      <c r="T78" s="127">
        <f>IF(T$77=0,0,Salaires!$L$37*T77)</f>
        <v>6456.0999999999995</v>
      </c>
      <c r="U78" s="127">
        <f>IF(U$77=0,0,Salaires!$L$37*U77)</f>
        <v>6456.0999999999995</v>
      </c>
      <c r="V78" s="127">
        <f>IF(V$77=0,0,Salaires!$L$37*V77)</f>
        <v>6456.0999999999995</v>
      </c>
      <c r="W78" s="127">
        <f>IF(W$77=0,0,Salaires!$L$37*W77)</f>
        <v>6456.0999999999995</v>
      </c>
      <c r="X78" s="127">
        <f>IF(X$77=0,0,Salaires!$L$37*X77)</f>
        <v>6456.0999999999995</v>
      </c>
      <c r="Y78" s="127">
        <f>IF(Y$77=0,0,Salaires!$L$37*Y77)</f>
        <v>6456.0999999999995</v>
      </c>
      <c r="Z78" s="127">
        <f>IF(Z$77=0,0,Salaires!$L$37*Z77)</f>
        <v>6456.0999999999995</v>
      </c>
      <c r="AA78" s="176">
        <f>IF(AA$77=0,0,Salaires!$L$56*AA77)</f>
        <v>23228.870833333334</v>
      </c>
      <c r="AB78" s="127">
        <f>IF(AB$77=0,0,Salaires!$L$56*AB77)</f>
        <v>23228.870833333334</v>
      </c>
      <c r="AC78" s="127">
        <f>IF(AC$77=0,0,Salaires!$L$56*AC77)</f>
        <v>23228.870833333334</v>
      </c>
      <c r="AD78" s="127">
        <f>IF(AD$77=0,0,Salaires!$L$56*AD77)</f>
        <v>23228.870833333334</v>
      </c>
      <c r="AE78" s="127">
        <f>IF(AE$77=0,0,Salaires!$L$56*AE77)</f>
        <v>23228.870833333334</v>
      </c>
      <c r="AF78" s="127">
        <f>IF(AF$77=0,0,Salaires!$L$56*AF77)</f>
        <v>23228.870833333334</v>
      </c>
      <c r="AG78" s="127">
        <f>IF(AG$77=0,0,Salaires!$L$56*AG77)</f>
        <v>23228.870833333334</v>
      </c>
      <c r="AH78" s="127">
        <f>IF(AH$77=0,0,Salaires!$L$56*AH77)</f>
        <v>23228.870833333334</v>
      </c>
      <c r="AI78" s="127">
        <f>IF(AI$77=0,0,Salaires!$L$56*AI77)</f>
        <v>23228.870833333334</v>
      </c>
      <c r="AJ78" s="127">
        <f>IF(AJ$77=0,0,Salaires!$L$56*AJ77)</f>
        <v>23228.870833333334</v>
      </c>
      <c r="AK78" s="127">
        <f>IF(AK$77=0,0,Salaires!$L$56*AK77)</f>
        <v>23228.870833333334</v>
      </c>
      <c r="AL78" s="127">
        <f>IF(AL$77=0,0,Salaires!$L$56*AL77)</f>
        <v>23228.870833333334</v>
      </c>
      <c r="AM78" s="176">
        <f>IF(AM$77=0,0,Salaires!$L$75*AM77)</f>
        <v>42412.05</v>
      </c>
      <c r="AN78" s="127">
        <f>IF(AN$77=0,0,Salaires!$L$75*AN77)</f>
        <v>42412.05</v>
      </c>
      <c r="AO78" s="127">
        <f>IF(AO$77=0,0,Salaires!$L$75*AO77)</f>
        <v>42412.05</v>
      </c>
      <c r="AP78" s="127">
        <f>IF(AP$77=0,0,Salaires!$L$75*AP77)</f>
        <v>42412.05</v>
      </c>
      <c r="AQ78" s="127">
        <f>IF(AQ$77=0,0,Salaires!$L$75*AQ77)</f>
        <v>42412.05</v>
      </c>
      <c r="AR78" s="127">
        <f>IF(AR$77=0,0,Salaires!$L$75*AR77)</f>
        <v>42412.05</v>
      </c>
      <c r="AS78" s="127">
        <f>IF(AS$77=0,0,Salaires!$L$75*AS77)</f>
        <v>42412.05</v>
      </c>
      <c r="AT78" s="127">
        <f>IF(AT$77=0,0,Salaires!$L$75*AT77)</f>
        <v>42412.05</v>
      </c>
      <c r="AU78" s="127">
        <f>IF(AU$77=0,0,Salaires!$L$75*AU77)</f>
        <v>42412.05</v>
      </c>
      <c r="AV78" s="127">
        <f>IF(AV$77=0,0,Salaires!$L$75*AV77)</f>
        <v>42412.05</v>
      </c>
      <c r="AW78" s="127">
        <f>IF(AW$77=0,0,Salaires!$L$75*AW77)</f>
        <v>42412.05</v>
      </c>
      <c r="AX78" s="127">
        <f>IF(AX$77=0,0,Salaires!$L$75*AX77)</f>
        <v>42412.05</v>
      </c>
      <c r="AY78" s="176">
        <f>IF(AY$77=0,0,Salaires!$L$94*AY77)</f>
        <v>73644.649999999994</v>
      </c>
      <c r="AZ78" s="127">
        <f>IF(AZ$77=0,0,Salaires!$L$94*AZ77)</f>
        <v>73644.649999999994</v>
      </c>
      <c r="BA78" s="127">
        <f>IF(BA$77=0,0,Salaires!$L$94*BA77)</f>
        <v>73644.649999999994</v>
      </c>
      <c r="BB78" s="127">
        <f>IF(BB$77=0,0,Salaires!$L$94*BB77)</f>
        <v>73644.649999999994</v>
      </c>
      <c r="BC78" s="127">
        <f>IF(BC$77=0,0,Salaires!$L$94*BC77)</f>
        <v>73644.649999999994</v>
      </c>
      <c r="BD78" s="127">
        <f>IF(BD$77=0,0,Salaires!$L$94*BD77)</f>
        <v>73644.649999999994</v>
      </c>
      <c r="BE78" s="127">
        <f>IF(BE$77=0,0,Salaires!$L$94*BE77)</f>
        <v>73644.649999999994</v>
      </c>
      <c r="BF78" s="127">
        <f>IF(BF$77=0,0,Salaires!$L$94*BF77)</f>
        <v>73644.649999999994</v>
      </c>
      <c r="BG78" s="127">
        <f>IF(BG$77=0,0,Salaires!$L$94*BG77)</f>
        <v>73644.649999999994</v>
      </c>
      <c r="BH78" s="127">
        <f>IF(BH$77=0,0,Salaires!$L$94*BH77)</f>
        <v>73644.649999999994</v>
      </c>
      <c r="BI78" s="127">
        <f>IF(BI$77=0,0,Salaires!$L$94*BI77)</f>
        <v>73644.649999999994</v>
      </c>
      <c r="BJ78" s="127">
        <f>IF(BJ$77=0,0,Salaires!$L$94*BJ77)</f>
        <v>73644.649999999994</v>
      </c>
      <c r="BK78" s="194">
        <f t="shared" ref="BK78:BK90" si="79">SUM(C78:N78)</f>
        <v>51648.799999999996</v>
      </c>
      <c r="BL78" s="194">
        <f t="shared" ref="BL78:BL90" si="80">SUM(O78:Z78)</f>
        <v>77473.2</v>
      </c>
      <c r="BM78" s="194">
        <f t="shared" ref="BM78:BM90" si="81">SUM(AA78:AL78)</f>
        <v>278746.45000000007</v>
      </c>
      <c r="BN78" s="194">
        <f t="shared" ref="BN78:BN90" si="82">SUM(AM78:AX78)</f>
        <v>508944.59999999992</v>
      </c>
      <c r="BO78" s="194">
        <f t="shared" ref="BO78:BO90" si="83">SUM(AY78:BJ78)</f>
        <v>883735.80000000016</v>
      </c>
    </row>
    <row r="79" spans="1:69" outlineLevel="1" x14ac:dyDescent="0.25">
      <c r="A79" s="112">
        <v>5270</v>
      </c>
      <c r="B79" s="133" t="s">
        <v>2180</v>
      </c>
      <c r="C79" s="127">
        <f>IF(C$77=0,0,Salaires!$L$17*C77)</f>
        <v>725.19999999999993</v>
      </c>
      <c r="D79" s="127">
        <f>IF(D$77=0,0,Salaires!$L$17*D77)</f>
        <v>725.19999999999993</v>
      </c>
      <c r="E79" s="127">
        <f>IF(E$77=0,0,Salaires!$L$17*E77)</f>
        <v>725.19999999999993</v>
      </c>
      <c r="F79" s="127">
        <f>IF(F$77=0,0,Salaires!$L$17*F77)</f>
        <v>725.19999999999993</v>
      </c>
      <c r="G79" s="127">
        <f>IF(G$77=0,0,Salaires!$L$17*G77)</f>
        <v>725.19999999999993</v>
      </c>
      <c r="H79" s="127">
        <f>IF(H$77=0,0,Salaires!$L$17*H77)</f>
        <v>725.19999999999993</v>
      </c>
      <c r="I79" s="127">
        <f>IF(I$77=0,0,Salaires!$L$17*I77)</f>
        <v>725.19999999999993</v>
      </c>
      <c r="J79" s="127">
        <f>IF(J$77=0,0,Salaires!$L$17*J77)</f>
        <v>725.19999999999993</v>
      </c>
      <c r="K79" s="127">
        <f>IF(K$77=0,0,Salaires!$L$17*K77)</f>
        <v>725.19999999999993</v>
      </c>
      <c r="L79" s="127">
        <f>IF(L$77=0,0,Salaires!$L$17*L77)</f>
        <v>725.19999999999993</v>
      </c>
      <c r="M79" s="127">
        <f>IF(M$77=0,0,Salaires!$L$17*M77)</f>
        <v>725.19999999999993</v>
      </c>
      <c r="N79" s="127">
        <f>IF(N$77=0,0,Salaires!$L$17*N77)</f>
        <v>725.19999999999993</v>
      </c>
      <c r="O79" s="176">
        <f>IF(O$77=0,0,Salaires!$L$36*O77)</f>
        <v>1087.8</v>
      </c>
      <c r="P79" s="127">
        <f>IF(P$77=0,0,Salaires!$L$36*P77)</f>
        <v>1087.8</v>
      </c>
      <c r="Q79" s="127">
        <f>IF(Q$77=0,0,Salaires!$L$36*Q77)</f>
        <v>1087.8</v>
      </c>
      <c r="R79" s="127">
        <f>IF(R$77=0,0,Salaires!$L$36*R77)</f>
        <v>1087.8</v>
      </c>
      <c r="S79" s="127">
        <f>IF(S$77=0,0,Salaires!$L$36*S77)</f>
        <v>1087.8</v>
      </c>
      <c r="T79" s="127">
        <f>IF(T$77=0,0,Salaires!$L$36*T77)</f>
        <v>1087.8</v>
      </c>
      <c r="U79" s="127">
        <f>IF(U$77=0,0,Salaires!$L$36*U77)</f>
        <v>1087.8</v>
      </c>
      <c r="V79" s="127">
        <f>IF(V$77=0,0,Salaires!$L$36*V77)</f>
        <v>1087.8</v>
      </c>
      <c r="W79" s="127">
        <f>IF(W$77=0,0,Salaires!$L$36*W77)</f>
        <v>1087.8</v>
      </c>
      <c r="X79" s="127">
        <f>IF(X$77=0,0,Salaires!$L$36*X77)</f>
        <v>1087.8</v>
      </c>
      <c r="Y79" s="127">
        <f>IF(Y$77=0,0,Salaires!$L$36*Y77)</f>
        <v>1087.8</v>
      </c>
      <c r="Z79" s="127">
        <f>IF(Z$77=0,0,Salaires!$L$36*Z77)</f>
        <v>1087.8</v>
      </c>
      <c r="AA79" s="176">
        <f>IF(AA$77=0,0,Salaires!$L$55*AA77)</f>
        <v>4208.9250000000011</v>
      </c>
      <c r="AB79" s="127">
        <f>IF(AB$77=0,0,Salaires!$L$55*AB77)</f>
        <v>4208.9250000000011</v>
      </c>
      <c r="AC79" s="127">
        <f>IF(AC$77=0,0,Salaires!$L$55*AC77)</f>
        <v>4208.9250000000011</v>
      </c>
      <c r="AD79" s="127">
        <f>IF(AD$77=0,0,Salaires!$L$55*AD77)</f>
        <v>4208.9250000000011</v>
      </c>
      <c r="AE79" s="127">
        <f>IF(AE$77=0,0,Salaires!$L$55*AE77)</f>
        <v>4208.9250000000011</v>
      </c>
      <c r="AF79" s="127">
        <f>IF(AF$77=0,0,Salaires!$L$55*AF77)</f>
        <v>4208.9250000000011</v>
      </c>
      <c r="AG79" s="127">
        <f>IF(AG$77=0,0,Salaires!$L$55*AG77)</f>
        <v>4208.9250000000011</v>
      </c>
      <c r="AH79" s="127">
        <f>IF(AH$77=0,0,Salaires!$L$55*AH77)</f>
        <v>4208.9250000000011</v>
      </c>
      <c r="AI79" s="127">
        <f>IF(AI$77=0,0,Salaires!$L$55*AI77)</f>
        <v>4208.9250000000011</v>
      </c>
      <c r="AJ79" s="127">
        <f>IF(AJ$77=0,0,Salaires!$L$55*AJ77)</f>
        <v>4208.9250000000011</v>
      </c>
      <c r="AK79" s="127">
        <f>IF(AK$77=0,0,Salaires!$L$55*AK77)</f>
        <v>4208.9250000000011</v>
      </c>
      <c r="AL79" s="127">
        <f>IF(AL$77=0,0,Salaires!$L$55*AL77)</f>
        <v>4208.9250000000011</v>
      </c>
      <c r="AM79" s="176">
        <f>IF(AM$77=0,0,Salaires!$L$74*AM77)</f>
        <v>10175.900000000001</v>
      </c>
      <c r="AN79" s="127">
        <f>IF(AN$77=0,0,Salaires!$L$74*AN77)</f>
        <v>10175.900000000001</v>
      </c>
      <c r="AO79" s="127">
        <f>IF(AO$77=0,0,Salaires!$L$74*AO77)</f>
        <v>10175.900000000001</v>
      </c>
      <c r="AP79" s="127">
        <f>IF(AP$77=0,0,Salaires!$L$74*AP77)</f>
        <v>10175.900000000001</v>
      </c>
      <c r="AQ79" s="127">
        <f>IF(AQ$77=0,0,Salaires!$L$74*AQ77)</f>
        <v>10175.900000000001</v>
      </c>
      <c r="AR79" s="127">
        <f>IF(AR$77=0,0,Salaires!$L$74*AR77)</f>
        <v>10175.900000000001</v>
      </c>
      <c r="AS79" s="127">
        <f>IF(AS$77=0,0,Salaires!$L$74*AS77)</f>
        <v>10175.900000000001</v>
      </c>
      <c r="AT79" s="127">
        <f>IF(AT$77=0,0,Salaires!$L$74*AT77)</f>
        <v>10175.900000000001</v>
      </c>
      <c r="AU79" s="127">
        <f>IF(AU$77=0,0,Salaires!$L$74*AU77)</f>
        <v>10175.900000000001</v>
      </c>
      <c r="AV79" s="127">
        <f>IF(AV$77=0,0,Salaires!$L$74*AV77)</f>
        <v>10175.900000000001</v>
      </c>
      <c r="AW79" s="127">
        <f>IF(AW$77=0,0,Salaires!$L$74*AW77)</f>
        <v>10175.900000000001</v>
      </c>
      <c r="AX79" s="127">
        <f>IF(AX$77=0,0,Salaires!$L$74*AX77)</f>
        <v>10175.900000000001</v>
      </c>
      <c r="AY79" s="176">
        <f>IF(AY$77=0,0,Salaires!$L$93*AY77)</f>
        <v>17710.7</v>
      </c>
      <c r="AZ79" s="127">
        <f>IF(AZ$77=0,0,Salaires!$L$93*AZ77)</f>
        <v>17710.7</v>
      </c>
      <c r="BA79" s="127">
        <f>IF(BA$77=0,0,Salaires!$L$93*BA77)</f>
        <v>17710.7</v>
      </c>
      <c r="BB79" s="127">
        <f>IF(BB$77=0,0,Salaires!$L$93*BB77)</f>
        <v>17710.7</v>
      </c>
      <c r="BC79" s="127">
        <f>IF(BC$77=0,0,Salaires!$L$93*BC77)</f>
        <v>17710.7</v>
      </c>
      <c r="BD79" s="127">
        <f>IF(BD$77=0,0,Salaires!$L$93*BD77)</f>
        <v>17710.7</v>
      </c>
      <c r="BE79" s="127">
        <f>IF(BE$77=0,0,Salaires!$L$93*BE77)</f>
        <v>17710.7</v>
      </c>
      <c r="BF79" s="127">
        <f>IF(BF$77=0,0,Salaires!$L$93*BF77)</f>
        <v>17710.7</v>
      </c>
      <c r="BG79" s="127">
        <f>IF(BG$77=0,0,Salaires!$L$93*BG77)</f>
        <v>17710.7</v>
      </c>
      <c r="BH79" s="127">
        <f>IF(BH$77=0,0,Salaires!$L$93*BH77)</f>
        <v>17710.7</v>
      </c>
      <c r="BI79" s="127">
        <f>IF(BI$77=0,0,Salaires!$L$93*BI77)</f>
        <v>17710.7</v>
      </c>
      <c r="BJ79" s="127">
        <f>IF(BJ$77=0,0,Salaires!$L$93*BJ77)</f>
        <v>17710.7</v>
      </c>
      <c r="BK79" s="194">
        <f t="shared" si="79"/>
        <v>8702.4</v>
      </c>
      <c r="BL79" s="194">
        <f t="shared" si="80"/>
        <v>13053.599999999997</v>
      </c>
      <c r="BM79" s="194">
        <f t="shared" si="81"/>
        <v>50507.100000000028</v>
      </c>
      <c r="BN79" s="194">
        <f t="shared" si="82"/>
        <v>122110.79999999999</v>
      </c>
      <c r="BO79" s="194">
        <f t="shared" si="83"/>
        <v>212528.40000000005</v>
      </c>
    </row>
    <row r="80" spans="1:69" s="9" customFormat="1" x14ac:dyDescent="0.25">
      <c r="A80" s="205" t="s">
        <v>2181</v>
      </c>
      <c r="B80" s="206"/>
      <c r="C80" s="215">
        <f t="shared" ref="C80:AH80" si="84">SUM(C81:C85)</f>
        <v>0</v>
      </c>
      <c r="D80" s="215">
        <f t="shared" si="84"/>
        <v>0</v>
      </c>
      <c r="E80" s="215">
        <f t="shared" si="84"/>
        <v>0</v>
      </c>
      <c r="F80" s="215">
        <f t="shared" si="84"/>
        <v>0</v>
      </c>
      <c r="G80" s="215">
        <f t="shared" si="84"/>
        <v>0</v>
      </c>
      <c r="H80" s="215">
        <f t="shared" si="84"/>
        <v>0</v>
      </c>
      <c r="I80" s="215">
        <f t="shared" si="84"/>
        <v>0</v>
      </c>
      <c r="J80" s="215">
        <f t="shared" si="84"/>
        <v>0</v>
      </c>
      <c r="K80" s="215">
        <f t="shared" si="84"/>
        <v>0</v>
      </c>
      <c r="L80" s="215">
        <f t="shared" si="84"/>
        <v>0</v>
      </c>
      <c r="M80" s="215">
        <f t="shared" si="84"/>
        <v>0</v>
      </c>
      <c r="N80" s="215">
        <f t="shared" si="84"/>
        <v>0</v>
      </c>
      <c r="O80" s="216">
        <f t="shared" si="84"/>
        <v>0</v>
      </c>
      <c r="P80" s="215">
        <f t="shared" si="84"/>
        <v>0</v>
      </c>
      <c r="Q80" s="215">
        <f t="shared" si="84"/>
        <v>0</v>
      </c>
      <c r="R80" s="215">
        <f t="shared" si="84"/>
        <v>0</v>
      </c>
      <c r="S80" s="215">
        <f t="shared" si="84"/>
        <v>0</v>
      </c>
      <c r="T80" s="215">
        <f t="shared" si="84"/>
        <v>0</v>
      </c>
      <c r="U80" s="215">
        <f t="shared" si="84"/>
        <v>0</v>
      </c>
      <c r="V80" s="215">
        <f t="shared" si="84"/>
        <v>0</v>
      </c>
      <c r="W80" s="215">
        <f t="shared" si="84"/>
        <v>0</v>
      </c>
      <c r="X80" s="215">
        <f t="shared" si="84"/>
        <v>0</v>
      </c>
      <c r="Y80" s="215">
        <f t="shared" si="84"/>
        <v>0</v>
      </c>
      <c r="Z80" s="215">
        <f t="shared" si="84"/>
        <v>0</v>
      </c>
      <c r="AA80" s="216">
        <f t="shared" si="84"/>
        <v>0</v>
      </c>
      <c r="AB80" s="215">
        <f t="shared" si="84"/>
        <v>0</v>
      </c>
      <c r="AC80" s="215">
        <f t="shared" si="84"/>
        <v>0</v>
      </c>
      <c r="AD80" s="215">
        <f t="shared" si="84"/>
        <v>0</v>
      </c>
      <c r="AE80" s="215">
        <f t="shared" si="84"/>
        <v>0</v>
      </c>
      <c r="AF80" s="215">
        <f t="shared" si="84"/>
        <v>0</v>
      </c>
      <c r="AG80" s="215">
        <f t="shared" si="84"/>
        <v>100</v>
      </c>
      <c r="AH80" s="215">
        <f t="shared" si="84"/>
        <v>100</v>
      </c>
      <c r="AI80" s="215">
        <f t="shared" ref="AI80:BJ80" si="85">SUM(AI81:AI85)</f>
        <v>100</v>
      </c>
      <c r="AJ80" s="215">
        <f t="shared" si="85"/>
        <v>100</v>
      </c>
      <c r="AK80" s="215">
        <f t="shared" si="85"/>
        <v>100</v>
      </c>
      <c r="AL80" s="215">
        <f t="shared" si="85"/>
        <v>100</v>
      </c>
      <c r="AM80" s="216">
        <f t="shared" si="85"/>
        <v>300</v>
      </c>
      <c r="AN80" s="215">
        <f t="shared" si="85"/>
        <v>300</v>
      </c>
      <c r="AO80" s="215">
        <f t="shared" si="85"/>
        <v>300</v>
      </c>
      <c r="AP80" s="215">
        <f t="shared" si="85"/>
        <v>300</v>
      </c>
      <c r="AQ80" s="215">
        <f t="shared" si="85"/>
        <v>300</v>
      </c>
      <c r="AR80" s="215">
        <f t="shared" si="85"/>
        <v>300</v>
      </c>
      <c r="AS80" s="215">
        <f t="shared" si="85"/>
        <v>300</v>
      </c>
      <c r="AT80" s="215">
        <f t="shared" si="85"/>
        <v>300</v>
      </c>
      <c r="AU80" s="215">
        <f t="shared" si="85"/>
        <v>300</v>
      </c>
      <c r="AV80" s="215">
        <f t="shared" si="85"/>
        <v>300</v>
      </c>
      <c r="AW80" s="215">
        <f t="shared" si="85"/>
        <v>300</v>
      </c>
      <c r="AX80" s="215">
        <f t="shared" si="85"/>
        <v>300</v>
      </c>
      <c r="AY80" s="216">
        <f t="shared" si="85"/>
        <v>800</v>
      </c>
      <c r="AZ80" s="215">
        <f t="shared" si="85"/>
        <v>800</v>
      </c>
      <c r="BA80" s="215">
        <f t="shared" si="85"/>
        <v>800</v>
      </c>
      <c r="BB80" s="215">
        <f t="shared" si="85"/>
        <v>800</v>
      </c>
      <c r="BC80" s="215">
        <f t="shared" si="85"/>
        <v>800</v>
      </c>
      <c r="BD80" s="215">
        <f t="shared" si="85"/>
        <v>800</v>
      </c>
      <c r="BE80" s="215">
        <f t="shared" si="85"/>
        <v>800</v>
      </c>
      <c r="BF80" s="215">
        <f t="shared" si="85"/>
        <v>800</v>
      </c>
      <c r="BG80" s="215">
        <f t="shared" si="85"/>
        <v>800</v>
      </c>
      <c r="BH80" s="215">
        <f t="shared" si="85"/>
        <v>800</v>
      </c>
      <c r="BI80" s="215">
        <f t="shared" si="85"/>
        <v>800</v>
      </c>
      <c r="BJ80" s="215">
        <f t="shared" si="85"/>
        <v>800</v>
      </c>
      <c r="BK80" s="208">
        <f t="shared" si="79"/>
        <v>0</v>
      </c>
      <c r="BL80" s="208">
        <f t="shared" si="80"/>
        <v>0</v>
      </c>
      <c r="BM80" s="208">
        <f t="shared" si="81"/>
        <v>600</v>
      </c>
      <c r="BN80" s="208">
        <f t="shared" si="82"/>
        <v>3600</v>
      </c>
      <c r="BO80" s="208">
        <f t="shared" si="83"/>
        <v>9600</v>
      </c>
    </row>
    <row r="81" spans="1:67" outlineLevel="1" x14ac:dyDescent="0.25">
      <c r="A81" s="112" t="s">
        <v>1195</v>
      </c>
      <c r="B81" s="158" t="s">
        <v>1196</v>
      </c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76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76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76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76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94">
        <f t="shared" si="79"/>
        <v>0</v>
      </c>
      <c r="BL81" s="194">
        <f t="shared" si="80"/>
        <v>0</v>
      </c>
      <c r="BM81" s="194">
        <f t="shared" si="81"/>
        <v>0</v>
      </c>
      <c r="BN81" s="194">
        <f t="shared" si="82"/>
        <v>0</v>
      </c>
      <c r="BO81" s="194">
        <f t="shared" si="83"/>
        <v>0</v>
      </c>
    </row>
    <row r="82" spans="1:67" outlineLevel="1" x14ac:dyDescent="0.25">
      <c r="A82" s="112" t="s">
        <v>1218</v>
      </c>
      <c r="B82" s="158" t="s">
        <v>1219</v>
      </c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76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76"/>
      <c r="AB82" s="127"/>
      <c r="AC82" s="127"/>
      <c r="AD82" s="127"/>
      <c r="AE82" s="127"/>
      <c r="AF82" s="127"/>
      <c r="AG82" s="127">
        <v>100</v>
      </c>
      <c r="AH82" s="127">
        <v>100</v>
      </c>
      <c r="AI82" s="127">
        <v>100</v>
      </c>
      <c r="AJ82" s="127">
        <v>100</v>
      </c>
      <c r="AK82" s="127">
        <v>100</v>
      </c>
      <c r="AL82" s="127">
        <v>100</v>
      </c>
      <c r="AM82" s="176">
        <v>300</v>
      </c>
      <c r="AN82" s="176">
        <v>300</v>
      </c>
      <c r="AO82" s="176">
        <v>300</v>
      </c>
      <c r="AP82" s="176">
        <v>300</v>
      </c>
      <c r="AQ82" s="176">
        <v>300</v>
      </c>
      <c r="AR82" s="176">
        <v>300</v>
      </c>
      <c r="AS82" s="176">
        <v>300</v>
      </c>
      <c r="AT82" s="176">
        <v>300</v>
      </c>
      <c r="AU82" s="176">
        <v>300</v>
      </c>
      <c r="AV82" s="176">
        <v>300</v>
      </c>
      <c r="AW82" s="176">
        <v>300</v>
      </c>
      <c r="AX82" s="176">
        <v>300</v>
      </c>
      <c r="AY82" s="176">
        <v>800</v>
      </c>
      <c r="AZ82" s="176">
        <v>800</v>
      </c>
      <c r="BA82" s="176">
        <v>800</v>
      </c>
      <c r="BB82" s="176">
        <v>800</v>
      </c>
      <c r="BC82" s="176">
        <v>800</v>
      </c>
      <c r="BD82" s="176">
        <v>800</v>
      </c>
      <c r="BE82" s="176">
        <v>800</v>
      </c>
      <c r="BF82" s="176">
        <v>800</v>
      </c>
      <c r="BG82" s="176">
        <v>800</v>
      </c>
      <c r="BH82" s="176">
        <v>800</v>
      </c>
      <c r="BI82" s="176">
        <v>800</v>
      </c>
      <c r="BJ82" s="176">
        <v>800</v>
      </c>
      <c r="BK82" s="194">
        <f t="shared" si="79"/>
        <v>0</v>
      </c>
      <c r="BL82" s="194">
        <f t="shared" si="80"/>
        <v>0</v>
      </c>
      <c r="BM82" s="194">
        <f t="shared" si="81"/>
        <v>600</v>
      </c>
      <c r="BN82" s="194">
        <f t="shared" si="82"/>
        <v>3600</v>
      </c>
      <c r="BO82" s="194">
        <f t="shared" si="83"/>
        <v>9600</v>
      </c>
    </row>
    <row r="83" spans="1:67" outlineLevel="1" x14ac:dyDescent="0.25">
      <c r="A83" s="112" t="s">
        <v>1220</v>
      </c>
      <c r="B83" s="158" t="s">
        <v>1221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76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76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76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76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94">
        <f t="shared" si="79"/>
        <v>0</v>
      </c>
      <c r="BL83" s="194">
        <f t="shared" si="80"/>
        <v>0</v>
      </c>
      <c r="BM83" s="194">
        <f t="shared" si="81"/>
        <v>0</v>
      </c>
      <c r="BN83" s="194">
        <f t="shared" si="82"/>
        <v>0</v>
      </c>
      <c r="BO83" s="194">
        <f t="shared" si="83"/>
        <v>0</v>
      </c>
    </row>
    <row r="84" spans="1:67" outlineLevel="1" x14ac:dyDescent="0.25">
      <c r="A84" s="112" t="s">
        <v>1222</v>
      </c>
      <c r="B84" s="158" t="s">
        <v>1223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76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76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76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76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94">
        <f t="shared" si="79"/>
        <v>0</v>
      </c>
      <c r="BL84" s="194">
        <f t="shared" si="80"/>
        <v>0</v>
      </c>
      <c r="BM84" s="194">
        <f t="shared" si="81"/>
        <v>0</v>
      </c>
      <c r="BN84" s="194">
        <f t="shared" si="82"/>
        <v>0</v>
      </c>
      <c r="BO84" s="194">
        <f t="shared" si="83"/>
        <v>0</v>
      </c>
    </row>
    <row r="85" spans="1:67" outlineLevel="1" x14ac:dyDescent="0.25">
      <c r="A85" s="112" t="s">
        <v>1226</v>
      </c>
      <c r="B85" s="158" t="s">
        <v>1227</v>
      </c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76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76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76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76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94">
        <f t="shared" si="79"/>
        <v>0</v>
      </c>
      <c r="BL85" s="194">
        <f t="shared" si="80"/>
        <v>0</v>
      </c>
      <c r="BM85" s="194">
        <f t="shared" si="81"/>
        <v>0</v>
      </c>
      <c r="BN85" s="194">
        <f t="shared" si="82"/>
        <v>0</v>
      </c>
      <c r="BO85" s="194">
        <f t="shared" si="83"/>
        <v>0</v>
      </c>
    </row>
    <row r="86" spans="1:67" s="9" customFormat="1" x14ac:dyDescent="0.25">
      <c r="A86" s="205" t="s">
        <v>2182</v>
      </c>
      <c r="B86" s="217"/>
      <c r="C86" s="215">
        <f t="shared" ref="C86:AH86" si="86">SUM(C87:C89)</f>
        <v>20</v>
      </c>
      <c r="D86" s="215">
        <f t="shared" si="86"/>
        <v>20</v>
      </c>
      <c r="E86" s="215">
        <f t="shared" si="86"/>
        <v>20</v>
      </c>
      <c r="F86" s="215">
        <f t="shared" si="86"/>
        <v>20</v>
      </c>
      <c r="G86" s="215">
        <f t="shared" si="86"/>
        <v>20</v>
      </c>
      <c r="H86" s="215">
        <f t="shared" si="86"/>
        <v>20</v>
      </c>
      <c r="I86" s="215">
        <f t="shared" si="86"/>
        <v>20</v>
      </c>
      <c r="J86" s="215">
        <f t="shared" si="86"/>
        <v>20</v>
      </c>
      <c r="K86" s="215">
        <f t="shared" si="86"/>
        <v>20</v>
      </c>
      <c r="L86" s="215">
        <f t="shared" si="86"/>
        <v>20</v>
      </c>
      <c r="M86" s="215">
        <f t="shared" si="86"/>
        <v>20</v>
      </c>
      <c r="N86" s="215">
        <f t="shared" si="86"/>
        <v>20</v>
      </c>
      <c r="O86" s="216">
        <f t="shared" si="86"/>
        <v>20</v>
      </c>
      <c r="P86" s="215">
        <f t="shared" si="86"/>
        <v>20</v>
      </c>
      <c r="Q86" s="215">
        <f t="shared" si="86"/>
        <v>20</v>
      </c>
      <c r="R86" s="215">
        <f t="shared" si="86"/>
        <v>20</v>
      </c>
      <c r="S86" s="215">
        <f t="shared" si="86"/>
        <v>20</v>
      </c>
      <c r="T86" s="215">
        <f t="shared" si="86"/>
        <v>20</v>
      </c>
      <c r="U86" s="215">
        <f t="shared" si="86"/>
        <v>20</v>
      </c>
      <c r="V86" s="215">
        <f t="shared" si="86"/>
        <v>20</v>
      </c>
      <c r="W86" s="215">
        <f t="shared" si="86"/>
        <v>20</v>
      </c>
      <c r="X86" s="215">
        <f t="shared" si="86"/>
        <v>20</v>
      </c>
      <c r="Y86" s="215">
        <f t="shared" si="86"/>
        <v>20</v>
      </c>
      <c r="Z86" s="215">
        <f t="shared" si="86"/>
        <v>20</v>
      </c>
      <c r="AA86" s="216">
        <f t="shared" si="86"/>
        <v>20</v>
      </c>
      <c r="AB86" s="215">
        <f t="shared" si="86"/>
        <v>20</v>
      </c>
      <c r="AC86" s="215">
        <f t="shared" si="86"/>
        <v>20</v>
      </c>
      <c r="AD86" s="215">
        <f t="shared" si="86"/>
        <v>20</v>
      </c>
      <c r="AE86" s="215">
        <f t="shared" si="86"/>
        <v>20</v>
      </c>
      <c r="AF86" s="215">
        <f t="shared" si="86"/>
        <v>20</v>
      </c>
      <c r="AG86" s="215">
        <f t="shared" si="86"/>
        <v>20</v>
      </c>
      <c r="AH86" s="215">
        <f t="shared" si="86"/>
        <v>2250</v>
      </c>
      <c r="AI86" s="215">
        <f t="shared" ref="AI86:BJ86" si="87">SUM(AI87:AI89)</f>
        <v>2250</v>
      </c>
      <c r="AJ86" s="215">
        <f t="shared" si="87"/>
        <v>2250</v>
      </c>
      <c r="AK86" s="215">
        <f t="shared" si="87"/>
        <v>2250</v>
      </c>
      <c r="AL86" s="215">
        <f t="shared" si="87"/>
        <v>2250</v>
      </c>
      <c r="AM86" s="216">
        <f t="shared" si="87"/>
        <v>2250</v>
      </c>
      <c r="AN86" s="215">
        <f t="shared" si="87"/>
        <v>2250</v>
      </c>
      <c r="AO86" s="215">
        <f t="shared" si="87"/>
        <v>2250</v>
      </c>
      <c r="AP86" s="215">
        <f t="shared" si="87"/>
        <v>2250</v>
      </c>
      <c r="AQ86" s="215">
        <f t="shared" si="87"/>
        <v>2250</v>
      </c>
      <c r="AR86" s="215">
        <f t="shared" si="87"/>
        <v>2250</v>
      </c>
      <c r="AS86" s="215">
        <f t="shared" si="87"/>
        <v>2250</v>
      </c>
      <c r="AT86" s="215">
        <f t="shared" si="87"/>
        <v>2250</v>
      </c>
      <c r="AU86" s="215">
        <f t="shared" si="87"/>
        <v>2250</v>
      </c>
      <c r="AV86" s="215">
        <f t="shared" si="87"/>
        <v>2250</v>
      </c>
      <c r="AW86" s="215">
        <f t="shared" si="87"/>
        <v>2250</v>
      </c>
      <c r="AX86" s="215">
        <f t="shared" si="87"/>
        <v>2250</v>
      </c>
      <c r="AY86" s="216">
        <f t="shared" si="87"/>
        <v>2250</v>
      </c>
      <c r="AZ86" s="215">
        <f t="shared" si="87"/>
        <v>2250</v>
      </c>
      <c r="BA86" s="215">
        <f t="shared" si="87"/>
        <v>2250</v>
      </c>
      <c r="BB86" s="215">
        <f t="shared" si="87"/>
        <v>2250</v>
      </c>
      <c r="BC86" s="215">
        <f t="shared" si="87"/>
        <v>2250</v>
      </c>
      <c r="BD86" s="215">
        <f t="shared" si="87"/>
        <v>2250</v>
      </c>
      <c r="BE86" s="215">
        <f t="shared" si="87"/>
        <v>2250</v>
      </c>
      <c r="BF86" s="215">
        <f t="shared" si="87"/>
        <v>2250</v>
      </c>
      <c r="BG86" s="215">
        <f t="shared" si="87"/>
        <v>2250</v>
      </c>
      <c r="BH86" s="215">
        <f t="shared" si="87"/>
        <v>2250</v>
      </c>
      <c r="BI86" s="215">
        <f t="shared" si="87"/>
        <v>2250</v>
      </c>
      <c r="BJ86" s="215">
        <f t="shared" si="87"/>
        <v>2250</v>
      </c>
      <c r="BK86" s="208">
        <f t="shared" si="79"/>
        <v>240</v>
      </c>
      <c r="BL86" s="208">
        <f t="shared" si="80"/>
        <v>240</v>
      </c>
      <c r="BM86" s="208">
        <f t="shared" si="81"/>
        <v>11390</v>
      </c>
      <c r="BN86" s="208">
        <f t="shared" si="82"/>
        <v>27000</v>
      </c>
      <c r="BO86" s="208">
        <f t="shared" si="83"/>
        <v>27000</v>
      </c>
    </row>
    <row r="87" spans="1:67" outlineLevel="1" x14ac:dyDescent="0.25">
      <c r="A87" s="112">
        <v>6000</v>
      </c>
      <c r="B87" s="158" t="s">
        <v>2183</v>
      </c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76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76"/>
      <c r="AB87" s="127"/>
      <c r="AC87" s="127"/>
      <c r="AD87" s="127"/>
      <c r="AE87" s="127"/>
      <c r="AF87" s="127"/>
      <c r="AG87" s="127"/>
      <c r="AH87" s="127">
        <v>2000</v>
      </c>
      <c r="AI87" s="127">
        <v>2000</v>
      </c>
      <c r="AJ87" s="127">
        <v>2000</v>
      </c>
      <c r="AK87" s="127">
        <v>2000</v>
      </c>
      <c r="AL87" s="127">
        <v>2000</v>
      </c>
      <c r="AM87" s="127">
        <v>2000</v>
      </c>
      <c r="AN87" s="127">
        <v>2000</v>
      </c>
      <c r="AO87" s="127">
        <v>2000</v>
      </c>
      <c r="AP87" s="127">
        <v>2000</v>
      </c>
      <c r="AQ87" s="127">
        <v>2000</v>
      </c>
      <c r="AR87" s="127">
        <v>2000</v>
      </c>
      <c r="AS87" s="127">
        <v>2000</v>
      </c>
      <c r="AT87" s="127">
        <v>2000</v>
      </c>
      <c r="AU87" s="127">
        <v>2000</v>
      </c>
      <c r="AV87" s="127">
        <v>2000</v>
      </c>
      <c r="AW87" s="127">
        <v>2000</v>
      </c>
      <c r="AX87" s="127">
        <v>2000</v>
      </c>
      <c r="AY87" s="127">
        <v>2000</v>
      </c>
      <c r="AZ87" s="127">
        <v>2000</v>
      </c>
      <c r="BA87" s="127">
        <v>2000</v>
      </c>
      <c r="BB87" s="127">
        <v>2000</v>
      </c>
      <c r="BC87" s="127">
        <v>2000</v>
      </c>
      <c r="BD87" s="127">
        <v>2000</v>
      </c>
      <c r="BE87" s="127">
        <v>2000</v>
      </c>
      <c r="BF87" s="127">
        <v>2000</v>
      </c>
      <c r="BG87" s="127">
        <v>2000</v>
      </c>
      <c r="BH87" s="127">
        <v>2000</v>
      </c>
      <c r="BI87" s="127">
        <v>2000</v>
      </c>
      <c r="BJ87" s="127">
        <v>2000</v>
      </c>
      <c r="BK87" s="194">
        <f t="shared" si="79"/>
        <v>0</v>
      </c>
      <c r="BL87" s="194">
        <f t="shared" si="80"/>
        <v>0</v>
      </c>
      <c r="BM87" s="194">
        <f t="shared" si="81"/>
        <v>10000</v>
      </c>
      <c r="BN87" s="194">
        <f t="shared" si="82"/>
        <v>24000</v>
      </c>
      <c r="BO87" s="194">
        <f t="shared" si="83"/>
        <v>24000</v>
      </c>
    </row>
    <row r="88" spans="1:67" outlineLevel="1" x14ac:dyDescent="0.25">
      <c r="A88" s="112">
        <v>6040</v>
      </c>
      <c r="B88" s="158" t="s">
        <v>1319</v>
      </c>
      <c r="C88" s="127">
        <v>20</v>
      </c>
      <c r="D88" s="127">
        <v>20</v>
      </c>
      <c r="E88" s="127">
        <v>20</v>
      </c>
      <c r="F88" s="127">
        <v>20</v>
      </c>
      <c r="G88" s="127">
        <v>20</v>
      </c>
      <c r="H88" s="127">
        <v>20</v>
      </c>
      <c r="I88" s="127">
        <v>20</v>
      </c>
      <c r="J88" s="127">
        <v>20</v>
      </c>
      <c r="K88" s="127">
        <v>20</v>
      </c>
      <c r="L88" s="127">
        <v>20</v>
      </c>
      <c r="M88" s="127">
        <v>20</v>
      </c>
      <c r="N88" s="127">
        <v>20</v>
      </c>
      <c r="O88" s="127">
        <v>20</v>
      </c>
      <c r="P88" s="127">
        <v>20</v>
      </c>
      <c r="Q88" s="127">
        <v>20</v>
      </c>
      <c r="R88" s="127">
        <v>20</v>
      </c>
      <c r="S88" s="127">
        <v>20</v>
      </c>
      <c r="T88" s="127">
        <v>20</v>
      </c>
      <c r="U88" s="127">
        <v>20</v>
      </c>
      <c r="V88" s="127">
        <v>20</v>
      </c>
      <c r="W88" s="127">
        <v>20</v>
      </c>
      <c r="X88" s="127">
        <v>20</v>
      </c>
      <c r="Y88" s="127">
        <v>20</v>
      </c>
      <c r="Z88" s="127">
        <v>20</v>
      </c>
      <c r="AA88" s="127">
        <v>20</v>
      </c>
      <c r="AB88" s="127">
        <v>20</v>
      </c>
      <c r="AC88" s="127">
        <v>20</v>
      </c>
      <c r="AD88" s="127">
        <v>20</v>
      </c>
      <c r="AE88" s="127">
        <v>20</v>
      </c>
      <c r="AF88" s="127">
        <v>20</v>
      </c>
      <c r="AG88" s="127">
        <v>20</v>
      </c>
      <c r="AH88" s="127">
        <v>150</v>
      </c>
      <c r="AI88" s="127">
        <v>150</v>
      </c>
      <c r="AJ88" s="127">
        <v>150</v>
      </c>
      <c r="AK88" s="127">
        <v>150</v>
      </c>
      <c r="AL88" s="127">
        <v>150</v>
      </c>
      <c r="AM88" s="127">
        <v>150</v>
      </c>
      <c r="AN88" s="127">
        <v>150</v>
      </c>
      <c r="AO88" s="127">
        <v>150</v>
      </c>
      <c r="AP88" s="127">
        <v>150</v>
      </c>
      <c r="AQ88" s="127">
        <v>150</v>
      </c>
      <c r="AR88" s="127">
        <v>150</v>
      </c>
      <c r="AS88" s="127">
        <v>150</v>
      </c>
      <c r="AT88" s="127">
        <v>150</v>
      </c>
      <c r="AU88" s="127">
        <v>150</v>
      </c>
      <c r="AV88" s="127">
        <v>150</v>
      </c>
      <c r="AW88" s="127">
        <v>150</v>
      </c>
      <c r="AX88" s="127">
        <v>150</v>
      </c>
      <c r="AY88" s="127">
        <v>150</v>
      </c>
      <c r="AZ88" s="127">
        <v>150</v>
      </c>
      <c r="BA88" s="127">
        <v>150</v>
      </c>
      <c r="BB88" s="127">
        <v>150</v>
      </c>
      <c r="BC88" s="127">
        <v>150</v>
      </c>
      <c r="BD88" s="127">
        <v>150</v>
      </c>
      <c r="BE88" s="127">
        <v>150</v>
      </c>
      <c r="BF88" s="127">
        <v>150</v>
      </c>
      <c r="BG88" s="127">
        <v>150</v>
      </c>
      <c r="BH88" s="127">
        <v>150</v>
      </c>
      <c r="BI88" s="127">
        <v>150</v>
      </c>
      <c r="BJ88" s="127">
        <v>150</v>
      </c>
      <c r="BK88" s="194">
        <f t="shared" si="79"/>
        <v>240</v>
      </c>
      <c r="BL88" s="194">
        <f t="shared" si="80"/>
        <v>240</v>
      </c>
      <c r="BM88" s="194">
        <f t="shared" si="81"/>
        <v>890</v>
      </c>
      <c r="BN88" s="194">
        <f t="shared" si="82"/>
        <v>1800</v>
      </c>
      <c r="BO88" s="194">
        <f t="shared" si="83"/>
        <v>1800</v>
      </c>
    </row>
    <row r="89" spans="1:67" outlineLevel="1" x14ac:dyDescent="0.25">
      <c r="A89" s="112">
        <v>6050</v>
      </c>
      <c r="B89" s="158" t="s">
        <v>2184</v>
      </c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76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76"/>
      <c r="AB89" s="127"/>
      <c r="AC89" s="127"/>
      <c r="AD89" s="127"/>
      <c r="AE89" s="127"/>
      <c r="AF89" s="127"/>
      <c r="AG89" s="127"/>
      <c r="AH89" s="127">
        <v>100</v>
      </c>
      <c r="AI89" s="127">
        <v>100</v>
      </c>
      <c r="AJ89" s="127">
        <v>100</v>
      </c>
      <c r="AK89" s="127">
        <v>100</v>
      </c>
      <c r="AL89" s="127">
        <v>100</v>
      </c>
      <c r="AM89" s="127">
        <v>100</v>
      </c>
      <c r="AN89" s="127">
        <v>100</v>
      </c>
      <c r="AO89" s="127">
        <v>100</v>
      </c>
      <c r="AP89" s="127">
        <v>100</v>
      </c>
      <c r="AQ89" s="127">
        <v>100</v>
      </c>
      <c r="AR89" s="127">
        <v>100</v>
      </c>
      <c r="AS89" s="127">
        <v>100</v>
      </c>
      <c r="AT89" s="127">
        <v>100</v>
      </c>
      <c r="AU89" s="127">
        <v>100</v>
      </c>
      <c r="AV89" s="127">
        <v>100</v>
      </c>
      <c r="AW89" s="127">
        <v>100</v>
      </c>
      <c r="AX89" s="127">
        <v>100</v>
      </c>
      <c r="AY89" s="127">
        <v>100</v>
      </c>
      <c r="AZ89" s="127">
        <v>100</v>
      </c>
      <c r="BA89" s="127">
        <v>100</v>
      </c>
      <c r="BB89" s="127">
        <v>100</v>
      </c>
      <c r="BC89" s="127">
        <v>100</v>
      </c>
      <c r="BD89" s="127">
        <v>100</v>
      </c>
      <c r="BE89" s="127">
        <v>100</v>
      </c>
      <c r="BF89" s="127">
        <v>100</v>
      </c>
      <c r="BG89" s="127">
        <v>100</v>
      </c>
      <c r="BH89" s="127">
        <v>100</v>
      </c>
      <c r="BI89" s="127">
        <v>100</v>
      </c>
      <c r="BJ89" s="127">
        <v>100</v>
      </c>
      <c r="BK89" s="194">
        <f t="shared" si="79"/>
        <v>0</v>
      </c>
      <c r="BL89" s="194">
        <f t="shared" si="80"/>
        <v>0</v>
      </c>
      <c r="BM89" s="194">
        <f t="shared" si="81"/>
        <v>500</v>
      </c>
      <c r="BN89" s="194">
        <f t="shared" si="82"/>
        <v>1200</v>
      </c>
      <c r="BO89" s="194">
        <f t="shared" si="83"/>
        <v>1200</v>
      </c>
    </row>
    <row r="90" spans="1:67" x14ac:dyDescent="0.25">
      <c r="A90" s="218" t="s">
        <v>2185</v>
      </c>
      <c r="B90" s="219"/>
      <c r="C90" s="215">
        <f t="shared" ref="C90:AH90" si="88">SUM(C91,C95,C98,C103,C110,C119,C114)</f>
        <v>1016.5333333333333</v>
      </c>
      <c r="D90" s="215">
        <f t="shared" si="88"/>
        <v>1016.5333333333333</v>
      </c>
      <c r="E90" s="215">
        <f t="shared" si="88"/>
        <v>1016.5333333333333</v>
      </c>
      <c r="F90" s="215">
        <f t="shared" si="88"/>
        <v>1016.5333333333333</v>
      </c>
      <c r="G90" s="215">
        <f t="shared" si="88"/>
        <v>1016.5333333333333</v>
      </c>
      <c r="H90" s="215">
        <f t="shared" si="88"/>
        <v>1016.5333333333333</v>
      </c>
      <c r="I90" s="215">
        <f t="shared" si="88"/>
        <v>1016.5333333333333</v>
      </c>
      <c r="J90" s="215">
        <f t="shared" si="88"/>
        <v>1016.5333333333333</v>
      </c>
      <c r="K90" s="215">
        <f t="shared" si="88"/>
        <v>1016.5333333333333</v>
      </c>
      <c r="L90" s="215">
        <f t="shared" si="88"/>
        <v>1016.5333333333333</v>
      </c>
      <c r="M90" s="215">
        <f t="shared" si="88"/>
        <v>1016.5333333333333</v>
      </c>
      <c r="N90" s="215">
        <f t="shared" si="88"/>
        <v>1016.5333333333333</v>
      </c>
      <c r="O90" s="215">
        <f t="shared" si="88"/>
        <v>1479.0333333333333</v>
      </c>
      <c r="P90" s="215">
        <f t="shared" si="88"/>
        <v>1511.5333333333333</v>
      </c>
      <c r="Q90" s="215">
        <f t="shared" si="88"/>
        <v>1511.5333333333333</v>
      </c>
      <c r="R90" s="215">
        <f t="shared" si="88"/>
        <v>1511.5333333333333</v>
      </c>
      <c r="S90" s="215">
        <f t="shared" si="88"/>
        <v>1561.5333333333333</v>
      </c>
      <c r="T90" s="215">
        <f t="shared" si="88"/>
        <v>1561.5333333333333</v>
      </c>
      <c r="U90" s="215">
        <f t="shared" si="88"/>
        <v>1577.7833333333333</v>
      </c>
      <c r="V90" s="215">
        <f t="shared" si="88"/>
        <v>1577.7833333333333</v>
      </c>
      <c r="W90" s="215">
        <f t="shared" si="88"/>
        <v>1577.7833333333333</v>
      </c>
      <c r="X90" s="215">
        <f t="shared" si="88"/>
        <v>1577.7833333333333</v>
      </c>
      <c r="Y90" s="215">
        <f t="shared" si="88"/>
        <v>1627.7833333333333</v>
      </c>
      <c r="Z90" s="215">
        <f t="shared" si="88"/>
        <v>1627.7833333333333</v>
      </c>
      <c r="AA90" s="215">
        <f t="shared" si="88"/>
        <v>2089.6583333333333</v>
      </c>
      <c r="AB90" s="215">
        <f t="shared" si="88"/>
        <v>2139.6583333333333</v>
      </c>
      <c r="AC90" s="215">
        <f t="shared" si="88"/>
        <v>2139.6583333333333</v>
      </c>
      <c r="AD90" s="215">
        <f t="shared" si="88"/>
        <v>2139.6583333333333</v>
      </c>
      <c r="AE90" s="215">
        <f t="shared" si="88"/>
        <v>2139.6583333333333</v>
      </c>
      <c r="AF90" s="215">
        <f t="shared" si="88"/>
        <v>2139.6583333333333</v>
      </c>
      <c r="AG90" s="215">
        <f t="shared" si="88"/>
        <v>2241.2208333333333</v>
      </c>
      <c r="AH90" s="215">
        <f t="shared" si="88"/>
        <v>2341.2208333333333</v>
      </c>
      <c r="AI90" s="215">
        <f t="shared" ref="AI90:BJ90" si="89">SUM(AI91,AI95,AI98,AI103,AI110,AI119,AI114)</f>
        <v>2341.2208333333333</v>
      </c>
      <c r="AJ90" s="215">
        <f t="shared" si="89"/>
        <v>2341.2208333333333</v>
      </c>
      <c r="AK90" s="215">
        <f t="shared" si="89"/>
        <v>2341.2208333333333</v>
      </c>
      <c r="AL90" s="215">
        <f t="shared" si="89"/>
        <v>2341.2208333333333</v>
      </c>
      <c r="AM90" s="215">
        <f t="shared" si="89"/>
        <v>3157.6312499999999</v>
      </c>
      <c r="AN90" s="215">
        <f t="shared" si="89"/>
        <v>3157.6312499999999</v>
      </c>
      <c r="AO90" s="215">
        <f t="shared" si="89"/>
        <v>3157.6312499999999</v>
      </c>
      <c r="AP90" s="215">
        <f t="shared" si="89"/>
        <v>3157.6312499999999</v>
      </c>
      <c r="AQ90" s="215">
        <f t="shared" si="89"/>
        <v>3157.6312499999999</v>
      </c>
      <c r="AR90" s="215">
        <f t="shared" si="89"/>
        <v>3157.6312499999999</v>
      </c>
      <c r="AS90" s="215">
        <f t="shared" si="89"/>
        <v>3386.1468749999999</v>
      </c>
      <c r="AT90" s="215">
        <f t="shared" si="89"/>
        <v>3386.1468749999999</v>
      </c>
      <c r="AU90" s="215">
        <f t="shared" si="89"/>
        <v>3436.1468749999999</v>
      </c>
      <c r="AV90" s="215">
        <f t="shared" si="89"/>
        <v>3436.1468749999999</v>
      </c>
      <c r="AW90" s="215">
        <f t="shared" si="89"/>
        <v>3436.1468749999999</v>
      </c>
      <c r="AX90" s="215">
        <f t="shared" si="89"/>
        <v>3436.1468749999999</v>
      </c>
      <c r="AY90" s="215">
        <f t="shared" si="89"/>
        <v>5240.9203125000004</v>
      </c>
      <c r="AZ90" s="215">
        <f t="shared" si="89"/>
        <v>5240.9203125000004</v>
      </c>
      <c r="BA90" s="215">
        <f t="shared" si="89"/>
        <v>5290.9203125000004</v>
      </c>
      <c r="BB90" s="215">
        <f t="shared" si="89"/>
        <v>5290.9203125000004</v>
      </c>
      <c r="BC90" s="215">
        <f t="shared" si="89"/>
        <v>5290.9203125000004</v>
      </c>
      <c r="BD90" s="215">
        <f t="shared" si="89"/>
        <v>5290.9203125000004</v>
      </c>
      <c r="BE90" s="215">
        <f t="shared" si="89"/>
        <v>5805.0804687500004</v>
      </c>
      <c r="BF90" s="215">
        <f t="shared" si="89"/>
        <v>5855.0804687500004</v>
      </c>
      <c r="BG90" s="215">
        <f t="shared" si="89"/>
        <v>5855.0804687500004</v>
      </c>
      <c r="BH90" s="215">
        <f t="shared" si="89"/>
        <v>5855.0804687500004</v>
      </c>
      <c r="BI90" s="215">
        <f t="shared" si="89"/>
        <v>5855.0804687500004</v>
      </c>
      <c r="BJ90" s="215">
        <f t="shared" si="89"/>
        <v>5855.0804687500004</v>
      </c>
      <c r="BK90" s="208">
        <f t="shared" si="79"/>
        <v>12198.399999999996</v>
      </c>
      <c r="BL90" s="208">
        <f t="shared" si="80"/>
        <v>18703.399999999998</v>
      </c>
      <c r="BM90" s="208">
        <f t="shared" si="81"/>
        <v>26735.274999999998</v>
      </c>
      <c r="BN90" s="208">
        <f t="shared" si="82"/>
        <v>39462.66874999999</v>
      </c>
      <c r="BO90" s="208">
        <f t="shared" si="83"/>
        <v>66726.004687499997</v>
      </c>
    </row>
    <row r="91" spans="1:67" outlineLevel="1" x14ac:dyDescent="0.25">
      <c r="A91" s="190">
        <v>620</v>
      </c>
      <c r="B91" s="220" t="s">
        <v>1432</v>
      </c>
      <c r="C91" s="144">
        <f t="shared" ref="C91:AH91" si="90">SUM(C92:C94)</f>
        <v>50</v>
      </c>
      <c r="D91" s="144">
        <f t="shared" si="90"/>
        <v>50</v>
      </c>
      <c r="E91" s="144">
        <f t="shared" si="90"/>
        <v>50</v>
      </c>
      <c r="F91" s="144">
        <f t="shared" si="90"/>
        <v>50</v>
      </c>
      <c r="G91" s="144">
        <f t="shared" si="90"/>
        <v>50</v>
      </c>
      <c r="H91" s="144">
        <f t="shared" si="90"/>
        <v>50</v>
      </c>
      <c r="I91" s="144">
        <f t="shared" si="90"/>
        <v>50</v>
      </c>
      <c r="J91" s="144">
        <f t="shared" si="90"/>
        <v>50</v>
      </c>
      <c r="K91" s="144">
        <f t="shared" si="90"/>
        <v>50</v>
      </c>
      <c r="L91" s="144">
        <f t="shared" si="90"/>
        <v>50</v>
      </c>
      <c r="M91" s="144">
        <f t="shared" si="90"/>
        <v>50</v>
      </c>
      <c r="N91" s="144">
        <f t="shared" si="90"/>
        <v>50</v>
      </c>
      <c r="O91" s="144">
        <f t="shared" si="90"/>
        <v>100</v>
      </c>
      <c r="P91" s="144">
        <f t="shared" si="90"/>
        <v>100</v>
      </c>
      <c r="Q91" s="144">
        <f t="shared" si="90"/>
        <v>100</v>
      </c>
      <c r="R91" s="144">
        <f t="shared" si="90"/>
        <v>100</v>
      </c>
      <c r="S91" s="144">
        <f t="shared" si="90"/>
        <v>100</v>
      </c>
      <c r="T91" s="144">
        <f t="shared" si="90"/>
        <v>100</v>
      </c>
      <c r="U91" s="144">
        <f t="shared" si="90"/>
        <v>100</v>
      </c>
      <c r="V91" s="144">
        <f t="shared" si="90"/>
        <v>100</v>
      </c>
      <c r="W91" s="144">
        <f t="shared" si="90"/>
        <v>100</v>
      </c>
      <c r="X91" s="144">
        <f t="shared" si="90"/>
        <v>100</v>
      </c>
      <c r="Y91" s="144">
        <f t="shared" si="90"/>
        <v>100</v>
      </c>
      <c r="Z91" s="144">
        <f t="shared" si="90"/>
        <v>100</v>
      </c>
      <c r="AA91" s="144">
        <f t="shared" si="90"/>
        <v>200</v>
      </c>
      <c r="AB91" s="144">
        <f t="shared" si="90"/>
        <v>200</v>
      </c>
      <c r="AC91" s="144">
        <f t="shared" si="90"/>
        <v>200</v>
      </c>
      <c r="AD91" s="144">
        <f t="shared" si="90"/>
        <v>200</v>
      </c>
      <c r="AE91" s="144">
        <f t="shared" si="90"/>
        <v>200</v>
      </c>
      <c r="AF91" s="144">
        <f t="shared" si="90"/>
        <v>200</v>
      </c>
      <c r="AG91" s="144">
        <f t="shared" si="90"/>
        <v>200</v>
      </c>
      <c r="AH91" s="144">
        <f t="shared" si="90"/>
        <v>200</v>
      </c>
      <c r="AI91" s="144">
        <f t="shared" ref="AI91:BN91" si="91">SUM(AI92:AI94)</f>
        <v>200</v>
      </c>
      <c r="AJ91" s="144">
        <f t="shared" si="91"/>
        <v>200</v>
      </c>
      <c r="AK91" s="144">
        <f t="shared" si="91"/>
        <v>200</v>
      </c>
      <c r="AL91" s="144">
        <f t="shared" si="91"/>
        <v>200</v>
      </c>
      <c r="AM91" s="144">
        <f t="shared" si="91"/>
        <v>400</v>
      </c>
      <c r="AN91" s="144">
        <f t="shared" si="91"/>
        <v>400</v>
      </c>
      <c r="AO91" s="144">
        <f t="shared" si="91"/>
        <v>400</v>
      </c>
      <c r="AP91" s="144">
        <f t="shared" si="91"/>
        <v>400</v>
      </c>
      <c r="AQ91" s="144">
        <f t="shared" si="91"/>
        <v>400</v>
      </c>
      <c r="AR91" s="144">
        <f t="shared" si="91"/>
        <v>400</v>
      </c>
      <c r="AS91" s="144">
        <f t="shared" si="91"/>
        <v>400</v>
      </c>
      <c r="AT91" s="144">
        <f t="shared" si="91"/>
        <v>400</v>
      </c>
      <c r="AU91" s="144">
        <f t="shared" si="91"/>
        <v>400</v>
      </c>
      <c r="AV91" s="144">
        <f t="shared" si="91"/>
        <v>400</v>
      </c>
      <c r="AW91" s="144">
        <f t="shared" si="91"/>
        <v>400</v>
      </c>
      <c r="AX91" s="144">
        <f t="shared" si="91"/>
        <v>400</v>
      </c>
      <c r="AY91" s="144">
        <f t="shared" si="91"/>
        <v>1000</v>
      </c>
      <c r="AZ91" s="144">
        <f t="shared" si="91"/>
        <v>1000</v>
      </c>
      <c r="BA91" s="144">
        <f t="shared" si="91"/>
        <v>1000</v>
      </c>
      <c r="BB91" s="144">
        <f t="shared" si="91"/>
        <v>1000</v>
      </c>
      <c r="BC91" s="144">
        <f t="shared" si="91"/>
        <v>1000</v>
      </c>
      <c r="BD91" s="144">
        <f t="shared" si="91"/>
        <v>1000</v>
      </c>
      <c r="BE91" s="144">
        <f t="shared" si="91"/>
        <v>1000</v>
      </c>
      <c r="BF91" s="144">
        <f t="shared" si="91"/>
        <v>1000</v>
      </c>
      <c r="BG91" s="144">
        <f t="shared" si="91"/>
        <v>1000</v>
      </c>
      <c r="BH91" s="144">
        <f t="shared" si="91"/>
        <v>1000</v>
      </c>
      <c r="BI91" s="144">
        <f t="shared" si="91"/>
        <v>1000</v>
      </c>
      <c r="BJ91" s="144">
        <f t="shared" si="91"/>
        <v>1000</v>
      </c>
      <c r="BK91" s="191">
        <f t="shared" si="91"/>
        <v>600</v>
      </c>
      <c r="BL91" s="191">
        <f t="shared" si="91"/>
        <v>1200</v>
      </c>
      <c r="BM91" s="191">
        <f t="shared" si="91"/>
        <v>2400</v>
      </c>
      <c r="BN91" s="191">
        <f t="shared" si="91"/>
        <v>4800</v>
      </c>
      <c r="BO91" s="191">
        <f t="shared" ref="BO91" si="92">SUM(BO92:BO94)</f>
        <v>12000</v>
      </c>
    </row>
    <row r="92" spans="1:67" outlineLevel="1" x14ac:dyDescent="0.25">
      <c r="A92" s="112" t="s">
        <v>1437</v>
      </c>
      <c r="B92" s="158" t="s">
        <v>1081</v>
      </c>
      <c r="C92" s="127">
        <v>50</v>
      </c>
      <c r="D92" s="127">
        <v>50</v>
      </c>
      <c r="E92" s="127">
        <v>50</v>
      </c>
      <c r="F92" s="127">
        <v>50</v>
      </c>
      <c r="G92" s="127">
        <v>50</v>
      </c>
      <c r="H92" s="127">
        <v>50</v>
      </c>
      <c r="I92" s="127">
        <v>50</v>
      </c>
      <c r="J92" s="127">
        <v>50</v>
      </c>
      <c r="K92" s="127">
        <v>50</v>
      </c>
      <c r="L92" s="127">
        <v>50</v>
      </c>
      <c r="M92" s="127">
        <v>50</v>
      </c>
      <c r="N92" s="127">
        <v>50</v>
      </c>
      <c r="O92" s="176">
        <v>100</v>
      </c>
      <c r="P92" s="176">
        <v>100</v>
      </c>
      <c r="Q92" s="176">
        <v>100</v>
      </c>
      <c r="R92" s="176">
        <v>100</v>
      </c>
      <c r="S92" s="176">
        <v>100</v>
      </c>
      <c r="T92" s="176">
        <v>100</v>
      </c>
      <c r="U92" s="176">
        <v>100</v>
      </c>
      <c r="V92" s="176">
        <v>100</v>
      </c>
      <c r="W92" s="176">
        <v>100</v>
      </c>
      <c r="X92" s="176">
        <v>100</v>
      </c>
      <c r="Y92" s="176">
        <v>100</v>
      </c>
      <c r="Z92" s="176">
        <v>100</v>
      </c>
      <c r="AA92" s="176">
        <v>200</v>
      </c>
      <c r="AB92" s="176">
        <v>200</v>
      </c>
      <c r="AC92" s="176">
        <v>200</v>
      </c>
      <c r="AD92" s="176">
        <v>200</v>
      </c>
      <c r="AE92" s="176">
        <v>200</v>
      </c>
      <c r="AF92" s="176">
        <v>200</v>
      </c>
      <c r="AG92" s="176">
        <v>200</v>
      </c>
      <c r="AH92" s="176">
        <v>200</v>
      </c>
      <c r="AI92" s="176">
        <v>200</v>
      </c>
      <c r="AJ92" s="176">
        <v>200</v>
      </c>
      <c r="AK92" s="176">
        <v>200</v>
      </c>
      <c r="AL92" s="176">
        <v>200</v>
      </c>
      <c r="AM92" s="176">
        <v>400</v>
      </c>
      <c r="AN92" s="176">
        <v>400</v>
      </c>
      <c r="AO92" s="176">
        <v>400</v>
      </c>
      <c r="AP92" s="176">
        <v>400</v>
      </c>
      <c r="AQ92" s="176">
        <v>400</v>
      </c>
      <c r="AR92" s="176">
        <v>400</v>
      </c>
      <c r="AS92" s="176">
        <v>400</v>
      </c>
      <c r="AT92" s="176">
        <v>400</v>
      </c>
      <c r="AU92" s="176">
        <v>400</v>
      </c>
      <c r="AV92" s="176">
        <v>400</v>
      </c>
      <c r="AW92" s="176">
        <v>400</v>
      </c>
      <c r="AX92" s="176">
        <v>400</v>
      </c>
      <c r="AY92" s="176">
        <v>1000</v>
      </c>
      <c r="AZ92" s="176">
        <v>1000</v>
      </c>
      <c r="BA92" s="176">
        <v>1000</v>
      </c>
      <c r="BB92" s="176">
        <v>1000</v>
      </c>
      <c r="BC92" s="176">
        <v>1000</v>
      </c>
      <c r="BD92" s="176">
        <v>1000</v>
      </c>
      <c r="BE92" s="176">
        <v>1000</v>
      </c>
      <c r="BF92" s="176">
        <v>1000</v>
      </c>
      <c r="BG92" s="176">
        <v>1000</v>
      </c>
      <c r="BH92" s="176">
        <v>1000</v>
      </c>
      <c r="BI92" s="176">
        <v>1000</v>
      </c>
      <c r="BJ92" s="176">
        <v>1000</v>
      </c>
      <c r="BK92" s="194">
        <f>SUM(C92:N92)</f>
        <v>600</v>
      </c>
      <c r="BL92" s="194">
        <f>SUM(O92:Z92)</f>
        <v>1200</v>
      </c>
      <c r="BM92" s="194">
        <f>SUM(AA92:AL92)</f>
        <v>2400</v>
      </c>
      <c r="BN92" s="194">
        <f>SUM(AM92:AX92)</f>
        <v>4800</v>
      </c>
      <c r="BO92" s="194">
        <f>SUM(AY92:BJ92)</f>
        <v>12000</v>
      </c>
    </row>
    <row r="93" spans="1:67" outlineLevel="1" x14ac:dyDescent="0.25">
      <c r="A93" s="112" t="s">
        <v>1438</v>
      </c>
      <c r="B93" s="158" t="s">
        <v>1083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76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76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76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76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94">
        <f>SUM(C93:N93)</f>
        <v>0</v>
      </c>
      <c r="BL93" s="194">
        <f>SUM(O93:Z93)</f>
        <v>0</v>
      </c>
      <c r="BM93" s="194">
        <f>SUM(AA93:AL93)</f>
        <v>0</v>
      </c>
      <c r="BN93" s="194">
        <f>SUM(AM93:AX93)</f>
        <v>0</v>
      </c>
      <c r="BO93" s="194">
        <f>SUM(AY93:BJ93)</f>
        <v>0</v>
      </c>
    </row>
    <row r="94" spans="1:67" outlineLevel="1" x14ac:dyDescent="0.25">
      <c r="A94" s="112" t="s">
        <v>1439</v>
      </c>
      <c r="B94" s="158" t="s">
        <v>1085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76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76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76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76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94">
        <f>SUM(C94:N94)</f>
        <v>0</v>
      </c>
      <c r="BL94" s="194">
        <f>SUM(O94:Z94)</f>
        <v>0</v>
      </c>
      <c r="BM94" s="194">
        <f>SUM(AA94:AL94)</f>
        <v>0</v>
      </c>
      <c r="BN94" s="194">
        <f>SUM(AM94:AX94)</f>
        <v>0</v>
      </c>
      <c r="BO94" s="194">
        <f>SUM(AY94:BJ94)</f>
        <v>0</v>
      </c>
    </row>
    <row r="95" spans="1:67" outlineLevel="1" x14ac:dyDescent="0.25">
      <c r="A95" s="190">
        <v>630</v>
      </c>
      <c r="B95" s="120" t="s">
        <v>1470</v>
      </c>
      <c r="C95" s="144">
        <f t="shared" ref="C95:AH95" si="93">SUM(C96:C97)</f>
        <v>0</v>
      </c>
      <c r="D95" s="144">
        <f t="shared" si="93"/>
        <v>0</v>
      </c>
      <c r="E95" s="144">
        <f t="shared" si="93"/>
        <v>0</v>
      </c>
      <c r="F95" s="144">
        <f t="shared" si="93"/>
        <v>0</v>
      </c>
      <c r="G95" s="144">
        <f t="shared" si="93"/>
        <v>0</v>
      </c>
      <c r="H95" s="144">
        <f t="shared" si="93"/>
        <v>0</v>
      </c>
      <c r="I95" s="144">
        <f t="shared" si="93"/>
        <v>0</v>
      </c>
      <c r="J95" s="144">
        <f t="shared" si="93"/>
        <v>0</v>
      </c>
      <c r="K95" s="144">
        <f t="shared" si="93"/>
        <v>0</v>
      </c>
      <c r="L95" s="144">
        <f t="shared" si="93"/>
        <v>0</v>
      </c>
      <c r="M95" s="144">
        <f t="shared" si="93"/>
        <v>0</v>
      </c>
      <c r="N95" s="144">
        <f t="shared" si="93"/>
        <v>0</v>
      </c>
      <c r="O95" s="144">
        <f t="shared" si="93"/>
        <v>0</v>
      </c>
      <c r="P95" s="144">
        <f t="shared" si="93"/>
        <v>0</v>
      </c>
      <c r="Q95" s="144">
        <f t="shared" si="93"/>
        <v>0</v>
      </c>
      <c r="R95" s="144">
        <f t="shared" si="93"/>
        <v>0</v>
      </c>
      <c r="S95" s="144">
        <f t="shared" si="93"/>
        <v>0</v>
      </c>
      <c r="T95" s="144">
        <f t="shared" si="93"/>
        <v>0</v>
      </c>
      <c r="U95" s="144">
        <f t="shared" si="93"/>
        <v>0</v>
      </c>
      <c r="V95" s="144">
        <f t="shared" si="93"/>
        <v>0</v>
      </c>
      <c r="W95" s="144">
        <f t="shared" si="93"/>
        <v>0</v>
      </c>
      <c r="X95" s="144">
        <f t="shared" si="93"/>
        <v>0</v>
      </c>
      <c r="Y95" s="144">
        <f t="shared" si="93"/>
        <v>0</v>
      </c>
      <c r="Z95" s="144">
        <f t="shared" si="93"/>
        <v>0</v>
      </c>
      <c r="AA95" s="144">
        <f t="shared" si="93"/>
        <v>0</v>
      </c>
      <c r="AB95" s="144">
        <f t="shared" si="93"/>
        <v>0</v>
      </c>
      <c r="AC95" s="144">
        <f t="shared" si="93"/>
        <v>0</v>
      </c>
      <c r="AD95" s="144">
        <f t="shared" si="93"/>
        <v>0</v>
      </c>
      <c r="AE95" s="144">
        <f t="shared" si="93"/>
        <v>0</v>
      </c>
      <c r="AF95" s="144">
        <f t="shared" si="93"/>
        <v>0</v>
      </c>
      <c r="AG95" s="144">
        <f t="shared" si="93"/>
        <v>0</v>
      </c>
      <c r="AH95" s="144">
        <f t="shared" si="93"/>
        <v>0</v>
      </c>
      <c r="AI95" s="144">
        <f t="shared" ref="AI95:BN95" si="94">SUM(AI96:AI97)</f>
        <v>0</v>
      </c>
      <c r="AJ95" s="144">
        <f t="shared" si="94"/>
        <v>0</v>
      </c>
      <c r="AK95" s="144">
        <f t="shared" si="94"/>
        <v>0</v>
      </c>
      <c r="AL95" s="144">
        <f t="shared" si="94"/>
        <v>0</v>
      </c>
      <c r="AM95" s="144">
        <f t="shared" si="94"/>
        <v>0</v>
      </c>
      <c r="AN95" s="144">
        <f t="shared" si="94"/>
        <v>0</v>
      </c>
      <c r="AO95" s="144">
        <f t="shared" si="94"/>
        <v>0</v>
      </c>
      <c r="AP95" s="144">
        <f t="shared" si="94"/>
        <v>0</v>
      </c>
      <c r="AQ95" s="144">
        <f t="shared" si="94"/>
        <v>0</v>
      </c>
      <c r="AR95" s="144">
        <f t="shared" si="94"/>
        <v>0</v>
      </c>
      <c r="AS95" s="144">
        <f t="shared" si="94"/>
        <v>0</v>
      </c>
      <c r="AT95" s="144">
        <f t="shared" si="94"/>
        <v>0</v>
      </c>
      <c r="AU95" s="144">
        <f t="shared" si="94"/>
        <v>0</v>
      </c>
      <c r="AV95" s="144">
        <f t="shared" si="94"/>
        <v>0</v>
      </c>
      <c r="AW95" s="144">
        <f t="shared" si="94"/>
        <v>0</v>
      </c>
      <c r="AX95" s="144">
        <f t="shared" si="94"/>
        <v>0</v>
      </c>
      <c r="AY95" s="144">
        <f t="shared" si="94"/>
        <v>0</v>
      </c>
      <c r="AZ95" s="144">
        <f t="shared" si="94"/>
        <v>0</v>
      </c>
      <c r="BA95" s="144">
        <f t="shared" si="94"/>
        <v>0</v>
      </c>
      <c r="BB95" s="144">
        <f t="shared" si="94"/>
        <v>0</v>
      </c>
      <c r="BC95" s="144">
        <f t="shared" si="94"/>
        <v>0</v>
      </c>
      <c r="BD95" s="144">
        <f t="shared" si="94"/>
        <v>0</v>
      </c>
      <c r="BE95" s="144">
        <f t="shared" si="94"/>
        <v>0</v>
      </c>
      <c r="BF95" s="144">
        <f t="shared" si="94"/>
        <v>0</v>
      </c>
      <c r="BG95" s="144">
        <f t="shared" si="94"/>
        <v>0</v>
      </c>
      <c r="BH95" s="144">
        <f t="shared" si="94"/>
        <v>0</v>
      </c>
      <c r="BI95" s="144">
        <f t="shared" si="94"/>
        <v>0</v>
      </c>
      <c r="BJ95" s="144">
        <f t="shared" si="94"/>
        <v>0</v>
      </c>
      <c r="BK95" s="191">
        <f t="shared" si="94"/>
        <v>0</v>
      </c>
      <c r="BL95" s="191">
        <f t="shared" si="94"/>
        <v>0</v>
      </c>
      <c r="BM95" s="191">
        <f t="shared" si="94"/>
        <v>0</v>
      </c>
      <c r="BN95" s="191">
        <f t="shared" si="94"/>
        <v>0</v>
      </c>
      <c r="BO95" s="191">
        <f t="shared" ref="BO95" si="95">SUM(BO96:BO97)</f>
        <v>0</v>
      </c>
    </row>
    <row r="96" spans="1:67" outlineLevel="1" x14ac:dyDescent="0.25">
      <c r="A96" s="112" t="s">
        <v>1471</v>
      </c>
      <c r="B96" s="158" t="s">
        <v>2186</v>
      </c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76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76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76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76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94">
        <f>SUM(C96:N96)</f>
        <v>0</v>
      </c>
      <c r="BL96" s="194">
        <f>SUM(O96:Z96)</f>
        <v>0</v>
      </c>
      <c r="BM96" s="194">
        <f>SUM(AA96:AL96)</f>
        <v>0</v>
      </c>
      <c r="BN96" s="194">
        <f>SUM(AM96:AX96)</f>
        <v>0</v>
      </c>
      <c r="BO96" s="194">
        <f>SUM(AY96:BJ96)</f>
        <v>0</v>
      </c>
    </row>
    <row r="97" spans="1:67" outlineLevel="1" x14ac:dyDescent="0.25">
      <c r="A97" s="112" t="s">
        <v>1477</v>
      </c>
      <c r="B97" s="158" t="s">
        <v>1441</v>
      </c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76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76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76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76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94">
        <f>SUM(C97:N97)</f>
        <v>0</v>
      </c>
      <c r="BL97" s="194">
        <f>SUM(O97:Z97)</f>
        <v>0</v>
      </c>
      <c r="BM97" s="194">
        <f>SUM(AA97:AL97)</f>
        <v>0</v>
      </c>
      <c r="BN97" s="194">
        <f>SUM(AM97:AX97)</f>
        <v>0</v>
      </c>
      <c r="BO97" s="194">
        <f>SUM(AY97:BJ97)</f>
        <v>0</v>
      </c>
    </row>
    <row r="98" spans="1:67" outlineLevel="1" x14ac:dyDescent="0.25">
      <c r="A98" s="190">
        <v>640</v>
      </c>
      <c r="B98" s="120" t="s">
        <v>1499</v>
      </c>
      <c r="C98" s="144">
        <f t="shared" ref="C98:AH98" si="96">SUM(C99:C102)</f>
        <v>30</v>
      </c>
      <c r="D98" s="144">
        <f t="shared" si="96"/>
        <v>30</v>
      </c>
      <c r="E98" s="144">
        <f t="shared" si="96"/>
        <v>30</v>
      </c>
      <c r="F98" s="144">
        <f t="shared" si="96"/>
        <v>30</v>
      </c>
      <c r="G98" s="144">
        <f t="shared" si="96"/>
        <v>30</v>
      </c>
      <c r="H98" s="144">
        <f t="shared" si="96"/>
        <v>30</v>
      </c>
      <c r="I98" s="144">
        <f t="shared" si="96"/>
        <v>30</v>
      </c>
      <c r="J98" s="144">
        <f t="shared" si="96"/>
        <v>30</v>
      </c>
      <c r="K98" s="144">
        <f t="shared" si="96"/>
        <v>30</v>
      </c>
      <c r="L98" s="144">
        <f t="shared" si="96"/>
        <v>30</v>
      </c>
      <c r="M98" s="144">
        <f t="shared" si="96"/>
        <v>30</v>
      </c>
      <c r="N98" s="144">
        <f t="shared" si="96"/>
        <v>30</v>
      </c>
      <c r="O98" s="144">
        <f t="shared" si="96"/>
        <v>60</v>
      </c>
      <c r="P98" s="144">
        <f t="shared" si="96"/>
        <v>60</v>
      </c>
      <c r="Q98" s="144">
        <f t="shared" si="96"/>
        <v>60</v>
      </c>
      <c r="R98" s="144">
        <f t="shared" si="96"/>
        <v>60</v>
      </c>
      <c r="S98" s="144">
        <f t="shared" si="96"/>
        <v>60</v>
      </c>
      <c r="T98" s="144">
        <f t="shared" si="96"/>
        <v>60</v>
      </c>
      <c r="U98" s="144">
        <f t="shared" si="96"/>
        <v>60</v>
      </c>
      <c r="V98" s="144">
        <f t="shared" si="96"/>
        <v>60</v>
      </c>
      <c r="W98" s="144">
        <f t="shared" si="96"/>
        <v>60</v>
      </c>
      <c r="X98" s="144">
        <f t="shared" si="96"/>
        <v>60</v>
      </c>
      <c r="Y98" s="144">
        <f t="shared" si="96"/>
        <v>60</v>
      </c>
      <c r="Z98" s="144">
        <f t="shared" si="96"/>
        <v>60</v>
      </c>
      <c r="AA98" s="144">
        <f t="shared" si="96"/>
        <v>150</v>
      </c>
      <c r="AB98" s="144">
        <f t="shared" si="96"/>
        <v>150</v>
      </c>
      <c r="AC98" s="144">
        <f t="shared" si="96"/>
        <v>150</v>
      </c>
      <c r="AD98" s="144">
        <f t="shared" si="96"/>
        <v>150</v>
      </c>
      <c r="AE98" s="144">
        <f t="shared" si="96"/>
        <v>150</v>
      </c>
      <c r="AF98" s="144">
        <f t="shared" si="96"/>
        <v>150</v>
      </c>
      <c r="AG98" s="144">
        <f t="shared" si="96"/>
        <v>150</v>
      </c>
      <c r="AH98" s="144">
        <f t="shared" si="96"/>
        <v>200</v>
      </c>
      <c r="AI98" s="144">
        <f t="shared" ref="AI98:BJ98" si="97">SUM(AI99:AI102)</f>
        <v>200</v>
      </c>
      <c r="AJ98" s="144">
        <f t="shared" si="97"/>
        <v>200</v>
      </c>
      <c r="AK98" s="144">
        <f t="shared" si="97"/>
        <v>200</v>
      </c>
      <c r="AL98" s="144">
        <f t="shared" si="97"/>
        <v>200</v>
      </c>
      <c r="AM98" s="144">
        <f t="shared" si="97"/>
        <v>250</v>
      </c>
      <c r="AN98" s="144">
        <f t="shared" si="97"/>
        <v>250</v>
      </c>
      <c r="AO98" s="144">
        <f t="shared" si="97"/>
        <v>250</v>
      </c>
      <c r="AP98" s="144">
        <f t="shared" si="97"/>
        <v>250</v>
      </c>
      <c r="AQ98" s="144">
        <f t="shared" si="97"/>
        <v>250</v>
      </c>
      <c r="AR98" s="144">
        <f t="shared" si="97"/>
        <v>250</v>
      </c>
      <c r="AS98" s="144">
        <f t="shared" si="97"/>
        <v>250</v>
      </c>
      <c r="AT98" s="144">
        <f t="shared" si="97"/>
        <v>250</v>
      </c>
      <c r="AU98" s="144">
        <f t="shared" si="97"/>
        <v>250</v>
      </c>
      <c r="AV98" s="144">
        <f t="shared" si="97"/>
        <v>250</v>
      </c>
      <c r="AW98" s="144">
        <f t="shared" si="97"/>
        <v>250</v>
      </c>
      <c r="AX98" s="144">
        <f t="shared" si="97"/>
        <v>250</v>
      </c>
      <c r="AY98" s="144">
        <f t="shared" si="97"/>
        <v>280</v>
      </c>
      <c r="AZ98" s="144">
        <f t="shared" si="97"/>
        <v>280</v>
      </c>
      <c r="BA98" s="144">
        <f t="shared" si="97"/>
        <v>280</v>
      </c>
      <c r="BB98" s="144">
        <f t="shared" si="97"/>
        <v>280</v>
      </c>
      <c r="BC98" s="144">
        <f t="shared" si="97"/>
        <v>280</v>
      </c>
      <c r="BD98" s="144">
        <f t="shared" si="97"/>
        <v>280</v>
      </c>
      <c r="BE98" s="144">
        <f t="shared" si="97"/>
        <v>280</v>
      </c>
      <c r="BF98" s="144">
        <f t="shared" si="97"/>
        <v>280</v>
      </c>
      <c r="BG98" s="144">
        <f t="shared" si="97"/>
        <v>280</v>
      </c>
      <c r="BH98" s="144">
        <f t="shared" si="97"/>
        <v>280</v>
      </c>
      <c r="BI98" s="144">
        <f t="shared" si="97"/>
        <v>280</v>
      </c>
      <c r="BJ98" s="144">
        <f t="shared" si="97"/>
        <v>280</v>
      </c>
      <c r="BK98" s="191">
        <f>SUM(BK100:BK102)</f>
        <v>360</v>
      </c>
      <c r="BL98" s="191">
        <f>SUM(BL100:BL102)</f>
        <v>720</v>
      </c>
      <c r="BM98" s="191">
        <f>SUM(BM100:BM102)</f>
        <v>2050</v>
      </c>
      <c r="BN98" s="191">
        <f>SUM(BN100:BN102)</f>
        <v>3000</v>
      </c>
      <c r="BO98" s="191">
        <f>SUM(BO100:BO102)</f>
        <v>3360</v>
      </c>
    </row>
    <row r="99" spans="1:67" outlineLevel="1" x14ac:dyDescent="0.25">
      <c r="A99" s="112" t="s">
        <v>1500</v>
      </c>
      <c r="B99" s="158" t="s">
        <v>1065</v>
      </c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76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76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76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76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94">
        <f>SUM(C99:N99)</f>
        <v>0</v>
      </c>
      <c r="BL99" s="194">
        <f>SUM(O99:Z99)</f>
        <v>0</v>
      </c>
      <c r="BM99" s="194">
        <f>SUM(AA99:AL99)</f>
        <v>0</v>
      </c>
      <c r="BN99" s="194">
        <f>SUM(AM99:AX99)</f>
        <v>0</v>
      </c>
      <c r="BO99" s="194">
        <f>SUM(AY99:BJ99)</f>
        <v>0</v>
      </c>
    </row>
    <row r="100" spans="1:67" outlineLevel="1" x14ac:dyDescent="0.25">
      <c r="A100" s="112" t="s">
        <v>1501</v>
      </c>
      <c r="B100" s="158" t="s">
        <v>1063</v>
      </c>
      <c r="C100" s="127">
        <v>30</v>
      </c>
      <c r="D100" s="127">
        <v>30</v>
      </c>
      <c r="E100" s="127">
        <v>30</v>
      </c>
      <c r="F100" s="127">
        <v>30</v>
      </c>
      <c r="G100" s="127">
        <v>30</v>
      </c>
      <c r="H100" s="127">
        <v>30</v>
      </c>
      <c r="I100" s="127">
        <v>30</v>
      </c>
      <c r="J100" s="127">
        <v>30</v>
      </c>
      <c r="K100" s="127">
        <v>30</v>
      </c>
      <c r="L100" s="127">
        <v>30</v>
      </c>
      <c r="M100" s="127">
        <v>30</v>
      </c>
      <c r="N100" s="127">
        <v>30</v>
      </c>
      <c r="O100" s="127">
        <v>60</v>
      </c>
      <c r="P100" s="127">
        <v>60</v>
      </c>
      <c r="Q100" s="127">
        <v>60</v>
      </c>
      <c r="R100" s="127">
        <v>60</v>
      </c>
      <c r="S100" s="127">
        <v>60</v>
      </c>
      <c r="T100" s="127">
        <v>60</v>
      </c>
      <c r="U100" s="127">
        <v>60</v>
      </c>
      <c r="V100" s="127">
        <v>60</v>
      </c>
      <c r="W100" s="127">
        <v>60</v>
      </c>
      <c r="X100" s="127">
        <v>60</v>
      </c>
      <c r="Y100" s="127">
        <v>60</v>
      </c>
      <c r="Z100" s="127">
        <v>60</v>
      </c>
      <c r="AA100" s="127">
        <v>150</v>
      </c>
      <c r="AB100" s="127">
        <v>150</v>
      </c>
      <c r="AC100" s="127">
        <v>150</v>
      </c>
      <c r="AD100" s="127">
        <v>150</v>
      </c>
      <c r="AE100" s="127">
        <v>150</v>
      </c>
      <c r="AF100" s="127">
        <v>150</v>
      </c>
      <c r="AG100" s="127">
        <v>150</v>
      </c>
      <c r="AH100" s="127">
        <v>200</v>
      </c>
      <c r="AI100" s="127">
        <v>200</v>
      </c>
      <c r="AJ100" s="127">
        <v>200</v>
      </c>
      <c r="AK100" s="127">
        <v>200</v>
      </c>
      <c r="AL100" s="127">
        <v>200</v>
      </c>
      <c r="AM100" s="127">
        <v>250</v>
      </c>
      <c r="AN100" s="127">
        <v>250</v>
      </c>
      <c r="AO100" s="127">
        <v>250</v>
      </c>
      <c r="AP100" s="127">
        <v>250</v>
      </c>
      <c r="AQ100" s="127">
        <v>250</v>
      </c>
      <c r="AR100" s="127">
        <v>250</v>
      </c>
      <c r="AS100" s="127">
        <v>250</v>
      </c>
      <c r="AT100" s="127">
        <v>250</v>
      </c>
      <c r="AU100" s="127">
        <v>250</v>
      </c>
      <c r="AV100" s="127">
        <v>250</v>
      </c>
      <c r="AW100" s="127">
        <v>250</v>
      </c>
      <c r="AX100" s="127">
        <v>250</v>
      </c>
      <c r="AY100" s="127">
        <v>280</v>
      </c>
      <c r="AZ100" s="127">
        <v>280</v>
      </c>
      <c r="BA100" s="127">
        <v>280</v>
      </c>
      <c r="BB100" s="127">
        <v>280</v>
      </c>
      <c r="BC100" s="127">
        <v>280</v>
      </c>
      <c r="BD100" s="127">
        <v>280</v>
      </c>
      <c r="BE100" s="127">
        <v>280</v>
      </c>
      <c r="BF100" s="127">
        <v>280</v>
      </c>
      <c r="BG100" s="127">
        <v>280</v>
      </c>
      <c r="BH100" s="127">
        <v>280</v>
      </c>
      <c r="BI100" s="127">
        <v>280</v>
      </c>
      <c r="BJ100" s="127">
        <v>280</v>
      </c>
      <c r="BK100" s="194">
        <f>SUM(C100:N100)</f>
        <v>360</v>
      </c>
      <c r="BL100" s="194">
        <f>SUM(O100:Z100)</f>
        <v>720</v>
      </c>
      <c r="BM100" s="194">
        <f>SUM(AA100:AL100)</f>
        <v>2050</v>
      </c>
      <c r="BN100" s="194">
        <f>SUM(AM100:AX100)</f>
        <v>3000</v>
      </c>
      <c r="BO100" s="194">
        <f>SUM(AY100:BJ100)</f>
        <v>3360</v>
      </c>
    </row>
    <row r="101" spans="1:67" outlineLevel="1" x14ac:dyDescent="0.25">
      <c r="A101" s="112" t="s">
        <v>1502</v>
      </c>
      <c r="B101" s="158" t="s">
        <v>1503</v>
      </c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76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76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76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76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94">
        <f>SUM(C101:N101)</f>
        <v>0</v>
      </c>
      <c r="BL101" s="194">
        <f>SUM(O101:Z101)</f>
        <v>0</v>
      </c>
      <c r="BM101" s="194">
        <f>SUM(AA101:AL101)</f>
        <v>0</v>
      </c>
      <c r="BN101" s="194">
        <f>SUM(AM101:AX101)</f>
        <v>0</v>
      </c>
      <c r="BO101" s="194">
        <f>SUM(AY101:BJ101)</f>
        <v>0</v>
      </c>
    </row>
    <row r="102" spans="1:67" outlineLevel="1" x14ac:dyDescent="0.25">
      <c r="A102" s="112" t="s">
        <v>1508</v>
      </c>
      <c r="B102" s="158" t="s">
        <v>1087</v>
      </c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76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76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76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76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94">
        <f>SUM(C102:N102)</f>
        <v>0</v>
      </c>
      <c r="BL102" s="194">
        <f>SUM(O102:Z102)</f>
        <v>0</v>
      </c>
      <c r="BM102" s="194">
        <f>SUM(AA102:AL102)</f>
        <v>0</v>
      </c>
      <c r="BN102" s="194">
        <f>SUM(AM102:AX102)</f>
        <v>0</v>
      </c>
      <c r="BO102" s="194">
        <f>SUM(AY102:BJ102)</f>
        <v>0</v>
      </c>
    </row>
    <row r="103" spans="1:67" outlineLevel="1" x14ac:dyDescent="0.25">
      <c r="A103" s="190">
        <v>650</v>
      </c>
      <c r="B103" s="120" t="s">
        <v>1520</v>
      </c>
      <c r="C103" s="144">
        <f t="shared" ref="C103:AH103" si="98">SUM(C104:C109)</f>
        <v>118.6</v>
      </c>
      <c r="D103" s="144">
        <f t="shared" si="98"/>
        <v>118.6</v>
      </c>
      <c r="E103" s="144">
        <f t="shared" si="98"/>
        <v>118.6</v>
      </c>
      <c r="F103" s="144">
        <f t="shared" si="98"/>
        <v>118.6</v>
      </c>
      <c r="G103" s="144">
        <f t="shared" si="98"/>
        <v>118.6</v>
      </c>
      <c r="H103" s="144">
        <f t="shared" si="98"/>
        <v>118.6</v>
      </c>
      <c r="I103" s="144">
        <f t="shared" si="98"/>
        <v>118.6</v>
      </c>
      <c r="J103" s="144">
        <f t="shared" si="98"/>
        <v>118.6</v>
      </c>
      <c r="K103" s="144">
        <f t="shared" si="98"/>
        <v>118.6</v>
      </c>
      <c r="L103" s="144">
        <f t="shared" si="98"/>
        <v>118.6</v>
      </c>
      <c r="M103" s="144">
        <f t="shared" si="98"/>
        <v>118.6</v>
      </c>
      <c r="N103" s="144">
        <f t="shared" si="98"/>
        <v>118.6</v>
      </c>
      <c r="O103" s="144">
        <f t="shared" si="98"/>
        <v>118.6</v>
      </c>
      <c r="P103" s="144">
        <f t="shared" si="98"/>
        <v>118.6</v>
      </c>
      <c r="Q103" s="144">
        <f t="shared" si="98"/>
        <v>118.6</v>
      </c>
      <c r="R103" s="144">
        <f t="shared" si="98"/>
        <v>118.6</v>
      </c>
      <c r="S103" s="144">
        <f t="shared" si="98"/>
        <v>118.6</v>
      </c>
      <c r="T103" s="144">
        <f t="shared" si="98"/>
        <v>118.6</v>
      </c>
      <c r="U103" s="144">
        <f t="shared" si="98"/>
        <v>118.6</v>
      </c>
      <c r="V103" s="144">
        <f t="shared" si="98"/>
        <v>118.6</v>
      </c>
      <c r="W103" s="144">
        <f t="shared" si="98"/>
        <v>118.6</v>
      </c>
      <c r="X103" s="144">
        <f t="shared" si="98"/>
        <v>118.6</v>
      </c>
      <c r="Y103" s="144">
        <f t="shared" si="98"/>
        <v>118.6</v>
      </c>
      <c r="Z103" s="144">
        <f t="shared" si="98"/>
        <v>118.6</v>
      </c>
      <c r="AA103" s="144">
        <f t="shared" si="98"/>
        <v>118.6</v>
      </c>
      <c r="AB103" s="144">
        <f t="shared" si="98"/>
        <v>118.6</v>
      </c>
      <c r="AC103" s="144">
        <f t="shared" si="98"/>
        <v>118.6</v>
      </c>
      <c r="AD103" s="144">
        <f t="shared" si="98"/>
        <v>118.6</v>
      </c>
      <c r="AE103" s="144">
        <f t="shared" si="98"/>
        <v>118.6</v>
      </c>
      <c r="AF103" s="144">
        <f t="shared" si="98"/>
        <v>118.6</v>
      </c>
      <c r="AG103" s="144">
        <f t="shared" si="98"/>
        <v>118.6</v>
      </c>
      <c r="AH103" s="144">
        <f t="shared" si="98"/>
        <v>118.6</v>
      </c>
      <c r="AI103" s="144">
        <f t="shared" ref="AI103:BN103" si="99">SUM(AI104:AI109)</f>
        <v>118.6</v>
      </c>
      <c r="AJ103" s="144">
        <f t="shared" si="99"/>
        <v>118.6</v>
      </c>
      <c r="AK103" s="144">
        <f t="shared" si="99"/>
        <v>118.6</v>
      </c>
      <c r="AL103" s="144">
        <f t="shared" si="99"/>
        <v>118.6</v>
      </c>
      <c r="AM103" s="144">
        <f t="shared" si="99"/>
        <v>118.6</v>
      </c>
      <c r="AN103" s="144">
        <f t="shared" si="99"/>
        <v>118.6</v>
      </c>
      <c r="AO103" s="144">
        <f t="shared" si="99"/>
        <v>118.6</v>
      </c>
      <c r="AP103" s="144">
        <f t="shared" si="99"/>
        <v>118.6</v>
      </c>
      <c r="AQ103" s="144">
        <f t="shared" si="99"/>
        <v>118.6</v>
      </c>
      <c r="AR103" s="144">
        <f t="shared" si="99"/>
        <v>118.6</v>
      </c>
      <c r="AS103" s="144">
        <f t="shared" si="99"/>
        <v>118.6</v>
      </c>
      <c r="AT103" s="144">
        <f t="shared" si="99"/>
        <v>118.6</v>
      </c>
      <c r="AU103" s="144">
        <f t="shared" si="99"/>
        <v>118.6</v>
      </c>
      <c r="AV103" s="144">
        <f t="shared" si="99"/>
        <v>118.6</v>
      </c>
      <c r="AW103" s="144">
        <f t="shared" si="99"/>
        <v>118.6</v>
      </c>
      <c r="AX103" s="144">
        <f t="shared" si="99"/>
        <v>118.6</v>
      </c>
      <c r="AY103" s="144">
        <f t="shared" si="99"/>
        <v>118.6</v>
      </c>
      <c r="AZ103" s="144">
        <f t="shared" si="99"/>
        <v>118.6</v>
      </c>
      <c r="BA103" s="144">
        <f t="shared" si="99"/>
        <v>118.6</v>
      </c>
      <c r="BB103" s="144">
        <f t="shared" si="99"/>
        <v>118.6</v>
      </c>
      <c r="BC103" s="144">
        <f t="shared" si="99"/>
        <v>118.6</v>
      </c>
      <c r="BD103" s="144">
        <f t="shared" si="99"/>
        <v>118.6</v>
      </c>
      <c r="BE103" s="144">
        <f t="shared" si="99"/>
        <v>118.6</v>
      </c>
      <c r="BF103" s="144">
        <f t="shared" si="99"/>
        <v>118.6</v>
      </c>
      <c r="BG103" s="144">
        <f t="shared" si="99"/>
        <v>118.6</v>
      </c>
      <c r="BH103" s="144">
        <f t="shared" si="99"/>
        <v>118.6</v>
      </c>
      <c r="BI103" s="144">
        <f t="shared" si="99"/>
        <v>118.6</v>
      </c>
      <c r="BJ103" s="144">
        <f t="shared" si="99"/>
        <v>118.6</v>
      </c>
      <c r="BK103" s="191">
        <f t="shared" si="99"/>
        <v>2623.2</v>
      </c>
      <c r="BL103" s="191">
        <f t="shared" si="99"/>
        <v>1423.2</v>
      </c>
      <c r="BM103" s="191">
        <f t="shared" si="99"/>
        <v>1423.2</v>
      </c>
      <c r="BN103" s="191">
        <f t="shared" si="99"/>
        <v>1423.2</v>
      </c>
      <c r="BO103" s="191">
        <f t="shared" ref="BO103" si="100">SUM(BO104:BO109)</f>
        <v>1423.2</v>
      </c>
    </row>
    <row r="104" spans="1:67" outlineLevel="1" x14ac:dyDescent="0.25">
      <c r="A104" s="112" t="s">
        <v>1529</v>
      </c>
      <c r="B104" s="158" t="s">
        <v>2187</v>
      </c>
      <c r="O104" s="176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76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76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76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94">
        <f>SUM(C106:N106)</f>
        <v>1200</v>
      </c>
      <c r="BL104" s="194">
        <f t="shared" ref="BL104:BL109" si="101">SUM(O104:Z104)</f>
        <v>0</v>
      </c>
      <c r="BM104" s="194">
        <f t="shared" ref="BM104:BM109" si="102">SUM(AA104:AL104)</f>
        <v>0</v>
      </c>
      <c r="BN104" s="194">
        <f t="shared" ref="BN104:BN109" si="103">SUM(AM104:AX104)</f>
        <v>0</v>
      </c>
      <c r="BO104" s="194">
        <f t="shared" ref="BO104:BO109" si="104">SUM(AY104:BJ104)</f>
        <v>0</v>
      </c>
    </row>
    <row r="105" spans="1:67" outlineLevel="1" x14ac:dyDescent="0.25">
      <c r="A105" s="112"/>
      <c r="B105" s="158" t="s">
        <v>2188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76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76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76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76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94">
        <f>SUM(C105:N105)</f>
        <v>0</v>
      </c>
      <c r="BL105" s="194">
        <f t="shared" si="101"/>
        <v>0</v>
      </c>
      <c r="BM105" s="194">
        <f t="shared" si="102"/>
        <v>0</v>
      </c>
      <c r="BN105" s="194">
        <f t="shared" si="103"/>
        <v>0</v>
      </c>
      <c r="BO105" s="194">
        <f t="shared" si="104"/>
        <v>0</v>
      </c>
    </row>
    <row r="106" spans="1:67" outlineLevel="1" x14ac:dyDescent="0.25">
      <c r="A106" s="112"/>
      <c r="B106" s="158" t="s">
        <v>2189</v>
      </c>
      <c r="C106" s="127">
        <v>100</v>
      </c>
      <c r="D106" s="127">
        <v>100</v>
      </c>
      <c r="E106" s="127">
        <v>100</v>
      </c>
      <c r="F106" s="127">
        <v>100</v>
      </c>
      <c r="G106" s="127">
        <v>100</v>
      </c>
      <c r="H106" s="127">
        <v>100</v>
      </c>
      <c r="I106" s="127">
        <v>100</v>
      </c>
      <c r="J106" s="127">
        <v>100</v>
      </c>
      <c r="K106" s="127">
        <v>100</v>
      </c>
      <c r="L106" s="127">
        <v>100</v>
      </c>
      <c r="M106" s="127">
        <v>100</v>
      </c>
      <c r="N106" s="127">
        <v>100</v>
      </c>
      <c r="O106" s="127">
        <v>100</v>
      </c>
      <c r="P106" s="127">
        <v>100</v>
      </c>
      <c r="Q106" s="127">
        <v>100</v>
      </c>
      <c r="R106" s="127">
        <v>100</v>
      </c>
      <c r="S106" s="127">
        <v>100</v>
      </c>
      <c r="T106" s="127">
        <v>100</v>
      </c>
      <c r="U106" s="127">
        <v>100</v>
      </c>
      <c r="V106" s="127">
        <v>100</v>
      </c>
      <c r="W106" s="127">
        <v>100</v>
      </c>
      <c r="X106" s="127">
        <v>100</v>
      </c>
      <c r="Y106" s="127">
        <v>100</v>
      </c>
      <c r="Z106" s="127">
        <v>100</v>
      </c>
      <c r="AA106" s="127">
        <v>100</v>
      </c>
      <c r="AB106" s="127">
        <v>100</v>
      </c>
      <c r="AC106" s="127">
        <v>100</v>
      </c>
      <c r="AD106" s="127">
        <v>100</v>
      </c>
      <c r="AE106" s="127">
        <v>100</v>
      </c>
      <c r="AF106" s="127">
        <v>100</v>
      </c>
      <c r="AG106" s="127">
        <v>100</v>
      </c>
      <c r="AH106" s="127">
        <v>100</v>
      </c>
      <c r="AI106" s="127">
        <v>100</v>
      </c>
      <c r="AJ106" s="127">
        <v>100</v>
      </c>
      <c r="AK106" s="127">
        <v>100</v>
      </c>
      <c r="AL106" s="127">
        <v>100</v>
      </c>
      <c r="AM106" s="127">
        <v>100</v>
      </c>
      <c r="AN106" s="127">
        <v>100</v>
      </c>
      <c r="AO106" s="127">
        <v>100</v>
      </c>
      <c r="AP106" s="127">
        <v>100</v>
      </c>
      <c r="AQ106" s="127">
        <v>100</v>
      </c>
      <c r="AR106" s="127">
        <v>100</v>
      </c>
      <c r="AS106" s="127">
        <v>100</v>
      </c>
      <c r="AT106" s="127">
        <v>100</v>
      </c>
      <c r="AU106" s="127">
        <v>100</v>
      </c>
      <c r="AV106" s="127">
        <v>100</v>
      </c>
      <c r="AW106" s="127">
        <v>100</v>
      </c>
      <c r="AX106" s="127">
        <v>100</v>
      </c>
      <c r="AY106" s="127">
        <v>100</v>
      </c>
      <c r="AZ106" s="127">
        <v>100</v>
      </c>
      <c r="BA106" s="127">
        <v>100</v>
      </c>
      <c r="BB106" s="127">
        <v>100</v>
      </c>
      <c r="BC106" s="127">
        <v>100</v>
      </c>
      <c r="BD106" s="127">
        <v>100</v>
      </c>
      <c r="BE106" s="127">
        <v>100</v>
      </c>
      <c r="BF106" s="127">
        <v>100</v>
      </c>
      <c r="BG106" s="127">
        <v>100</v>
      </c>
      <c r="BH106" s="127">
        <v>100</v>
      </c>
      <c r="BI106" s="127">
        <v>100</v>
      </c>
      <c r="BJ106" s="127">
        <v>100</v>
      </c>
      <c r="BK106" s="194">
        <f>SUM(C106:N106)</f>
        <v>1200</v>
      </c>
      <c r="BL106" s="194">
        <f t="shared" si="101"/>
        <v>1200</v>
      </c>
      <c r="BM106" s="194">
        <f t="shared" si="102"/>
        <v>1200</v>
      </c>
      <c r="BN106" s="194">
        <f t="shared" si="103"/>
        <v>1200</v>
      </c>
      <c r="BO106" s="194">
        <f t="shared" si="104"/>
        <v>1200</v>
      </c>
    </row>
    <row r="107" spans="1:67" outlineLevel="1" x14ac:dyDescent="0.25">
      <c r="A107" s="112" t="s">
        <v>1531</v>
      </c>
      <c r="B107" s="158" t="s">
        <v>2190</v>
      </c>
      <c r="C107" s="127">
        <v>18.600000000000001</v>
      </c>
      <c r="D107" s="127">
        <v>18.600000000000001</v>
      </c>
      <c r="E107" s="127">
        <v>18.600000000000001</v>
      </c>
      <c r="F107" s="127">
        <v>18.600000000000001</v>
      </c>
      <c r="G107" s="127">
        <v>18.600000000000001</v>
      </c>
      <c r="H107" s="127">
        <v>18.600000000000001</v>
      </c>
      <c r="I107" s="127">
        <v>18.600000000000001</v>
      </c>
      <c r="J107" s="127">
        <v>18.600000000000001</v>
      </c>
      <c r="K107" s="127">
        <v>18.600000000000001</v>
      </c>
      <c r="L107" s="127">
        <v>18.600000000000001</v>
      </c>
      <c r="M107" s="127">
        <v>18.600000000000001</v>
      </c>
      <c r="N107" s="127">
        <v>18.600000000000001</v>
      </c>
      <c r="O107" s="127">
        <v>18.600000000000001</v>
      </c>
      <c r="P107" s="127">
        <v>18.600000000000001</v>
      </c>
      <c r="Q107" s="127">
        <v>18.600000000000001</v>
      </c>
      <c r="R107" s="127">
        <v>18.600000000000001</v>
      </c>
      <c r="S107" s="127">
        <v>18.600000000000001</v>
      </c>
      <c r="T107" s="127">
        <v>18.600000000000001</v>
      </c>
      <c r="U107" s="127">
        <v>18.600000000000001</v>
      </c>
      <c r="V107" s="127">
        <v>18.600000000000001</v>
      </c>
      <c r="W107" s="127">
        <v>18.600000000000001</v>
      </c>
      <c r="X107" s="127">
        <v>18.600000000000001</v>
      </c>
      <c r="Y107" s="127">
        <v>18.600000000000001</v>
      </c>
      <c r="Z107" s="127">
        <v>18.600000000000001</v>
      </c>
      <c r="AA107" s="127">
        <v>18.600000000000001</v>
      </c>
      <c r="AB107" s="127">
        <v>18.600000000000001</v>
      </c>
      <c r="AC107" s="127">
        <v>18.600000000000001</v>
      </c>
      <c r="AD107" s="127">
        <v>18.600000000000001</v>
      </c>
      <c r="AE107" s="127">
        <v>18.600000000000001</v>
      </c>
      <c r="AF107" s="127">
        <v>18.600000000000001</v>
      </c>
      <c r="AG107" s="127">
        <v>18.600000000000001</v>
      </c>
      <c r="AH107" s="127">
        <v>18.600000000000001</v>
      </c>
      <c r="AI107" s="127">
        <v>18.600000000000001</v>
      </c>
      <c r="AJ107" s="127">
        <v>18.600000000000001</v>
      </c>
      <c r="AK107" s="127">
        <v>18.600000000000001</v>
      </c>
      <c r="AL107" s="127">
        <v>18.600000000000001</v>
      </c>
      <c r="AM107" s="127">
        <v>18.600000000000001</v>
      </c>
      <c r="AN107" s="127">
        <v>18.600000000000001</v>
      </c>
      <c r="AO107" s="127">
        <v>18.600000000000001</v>
      </c>
      <c r="AP107" s="127">
        <v>18.600000000000001</v>
      </c>
      <c r="AQ107" s="127">
        <v>18.600000000000001</v>
      </c>
      <c r="AR107" s="127">
        <v>18.600000000000001</v>
      </c>
      <c r="AS107" s="127">
        <v>18.600000000000001</v>
      </c>
      <c r="AT107" s="127">
        <v>18.600000000000001</v>
      </c>
      <c r="AU107" s="127">
        <v>18.600000000000001</v>
      </c>
      <c r="AV107" s="127">
        <v>18.600000000000001</v>
      </c>
      <c r="AW107" s="127">
        <v>18.600000000000001</v>
      </c>
      <c r="AX107" s="127">
        <v>18.600000000000001</v>
      </c>
      <c r="AY107" s="127">
        <v>18.600000000000001</v>
      </c>
      <c r="AZ107" s="127">
        <v>18.600000000000001</v>
      </c>
      <c r="BA107" s="127">
        <v>18.600000000000001</v>
      </c>
      <c r="BB107" s="127">
        <v>18.600000000000001</v>
      </c>
      <c r="BC107" s="127">
        <v>18.600000000000001</v>
      </c>
      <c r="BD107" s="127">
        <v>18.600000000000001</v>
      </c>
      <c r="BE107" s="127">
        <v>18.600000000000001</v>
      </c>
      <c r="BF107" s="127">
        <v>18.600000000000001</v>
      </c>
      <c r="BG107" s="127">
        <v>18.600000000000001</v>
      </c>
      <c r="BH107" s="127">
        <v>18.600000000000001</v>
      </c>
      <c r="BI107" s="127">
        <v>18.600000000000001</v>
      </c>
      <c r="BJ107" s="127">
        <v>18.600000000000001</v>
      </c>
      <c r="BK107" s="194">
        <f>SUM(C107:N107)</f>
        <v>223.19999999999996</v>
      </c>
      <c r="BL107" s="194">
        <f t="shared" si="101"/>
        <v>223.19999999999996</v>
      </c>
      <c r="BM107" s="194">
        <f t="shared" si="102"/>
        <v>223.19999999999996</v>
      </c>
      <c r="BN107" s="194">
        <f t="shared" si="103"/>
        <v>223.19999999999996</v>
      </c>
      <c r="BO107" s="194">
        <f t="shared" si="104"/>
        <v>223.19999999999996</v>
      </c>
    </row>
    <row r="108" spans="1:67" outlineLevel="1" x14ac:dyDescent="0.25">
      <c r="A108" s="112" t="s">
        <v>1535</v>
      </c>
      <c r="B108" s="158" t="s">
        <v>2191</v>
      </c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76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76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76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76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94">
        <f>SUM(C108:N108)</f>
        <v>0</v>
      </c>
      <c r="BL108" s="194">
        <f t="shared" si="101"/>
        <v>0</v>
      </c>
      <c r="BM108" s="194">
        <f t="shared" si="102"/>
        <v>0</v>
      </c>
      <c r="BN108" s="194">
        <f t="shared" si="103"/>
        <v>0</v>
      </c>
      <c r="BO108" s="194">
        <f t="shared" si="104"/>
        <v>0</v>
      </c>
    </row>
    <row r="109" spans="1:67" outlineLevel="1" x14ac:dyDescent="0.25">
      <c r="A109" s="221" t="s">
        <v>1552</v>
      </c>
      <c r="B109" s="158" t="s">
        <v>1553</v>
      </c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76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76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76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76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94">
        <f>SUM(C109:N109)</f>
        <v>0</v>
      </c>
      <c r="BL109" s="194">
        <f t="shared" si="101"/>
        <v>0</v>
      </c>
      <c r="BM109" s="194">
        <f t="shared" si="102"/>
        <v>0</v>
      </c>
      <c r="BN109" s="194">
        <f t="shared" si="103"/>
        <v>0</v>
      </c>
      <c r="BO109" s="194">
        <f t="shared" si="104"/>
        <v>0</v>
      </c>
    </row>
    <row r="110" spans="1:67" outlineLevel="1" x14ac:dyDescent="0.25">
      <c r="A110" s="222" t="s">
        <v>1560</v>
      </c>
      <c r="B110" s="120" t="s">
        <v>2192</v>
      </c>
      <c r="C110" s="144">
        <f t="shared" ref="C110:AH110" si="105">SUM(C111:C113)</f>
        <v>317.93333333333334</v>
      </c>
      <c r="D110" s="144">
        <f t="shared" si="105"/>
        <v>317.93333333333334</v>
      </c>
      <c r="E110" s="144">
        <f t="shared" si="105"/>
        <v>317.93333333333334</v>
      </c>
      <c r="F110" s="144">
        <f t="shared" si="105"/>
        <v>317.93333333333334</v>
      </c>
      <c r="G110" s="144">
        <f t="shared" si="105"/>
        <v>317.93333333333334</v>
      </c>
      <c r="H110" s="144">
        <f t="shared" si="105"/>
        <v>317.93333333333334</v>
      </c>
      <c r="I110" s="144">
        <f t="shared" si="105"/>
        <v>317.93333333333334</v>
      </c>
      <c r="J110" s="144">
        <f t="shared" si="105"/>
        <v>317.93333333333334</v>
      </c>
      <c r="K110" s="144">
        <f t="shared" si="105"/>
        <v>317.93333333333334</v>
      </c>
      <c r="L110" s="144">
        <f t="shared" si="105"/>
        <v>317.93333333333334</v>
      </c>
      <c r="M110" s="144">
        <f t="shared" si="105"/>
        <v>317.93333333333334</v>
      </c>
      <c r="N110" s="144">
        <f t="shared" si="105"/>
        <v>317.93333333333334</v>
      </c>
      <c r="O110" s="144">
        <f t="shared" si="105"/>
        <v>317.93333333333334</v>
      </c>
      <c r="P110" s="144">
        <f t="shared" si="105"/>
        <v>317.93333333333334</v>
      </c>
      <c r="Q110" s="144">
        <f t="shared" si="105"/>
        <v>317.93333333333334</v>
      </c>
      <c r="R110" s="144">
        <f t="shared" si="105"/>
        <v>317.93333333333334</v>
      </c>
      <c r="S110" s="144">
        <f t="shared" si="105"/>
        <v>317.93333333333334</v>
      </c>
      <c r="T110" s="144">
        <f t="shared" si="105"/>
        <v>317.93333333333334</v>
      </c>
      <c r="U110" s="144">
        <f t="shared" si="105"/>
        <v>317.93333333333334</v>
      </c>
      <c r="V110" s="144">
        <f t="shared" si="105"/>
        <v>317.93333333333334</v>
      </c>
      <c r="W110" s="144">
        <f t="shared" si="105"/>
        <v>317.93333333333334</v>
      </c>
      <c r="X110" s="144">
        <f t="shared" si="105"/>
        <v>317.93333333333334</v>
      </c>
      <c r="Y110" s="144">
        <f t="shared" si="105"/>
        <v>317.93333333333334</v>
      </c>
      <c r="Z110" s="144">
        <f t="shared" si="105"/>
        <v>317.93333333333334</v>
      </c>
      <c r="AA110" s="144">
        <f t="shared" si="105"/>
        <v>317.93333333333334</v>
      </c>
      <c r="AB110" s="144">
        <f t="shared" si="105"/>
        <v>317.93333333333334</v>
      </c>
      <c r="AC110" s="144">
        <f t="shared" si="105"/>
        <v>317.93333333333334</v>
      </c>
      <c r="AD110" s="144">
        <f t="shared" si="105"/>
        <v>317.93333333333334</v>
      </c>
      <c r="AE110" s="144">
        <f t="shared" si="105"/>
        <v>317.93333333333334</v>
      </c>
      <c r="AF110" s="144">
        <f t="shared" si="105"/>
        <v>317.93333333333334</v>
      </c>
      <c r="AG110" s="144">
        <f t="shared" si="105"/>
        <v>317.93333333333334</v>
      </c>
      <c r="AH110" s="144">
        <f t="shared" si="105"/>
        <v>317.93333333333334</v>
      </c>
      <c r="AI110" s="144">
        <f t="shared" ref="AI110:BN110" si="106">SUM(AI111:AI113)</f>
        <v>317.93333333333334</v>
      </c>
      <c r="AJ110" s="144">
        <f t="shared" si="106"/>
        <v>317.93333333333334</v>
      </c>
      <c r="AK110" s="144">
        <f t="shared" si="106"/>
        <v>317.93333333333334</v>
      </c>
      <c r="AL110" s="144">
        <f t="shared" si="106"/>
        <v>317.93333333333334</v>
      </c>
      <c r="AM110" s="144">
        <f t="shared" si="106"/>
        <v>532</v>
      </c>
      <c r="AN110" s="144">
        <f t="shared" si="106"/>
        <v>532</v>
      </c>
      <c r="AO110" s="144">
        <f t="shared" si="106"/>
        <v>532</v>
      </c>
      <c r="AP110" s="144">
        <f t="shared" si="106"/>
        <v>532</v>
      </c>
      <c r="AQ110" s="144">
        <f t="shared" si="106"/>
        <v>532</v>
      </c>
      <c r="AR110" s="144">
        <f t="shared" si="106"/>
        <v>532</v>
      </c>
      <c r="AS110" s="144">
        <f t="shared" si="106"/>
        <v>532</v>
      </c>
      <c r="AT110" s="144">
        <f t="shared" si="106"/>
        <v>532</v>
      </c>
      <c r="AU110" s="144">
        <f t="shared" si="106"/>
        <v>532</v>
      </c>
      <c r="AV110" s="144">
        <f t="shared" si="106"/>
        <v>532</v>
      </c>
      <c r="AW110" s="144">
        <f t="shared" si="106"/>
        <v>532</v>
      </c>
      <c r="AX110" s="144">
        <f t="shared" si="106"/>
        <v>532</v>
      </c>
      <c r="AY110" s="144">
        <f t="shared" si="106"/>
        <v>964</v>
      </c>
      <c r="AZ110" s="144">
        <f t="shared" si="106"/>
        <v>964</v>
      </c>
      <c r="BA110" s="144">
        <f t="shared" si="106"/>
        <v>964</v>
      </c>
      <c r="BB110" s="144">
        <f t="shared" si="106"/>
        <v>964</v>
      </c>
      <c r="BC110" s="144">
        <f t="shared" si="106"/>
        <v>964</v>
      </c>
      <c r="BD110" s="144">
        <f t="shared" si="106"/>
        <v>964</v>
      </c>
      <c r="BE110" s="144">
        <f t="shared" si="106"/>
        <v>964</v>
      </c>
      <c r="BF110" s="144">
        <f t="shared" si="106"/>
        <v>964</v>
      </c>
      <c r="BG110" s="144">
        <f t="shared" si="106"/>
        <v>964</v>
      </c>
      <c r="BH110" s="144">
        <f t="shared" si="106"/>
        <v>964</v>
      </c>
      <c r="BI110" s="144">
        <f t="shared" si="106"/>
        <v>964</v>
      </c>
      <c r="BJ110" s="144">
        <f t="shared" si="106"/>
        <v>964</v>
      </c>
      <c r="BK110" s="191">
        <f t="shared" si="106"/>
        <v>3815.2</v>
      </c>
      <c r="BL110" s="191">
        <f t="shared" si="106"/>
        <v>3815.2</v>
      </c>
      <c r="BM110" s="191">
        <f t="shared" si="106"/>
        <v>3815.2</v>
      </c>
      <c r="BN110" s="191">
        <f t="shared" si="106"/>
        <v>6384</v>
      </c>
      <c r="BO110" s="191">
        <f t="shared" ref="BO110" si="107">SUM(BO111:BO113)</f>
        <v>11568</v>
      </c>
    </row>
    <row r="111" spans="1:67" outlineLevel="1" x14ac:dyDescent="0.25">
      <c r="A111" s="112" t="s">
        <v>1562</v>
      </c>
      <c r="B111" s="158" t="s">
        <v>1563</v>
      </c>
      <c r="C111" s="223">
        <f>Informatique!$E$6/12</f>
        <v>300</v>
      </c>
      <c r="D111" s="127">
        <f>Informatique!$E$6/12</f>
        <v>300</v>
      </c>
      <c r="E111" s="127">
        <f>Informatique!$E$6/12</f>
        <v>300</v>
      </c>
      <c r="F111" s="127">
        <f>Informatique!$E$6/12</f>
        <v>300</v>
      </c>
      <c r="G111" s="127">
        <f>Informatique!$E$6/12</f>
        <v>300</v>
      </c>
      <c r="H111" s="127">
        <f>Informatique!$E$6/12</f>
        <v>300</v>
      </c>
      <c r="I111" s="127">
        <f>Informatique!$E$6/12</f>
        <v>300</v>
      </c>
      <c r="J111" s="127">
        <f>Informatique!$E$6/12</f>
        <v>300</v>
      </c>
      <c r="K111" s="127">
        <f>Informatique!$E$6/12</f>
        <v>300</v>
      </c>
      <c r="L111" s="127">
        <f>Informatique!$E$6/12</f>
        <v>300</v>
      </c>
      <c r="M111" s="127">
        <f>Informatique!$E$6/12</f>
        <v>300</v>
      </c>
      <c r="N111" s="127">
        <f>Informatique!$E$6/12</f>
        <v>300</v>
      </c>
      <c r="O111" s="176">
        <f>Informatique!$E$6/12</f>
        <v>300</v>
      </c>
      <c r="P111" s="223">
        <f>Informatique!$E$6/12</f>
        <v>300</v>
      </c>
      <c r="Q111" s="223">
        <f>Informatique!$E$6/12</f>
        <v>300</v>
      </c>
      <c r="R111" s="223">
        <f>Informatique!$E$6/12</f>
        <v>300</v>
      </c>
      <c r="S111" s="223">
        <f>Informatique!$E$6/12</f>
        <v>300</v>
      </c>
      <c r="T111" s="223">
        <f>Informatique!$E$6/12</f>
        <v>300</v>
      </c>
      <c r="U111" s="223">
        <f>Informatique!$E$6/12</f>
        <v>300</v>
      </c>
      <c r="V111" s="223">
        <f>Informatique!$E$6/12</f>
        <v>300</v>
      </c>
      <c r="W111" s="223">
        <f>Informatique!$E$6/12</f>
        <v>300</v>
      </c>
      <c r="X111" s="223">
        <f>Informatique!$E$6/12</f>
        <v>300</v>
      </c>
      <c r="Y111" s="223">
        <f>Informatique!$E$6/12</f>
        <v>300</v>
      </c>
      <c r="Z111" s="224">
        <f>Informatique!$E$6/12</f>
        <v>300</v>
      </c>
      <c r="AA111" s="176">
        <f>Informatique!$E$6/12</f>
        <v>300</v>
      </c>
      <c r="AB111" s="223">
        <f>Informatique!$E$6/12</f>
        <v>300</v>
      </c>
      <c r="AC111" s="223">
        <f>Informatique!$E$6/12</f>
        <v>300</v>
      </c>
      <c r="AD111" s="223">
        <f>Informatique!$E$6/12</f>
        <v>300</v>
      </c>
      <c r="AE111" s="223">
        <f>Informatique!$E$6/12</f>
        <v>300</v>
      </c>
      <c r="AF111" s="223">
        <f>Informatique!$E$6/12</f>
        <v>300</v>
      </c>
      <c r="AG111" s="223">
        <f>Informatique!$E$6/12</f>
        <v>300</v>
      </c>
      <c r="AH111" s="223">
        <f>Informatique!$E$6/12</f>
        <v>300</v>
      </c>
      <c r="AI111" s="223">
        <f>Informatique!$E$6/12</f>
        <v>300</v>
      </c>
      <c r="AJ111" s="223">
        <f>Informatique!$E$6/12</f>
        <v>300</v>
      </c>
      <c r="AK111" s="223">
        <f>Informatique!$E$6/12</f>
        <v>300</v>
      </c>
      <c r="AL111" s="224">
        <f>Informatique!$E$6/12</f>
        <v>300</v>
      </c>
      <c r="AM111" s="127">
        <v>500</v>
      </c>
      <c r="AN111" s="127">
        <v>500</v>
      </c>
      <c r="AO111" s="127">
        <v>500</v>
      </c>
      <c r="AP111" s="127">
        <v>500</v>
      </c>
      <c r="AQ111" s="127">
        <v>500</v>
      </c>
      <c r="AR111" s="127">
        <v>500</v>
      </c>
      <c r="AS111" s="127">
        <v>500</v>
      </c>
      <c r="AT111" s="127">
        <v>500</v>
      </c>
      <c r="AU111" s="127">
        <v>500</v>
      </c>
      <c r="AV111" s="127">
        <v>500</v>
      </c>
      <c r="AW111" s="127">
        <v>500</v>
      </c>
      <c r="AX111" s="127">
        <v>500</v>
      </c>
      <c r="AY111" s="176">
        <v>900</v>
      </c>
      <c r="AZ111" s="176">
        <v>900</v>
      </c>
      <c r="BA111" s="176">
        <v>900</v>
      </c>
      <c r="BB111" s="176">
        <v>900</v>
      </c>
      <c r="BC111" s="176">
        <v>900</v>
      </c>
      <c r="BD111" s="176">
        <v>900</v>
      </c>
      <c r="BE111" s="176">
        <v>900</v>
      </c>
      <c r="BF111" s="176">
        <v>900</v>
      </c>
      <c r="BG111" s="176">
        <v>900</v>
      </c>
      <c r="BH111" s="176">
        <v>900</v>
      </c>
      <c r="BI111" s="176">
        <v>900</v>
      </c>
      <c r="BJ111" s="176">
        <v>900</v>
      </c>
      <c r="BK111" s="194">
        <f>SUM(C111:N111)</f>
        <v>3600</v>
      </c>
      <c r="BL111" s="194">
        <f>SUM(O111:Z111)</f>
        <v>3600</v>
      </c>
      <c r="BM111" s="194">
        <f>SUM(AA111:AL111)</f>
        <v>3600</v>
      </c>
      <c r="BN111" s="194">
        <f>SUM(AM111:AX111)</f>
        <v>6000</v>
      </c>
      <c r="BO111" s="194">
        <f>SUM(AY111:BJ111)</f>
        <v>10800</v>
      </c>
    </row>
    <row r="112" spans="1:67" outlineLevel="1" x14ac:dyDescent="0.25">
      <c r="A112" s="112" t="s">
        <v>1564</v>
      </c>
      <c r="B112" s="158" t="s">
        <v>1565</v>
      </c>
      <c r="C112" s="223">
        <f>Informatique!$E$11/12</f>
        <v>0</v>
      </c>
      <c r="D112" s="127">
        <f>Informatique!$E$11/12</f>
        <v>0</v>
      </c>
      <c r="E112" s="127">
        <f>Informatique!$E$11/12</f>
        <v>0</v>
      </c>
      <c r="F112" s="127">
        <f>Informatique!$E$11/12</f>
        <v>0</v>
      </c>
      <c r="G112" s="127">
        <f>Informatique!$E$11/12</f>
        <v>0</v>
      </c>
      <c r="H112" s="127">
        <f>Informatique!$E$11/12</f>
        <v>0</v>
      </c>
      <c r="I112" s="127">
        <f>Informatique!$E$11/12</f>
        <v>0</v>
      </c>
      <c r="J112" s="127">
        <f>Informatique!$E$11/12</f>
        <v>0</v>
      </c>
      <c r="K112" s="127">
        <f>Informatique!$E$11/12</f>
        <v>0</v>
      </c>
      <c r="L112" s="127">
        <f>Informatique!$E$11/12</f>
        <v>0</v>
      </c>
      <c r="M112" s="127">
        <f>Informatique!$E$11/12</f>
        <v>0</v>
      </c>
      <c r="N112" s="127">
        <f>Informatique!$E$11/12</f>
        <v>0</v>
      </c>
      <c r="O112" s="176">
        <f>Informatique!$E$11/12</f>
        <v>0</v>
      </c>
      <c r="P112" s="223">
        <f>Informatique!$E$11/12</f>
        <v>0</v>
      </c>
      <c r="Q112" s="223">
        <f>Informatique!$E$11/12</f>
        <v>0</v>
      </c>
      <c r="R112" s="223">
        <f>Informatique!$E$11/12</f>
        <v>0</v>
      </c>
      <c r="S112" s="223">
        <f>Informatique!$E$11/12</f>
        <v>0</v>
      </c>
      <c r="T112" s="223">
        <f>Informatique!$E$11/12</f>
        <v>0</v>
      </c>
      <c r="U112" s="223">
        <f>Informatique!$E$11/12</f>
        <v>0</v>
      </c>
      <c r="V112" s="223">
        <f>Informatique!$E$11/12</f>
        <v>0</v>
      </c>
      <c r="W112" s="223">
        <f>Informatique!$E$11/12</f>
        <v>0</v>
      </c>
      <c r="X112" s="223">
        <f>Informatique!$E$11/12</f>
        <v>0</v>
      </c>
      <c r="Y112" s="223">
        <f>Informatique!$E$11/12</f>
        <v>0</v>
      </c>
      <c r="Z112" s="224">
        <f>Informatique!$E$11/12</f>
        <v>0</v>
      </c>
      <c r="AA112" s="176">
        <f>Informatique!$E$11/12</f>
        <v>0</v>
      </c>
      <c r="AB112" s="223">
        <f>Informatique!$E$11/12</f>
        <v>0</v>
      </c>
      <c r="AC112" s="223">
        <f>Informatique!$E$11/12</f>
        <v>0</v>
      </c>
      <c r="AD112" s="223">
        <f>Informatique!$E$11/12</f>
        <v>0</v>
      </c>
      <c r="AE112" s="223">
        <f>Informatique!$E$11/12</f>
        <v>0</v>
      </c>
      <c r="AF112" s="223">
        <f>Informatique!$E$11/12</f>
        <v>0</v>
      </c>
      <c r="AG112" s="223">
        <f>Informatique!$E$11/12</f>
        <v>0</v>
      </c>
      <c r="AH112" s="223">
        <f>Informatique!$E$11/12</f>
        <v>0</v>
      </c>
      <c r="AI112" s="223">
        <f>Informatique!$E$11/12</f>
        <v>0</v>
      </c>
      <c r="AJ112" s="223">
        <f>Informatique!$E$11/12</f>
        <v>0</v>
      </c>
      <c r="AK112" s="223">
        <f>Informatique!$E$11/12</f>
        <v>0</v>
      </c>
      <c r="AL112" s="224">
        <f>Informatique!$E$11/12</f>
        <v>0</v>
      </c>
      <c r="AM112" s="127">
        <f>Informatique!$E$11/12</f>
        <v>0</v>
      </c>
      <c r="AN112" s="127">
        <f>Informatique!$E$11/12</f>
        <v>0</v>
      </c>
      <c r="AO112" s="127">
        <f>Informatique!$E$11/12</f>
        <v>0</v>
      </c>
      <c r="AP112" s="127">
        <f>Informatique!$E$11/12</f>
        <v>0</v>
      </c>
      <c r="AQ112" s="127">
        <f>Informatique!$E$11/12</f>
        <v>0</v>
      </c>
      <c r="AR112" s="127">
        <f>Informatique!$E$11/12</f>
        <v>0</v>
      </c>
      <c r="AS112" s="127">
        <f>Informatique!$E$11/12</f>
        <v>0</v>
      </c>
      <c r="AT112" s="127">
        <f>Informatique!$E$11/12</f>
        <v>0</v>
      </c>
      <c r="AU112" s="127">
        <f>Informatique!$E$11/12</f>
        <v>0</v>
      </c>
      <c r="AV112" s="127">
        <f>Informatique!$E$11/12</f>
        <v>0</v>
      </c>
      <c r="AW112" s="127">
        <f>Informatique!$E$11/12</f>
        <v>0</v>
      </c>
      <c r="AX112" s="127">
        <f>Informatique!$E$11/12</f>
        <v>0</v>
      </c>
      <c r="AY112" s="176">
        <f>Informatique!$E$11/12</f>
        <v>0</v>
      </c>
      <c r="AZ112" s="127">
        <f>Informatique!$E$11/12</f>
        <v>0</v>
      </c>
      <c r="BA112" s="127">
        <f>Informatique!$E$11/12</f>
        <v>0</v>
      </c>
      <c r="BB112" s="127">
        <f>Informatique!$E$11/12</f>
        <v>0</v>
      </c>
      <c r="BC112" s="127">
        <f>Informatique!$E$11/12</f>
        <v>0</v>
      </c>
      <c r="BD112" s="127">
        <f>Informatique!$E$11/12</f>
        <v>0</v>
      </c>
      <c r="BE112" s="127">
        <f>Informatique!$E$11/12</f>
        <v>0</v>
      </c>
      <c r="BF112" s="127">
        <f>Informatique!$E$11/12</f>
        <v>0</v>
      </c>
      <c r="BG112" s="127">
        <f>Informatique!$E$11/12</f>
        <v>0</v>
      </c>
      <c r="BH112" s="127">
        <f>Informatique!$E$11/12</f>
        <v>0</v>
      </c>
      <c r="BI112" s="127">
        <f>Informatique!$E$11/12</f>
        <v>0</v>
      </c>
      <c r="BJ112" s="127">
        <f>Informatique!$E$11/12</f>
        <v>0</v>
      </c>
      <c r="BK112" s="194">
        <f>SUM(C112:N112)</f>
        <v>0</v>
      </c>
      <c r="BL112" s="194">
        <f>SUM(O112:Z112)</f>
        <v>0</v>
      </c>
      <c r="BM112" s="194">
        <f>SUM(AA112:AL112)</f>
        <v>0</v>
      </c>
      <c r="BN112" s="194">
        <f>SUM(AM112:AX112)</f>
        <v>0</v>
      </c>
      <c r="BO112" s="194">
        <f>SUM(AY112:BJ112)</f>
        <v>0</v>
      </c>
    </row>
    <row r="113" spans="1:67" outlineLevel="1" x14ac:dyDescent="0.25">
      <c r="A113" s="112" t="s">
        <v>1568</v>
      </c>
      <c r="B113" s="158" t="s">
        <v>1569</v>
      </c>
      <c r="C113" s="223">
        <f>Informatique!$E$14/12</f>
        <v>17.933333333333334</v>
      </c>
      <c r="D113" s="127">
        <f>Informatique!$E$14/12</f>
        <v>17.933333333333334</v>
      </c>
      <c r="E113" s="127">
        <f>Informatique!$E$14/12</f>
        <v>17.933333333333334</v>
      </c>
      <c r="F113" s="127">
        <f>Informatique!$E$14/12</f>
        <v>17.933333333333334</v>
      </c>
      <c r="G113" s="127">
        <f>Informatique!$E$14/12</f>
        <v>17.933333333333334</v>
      </c>
      <c r="H113" s="127">
        <f>Informatique!$E$14/12</f>
        <v>17.933333333333334</v>
      </c>
      <c r="I113" s="127">
        <f>Informatique!$E$14/12</f>
        <v>17.933333333333334</v>
      </c>
      <c r="J113" s="127">
        <f>Informatique!$E$14/12</f>
        <v>17.933333333333334</v>
      </c>
      <c r="K113" s="127">
        <f>Informatique!$E$14/12</f>
        <v>17.933333333333334</v>
      </c>
      <c r="L113" s="127">
        <f>Informatique!$E$14/12</f>
        <v>17.933333333333334</v>
      </c>
      <c r="M113" s="127">
        <f>Informatique!$E$14/12</f>
        <v>17.933333333333334</v>
      </c>
      <c r="N113" s="127">
        <f>Informatique!$E$14/12</f>
        <v>17.933333333333334</v>
      </c>
      <c r="O113" s="176">
        <f>Informatique!$E$14/12</f>
        <v>17.933333333333334</v>
      </c>
      <c r="P113" s="223">
        <f>Informatique!$E$14/12</f>
        <v>17.933333333333334</v>
      </c>
      <c r="Q113" s="223">
        <f>Informatique!$E$14/12</f>
        <v>17.933333333333334</v>
      </c>
      <c r="R113" s="223">
        <f>Informatique!$E$14/12</f>
        <v>17.933333333333334</v>
      </c>
      <c r="S113" s="223">
        <f>Informatique!$E$14/12</f>
        <v>17.933333333333334</v>
      </c>
      <c r="T113" s="223">
        <f>Informatique!$E$14/12</f>
        <v>17.933333333333334</v>
      </c>
      <c r="U113" s="223">
        <f>Informatique!$E$14/12</f>
        <v>17.933333333333334</v>
      </c>
      <c r="V113" s="223">
        <f>Informatique!$E$14/12</f>
        <v>17.933333333333334</v>
      </c>
      <c r="W113" s="223">
        <f>Informatique!$E$14/12</f>
        <v>17.933333333333334</v>
      </c>
      <c r="X113" s="223">
        <f>Informatique!$E$14/12</f>
        <v>17.933333333333334</v>
      </c>
      <c r="Y113" s="223">
        <f>Informatique!$E$14/12</f>
        <v>17.933333333333334</v>
      </c>
      <c r="Z113" s="224">
        <f>Informatique!$E$14/12</f>
        <v>17.933333333333334</v>
      </c>
      <c r="AA113" s="176">
        <f>Informatique!$E$14/12</f>
        <v>17.933333333333334</v>
      </c>
      <c r="AB113" s="223">
        <f>Informatique!$E$14/12</f>
        <v>17.933333333333334</v>
      </c>
      <c r="AC113" s="223">
        <f>Informatique!$E$14/12</f>
        <v>17.933333333333334</v>
      </c>
      <c r="AD113" s="223">
        <f>Informatique!$E$14/12</f>
        <v>17.933333333333334</v>
      </c>
      <c r="AE113" s="223">
        <f>Informatique!$E$14/12</f>
        <v>17.933333333333334</v>
      </c>
      <c r="AF113" s="223">
        <f>Informatique!$E$14/12</f>
        <v>17.933333333333334</v>
      </c>
      <c r="AG113" s="223">
        <f>Informatique!$E$14/12</f>
        <v>17.933333333333334</v>
      </c>
      <c r="AH113" s="223">
        <f>Informatique!$E$14/12</f>
        <v>17.933333333333334</v>
      </c>
      <c r="AI113" s="223">
        <f>Informatique!$E$14/12</f>
        <v>17.933333333333334</v>
      </c>
      <c r="AJ113" s="223">
        <f>Informatique!$E$14/12</f>
        <v>17.933333333333334</v>
      </c>
      <c r="AK113" s="223">
        <f>Informatique!$E$14/12</f>
        <v>17.933333333333334</v>
      </c>
      <c r="AL113" s="224">
        <f>Informatique!$E$14/12</f>
        <v>17.933333333333334</v>
      </c>
      <c r="AM113" s="127">
        <v>32</v>
      </c>
      <c r="AN113" s="127">
        <v>32</v>
      </c>
      <c r="AO113" s="127">
        <v>32</v>
      </c>
      <c r="AP113" s="127">
        <v>32</v>
      </c>
      <c r="AQ113" s="127">
        <v>32</v>
      </c>
      <c r="AR113" s="127">
        <v>32</v>
      </c>
      <c r="AS113" s="127">
        <v>32</v>
      </c>
      <c r="AT113" s="127">
        <v>32</v>
      </c>
      <c r="AU113" s="127">
        <v>32</v>
      </c>
      <c r="AV113" s="127">
        <v>32</v>
      </c>
      <c r="AW113" s="127">
        <v>32</v>
      </c>
      <c r="AX113" s="127">
        <v>32</v>
      </c>
      <c r="AY113" s="176">
        <v>64</v>
      </c>
      <c r="AZ113" s="176">
        <v>64</v>
      </c>
      <c r="BA113" s="176">
        <v>64</v>
      </c>
      <c r="BB113" s="176">
        <v>64</v>
      </c>
      <c r="BC113" s="176">
        <v>64</v>
      </c>
      <c r="BD113" s="176">
        <v>64</v>
      </c>
      <c r="BE113" s="176">
        <v>64</v>
      </c>
      <c r="BF113" s="176">
        <v>64</v>
      </c>
      <c r="BG113" s="176">
        <v>64</v>
      </c>
      <c r="BH113" s="176">
        <v>64</v>
      </c>
      <c r="BI113" s="176">
        <v>64</v>
      </c>
      <c r="BJ113" s="176">
        <v>64</v>
      </c>
      <c r="BK113" s="194">
        <f>SUM(C113:N113)</f>
        <v>215.20000000000002</v>
      </c>
      <c r="BL113" s="194">
        <f>SUM(O113:Z113)</f>
        <v>215.20000000000002</v>
      </c>
      <c r="BM113" s="194">
        <f>SUM(AA113:AL113)</f>
        <v>215.20000000000002</v>
      </c>
      <c r="BN113" s="194">
        <f>SUM(AM113:AX113)</f>
        <v>384</v>
      </c>
      <c r="BO113" s="194">
        <f>SUM(AY113:BJ113)</f>
        <v>768</v>
      </c>
    </row>
    <row r="114" spans="1:67" outlineLevel="1" x14ac:dyDescent="0.25">
      <c r="A114" s="222" t="s">
        <v>2193</v>
      </c>
      <c r="B114" s="120" t="s">
        <v>2194</v>
      </c>
      <c r="C114" s="144">
        <f>SUM(C115:C116)</f>
        <v>0</v>
      </c>
      <c r="D114" s="144">
        <f t="shared" ref="D114:AI114" si="108">SUM(D115:D118)</f>
        <v>0</v>
      </c>
      <c r="E114" s="144">
        <f t="shared" si="108"/>
        <v>0</v>
      </c>
      <c r="F114" s="144">
        <f t="shared" si="108"/>
        <v>0</v>
      </c>
      <c r="G114" s="144">
        <f t="shared" si="108"/>
        <v>0</v>
      </c>
      <c r="H114" s="144">
        <f t="shared" si="108"/>
        <v>0</v>
      </c>
      <c r="I114" s="144">
        <f t="shared" si="108"/>
        <v>0</v>
      </c>
      <c r="J114" s="144">
        <f t="shared" si="108"/>
        <v>0</v>
      </c>
      <c r="K114" s="144">
        <f t="shared" si="108"/>
        <v>0</v>
      </c>
      <c r="L114" s="144">
        <f t="shared" si="108"/>
        <v>0</v>
      </c>
      <c r="M114" s="144">
        <f t="shared" si="108"/>
        <v>0</v>
      </c>
      <c r="N114" s="144">
        <f t="shared" si="108"/>
        <v>0</v>
      </c>
      <c r="O114" s="144">
        <f t="shared" si="108"/>
        <v>0</v>
      </c>
      <c r="P114" s="144">
        <f t="shared" si="108"/>
        <v>0</v>
      </c>
      <c r="Q114" s="144">
        <f t="shared" si="108"/>
        <v>0</v>
      </c>
      <c r="R114" s="144">
        <f t="shared" si="108"/>
        <v>0</v>
      </c>
      <c r="S114" s="144">
        <f t="shared" si="108"/>
        <v>0</v>
      </c>
      <c r="T114" s="144">
        <f t="shared" si="108"/>
        <v>0</v>
      </c>
      <c r="U114" s="144">
        <f t="shared" si="108"/>
        <v>0</v>
      </c>
      <c r="V114" s="144">
        <f t="shared" si="108"/>
        <v>0</v>
      </c>
      <c r="W114" s="144">
        <f t="shared" si="108"/>
        <v>0</v>
      </c>
      <c r="X114" s="144">
        <f t="shared" si="108"/>
        <v>0</v>
      </c>
      <c r="Y114" s="144">
        <f t="shared" si="108"/>
        <v>0</v>
      </c>
      <c r="Z114" s="144">
        <f t="shared" si="108"/>
        <v>0</v>
      </c>
      <c r="AA114" s="144">
        <f t="shared" si="108"/>
        <v>0</v>
      </c>
      <c r="AB114" s="144">
        <f t="shared" si="108"/>
        <v>0</v>
      </c>
      <c r="AC114" s="144">
        <f t="shared" si="108"/>
        <v>0</v>
      </c>
      <c r="AD114" s="144">
        <f t="shared" si="108"/>
        <v>0</v>
      </c>
      <c r="AE114" s="144">
        <f t="shared" si="108"/>
        <v>0</v>
      </c>
      <c r="AF114" s="144">
        <f t="shared" si="108"/>
        <v>0</v>
      </c>
      <c r="AG114" s="144">
        <f t="shared" si="108"/>
        <v>0</v>
      </c>
      <c r="AH114" s="144">
        <f t="shared" si="108"/>
        <v>0</v>
      </c>
      <c r="AI114" s="144">
        <f t="shared" si="108"/>
        <v>0</v>
      </c>
      <c r="AJ114" s="144">
        <f t="shared" ref="AJ114:BJ114" si="109">SUM(AJ115:AJ118)</f>
        <v>0</v>
      </c>
      <c r="AK114" s="144">
        <f t="shared" si="109"/>
        <v>0</v>
      </c>
      <c r="AL114" s="144">
        <f t="shared" si="109"/>
        <v>0</v>
      </c>
      <c r="AM114" s="144">
        <f t="shared" si="109"/>
        <v>0</v>
      </c>
      <c r="AN114" s="144">
        <f t="shared" si="109"/>
        <v>0</v>
      </c>
      <c r="AO114" s="144">
        <f t="shared" si="109"/>
        <v>0</v>
      </c>
      <c r="AP114" s="144">
        <f t="shared" si="109"/>
        <v>0</v>
      </c>
      <c r="AQ114" s="144">
        <f t="shared" si="109"/>
        <v>0</v>
      </c>
      <c r="AR114" s="144">
        <f t="shared" si="109"/>
        <v>0</v>
      </c>
      <c r="AS114" s="144">
        <f t="shared" si="109"/>
        <v>0</v>
      </c>
      <c r="AT114" s="144">
        <f t="shared" si="109"/>
        <v>0</v>
      </c>
      <c r="AU114" s="144">
        <f t="shared" si="109"/>
        <v>0</v>
      </c>
      <c r="AV114" s="144">
        <f t="shared" si="109"/>
        <v>0</v>
      </c>
      <c r="AW114" s="144">
        <f t="shared" si="109"/>
        <v>0</v>
      </c>
      <c r="AX114" s="144">
        <f t="shared" si="109"/>
        <v>0</v>
      </c>
      <c r="AY114" s="144">
        <f t="shared" si="109"/>
        <v>0</v>
      </c>
      <c r="AZ114" s="144">
        <f t="shared" si="109"/>
        <v>0</v>
      </c>
      <c r="BA114" s="144">
        <f t="shared" si="109"/>
        <v>0</v>
      </c>
      <c r="BB114" s="144">
        <f t="shared" si="109"/>
        <v>0</v>
      </c>
      <c r="BC114" s="144">
        <f t="shared" si="109"/>
        <v>0</v>
      </c>
      <c r="BD114" s="144">
        <f t="shared" si="109"/>
        <v>0</v>
      </c>
      <c r="BE114" s="144">
        <f t="shared" si="109"/>
        <v>0</v>
      </c>
      <c r="BF114" s="144">
        <f t="shared" si="109"/>
        <v>0</v>
      </c>
      <c r="BG114" s="144">
        <f t="shared" si="109"/>
        <v>0</v>
      </c>
      <c r="BH114" s="144">
        <f t="shared" si="109"/>
        <v>0</v>
      </c>
      <c r="BI114" s="144">
        <f t="shared" si="109"/>
        <v>0</v>
      </c>
      <c r="BJ114" s="144">
        <f t="shared" si="109"/>
        <v>0</v>
      </c>
      <c r="BK114" s="191">
        <f>SUM(BK115:BK116)</f>
        <v>0</v>
      </c>
      <c r="BL114" s="191">
        <f>SUM(BL115:BL116)</f>
        <v>0</v>
      </c>
      <c r="BM114" s="191">
        <f>SUM(BM115:BM116)</f>
        <v>0</v>
      </c>
      <c r="BN114" s="191">
        <f>SUM(BN115:BN116)</f>
        <v>0</v>
      </c>
      <c r="BO114" s="191">
        <f>SUM(BO115:BO116)</f>
        <v>0</v>
      </c>
    </row>
    <row r="115" spans="1:67" outlineLevel="1" x14ac:dyDescent="0.25">
      <c r="A115" s="225" t="s">
        <v>1568</v>
      </c>
      <c r="B115" s="226" t="s">
        <v>2195</v>
      </c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  <c r="AS115" s="178"/>
      <c r="AT115" s="178"/>
      <c r="AU115" s="178"/>
      <c r="AV115" s="178"/>
      <c r="AW115" s="178"/>
      <c r="AX115" s="178"/>
      <c r="AY115" s="178"/>
      <c r="AZ115" s="178"/>
      <c r="BA115" s="178"/>
      <c r="BB115" s="178"/>
      <c r="BC115" s="178"/>
      <c r="BD115" s="178"/>
      <c r="BE115" s="178"/>
      <c r="BF115" s="178"/>
      <c r="BG115" s="178"/>
      <c r="BH115" s="178"/>
      <c r="BI115" s="178"/>
      <c r="BJ115" s="178"/>
      <c r="BK115" s="227">
        <f>SUM(C115:N115)</f>
        <v>0</v>
      </c>
      <c r="BL115" s="227">
        <f>SUM(O115:Z115)</f>
        <v>0</v>
      </c>
      <c r="BM115" s="227">
        <f>SUM(AA115:AL115)</f>
        <v>0</v>
      </c>
      <c r="BN115" s="227">
        <f>SUM(AM115:AX115)</f>
        <v>0</v>
      </c>
      <c r="BO115" s="227">
        <f>SUM(AY115:BJ115)</f>
        <v>0</v>
      </c>
    </row>
    <row r="116" spans="1:67" outlineLevel="1" x14ac:dyDescent="0.25">
      <c r="A116" s="225" t="s">
        <v>1570</v>
      </c>
      <c r="B116" s="226" t="s">
        <v>2196</v>
      </c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  <c r="AS116" s="178"/>
      <c r="AT116" s="178"/>
      <c r="AU116" s="178"/>
      <c r="AV116" s="178"/>
      <c r="AW116" s="178"/>
      <c r="AX116" s="178"/>
      <c r="AY116" s="178"/>
      <c r="AZ116" s="178"/>
      <c r="BA116" s="178"/>
      <c r="BB116" s="178"/>
      <c r="BC116" s="178"/>
      <c r="BD116" s="178"/>
      <c r="BE116" s="178"/>
      <c r="BF116" s="178"/>
      <c r="BG116" s="178"/>
      <c r="BH116" s="178"/>
      <c r="BI116" s="178"/>
      <c r="BJ116" s="178"/>
      <c r="BK116" s="227">
        <f>SUM(C116:N116)</f>
        <v>0</v>
      </c>
      <c r="BL116" s="227">
        <f>SUM(O116:Z116)</f>
        <v>0</v>
      </c>
      <c r="BM116" s="227">
        <f>SUM(AA116:AL116)</f>
        <v>0</v>
      </c>
      <c r="BN116" s="227">
        <f>SUM(AM116:AX116)</f>
        <v>0</v>
      </c>
      <c r="BO116" s="227">
        <f>SUM(AY116:BJ116)</f>
        <v>0</v>
      </c>
    </row>
    <row r="117" spans="1:67" outlineLevel="1" x14ac:dyDescent="0.25">
      <c r="A117" s="225" t="s">
        <v>1576</v>
      </c>
      <c r="B117" s="226" t="s">
        <v>2197</v>
      </c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178"/>
      <c r="AT117" s="178"/>
      <c r="AU117" s="178"/>
      <c r="AV117" s="178"/>
      <c r="AW117" s="178"/>
      <c r="AX117" s="178"/>
      <c r="AY117" s="178"/>
      <c r="AZ117" s="178"/>
      <c r="BA117" s="178"/>
      <c r="BB117" s="178"/>
      <c r="BC117" s="178"/>
      <c r="BD117" s="178"/>
      <c r="BE117" s="178"/>
      <c r="BF117" s="178"/>
      <c r="BG117" s="178"/>
      <c r="BH117" s="178"/>
      <c r="BI117" s="178"/>
      <c r="BJ117" s="178"/>
      <c r="BK117" s="227">
        <f>SUM(C117:N117)</f>
        <v>0</v>
      </c>
      <c r="BL117" s="227">
        <f>SUM(O117:Z117)</f>
        <v>0</v>
      </c>
      <c r="BM117" s="227">
        <f>SUM(AA117:AL117)</f>
        <v>0</v>
      </c>
      <c r="BN117" s="227">
        <f>SUM(AM117:AX117)</f>
        <v>0</v>
      </c>
      <c r="BO117" s="227">
        <f>SUM(AY117:BJ117)</f>
        <v>0</v>
      </c>
    </row>
    <row r="118" spans="1:67" outlineLevel="1" x14ac:dyDescent="0.25">
      <c r="A118" s="225" t="s">
        <v>1584</v>
      </c>
      <c r="B118" s="228" t="s">
        <v>2198</v>
      </c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178"/>
      <c r="AT118" s="178"/>
      <c r="AU118" s="178"/>
      <c r="AV118" s="178"/>
      <c r="AW118" s="178"/>
      <c r="AX118" s="178"/>
      <c r="AY118" s="178"/>
      <c r="AZ118" s="178"/>
      <c r="BA118" s="178"/>
      <c r="BB118" s="178"/>
      <c r="BC118" s="178"/>
      <c r="BD118" s="178"/>
      <c r="BE118" s="178"/>
      <c r="BF118" s="178"/>
      <c r="BG118" s="178"/>
      <c r="BH118" s="178"/>
      <c r="BI118" s="178"/>
      <c r="BJ118" s="178"/>
      <c r="BK118" s="227">
        <f>SUM(C118:N118)</f>
        <v>0</v>
      </c>
      <c r="BL118" s="227">
        <f>SUM(O118:Z118)</f>
        <v>0</v>
      </c>
      <c r="BM118" s="227">
        <f>SUM(AA118:AL118)</f>
        <v>0</v>
      </c>
      <c r="BN118" s="227">
        <f>SUM(AM118:AX118)</f>
        <v>0</v>
      </c>
      <c r="BO118" s="227">
        <f>SUM(AY118:BJ118)</f>
        <v>0</v>
      </c>
    </row>
    <row r="119" spans="1:67" outlineLevel="1" x14ac:dyDescent="0.25">
      <c r="A119" s="222">
        <v>660</v>
      </c>
      <c r="B119" s="120" t="s">
        <v>2199</v>
      </c>
      <c r="C119" s="144">
        <f t="shared" ref="C119:AH119" si="110">SUM(C120:C134)</f>
        <v>500</v>
      </c>
      <c r="D119" s="144">
        <f t="shared" si="110"/>
        <v>500</v>
      </c>
      <c r="E119" s="144">
        <f t="shared" si="110"/>
        <v>500</v>
      </c>
      <c r="F119" s="144">
        <f t="shared" si="110"/>
        <v>500</v>
      </c>
      <c r="G119" s="144">
        <f t="shared" si="110"/>
        <v>500</v>
      </c>
      <c r="H119" s="144">
        <f t="shared" si="110"/>
        <v>500</v>
      </c>
      <c r="I119" s="144">
        <f t="shared" si="110"/>
        <v>500</v>
      </c>
      <c r="J119" s="144">
        <f t="shared" si="110"/>
        <v>500</v>
      </c>
      <c r="K119" s="144">
        <f t="shared" si="110"/>
        <v>500</v>
      </c>
      <c r="L119" s="144">
        <f t="shared" si="110"/>
        <v>500</v>
      </c>
      <c r="M119" s="144">
        <f t="shared" si="110"/>
        <v>500</v>
      </c>
      <c r="N119" s="144">
        <f t="shared" si="110"/>
        <v>500</v>
      </c>
      <c r="O119" s="144">
        <f t="shared" si="110"/>
        <v>882.5</v>
      </c>
      <c r="P119" s="144">
        <f t="shared" si="110"/>
        <v>915</v>
      </c>
      <c r="Q119" s="144">
        <f t="shared" si="110"/>
        <v>915</v>
      </c>
      <c r="R119" s="144">
        <f t="shared" si="110"/>
        <v>915</v>
      </c>
      <c r="S119" s="144">
        <f t="shared" si="110"/>
        <v>965</v>
      </c>
      <c r="T119" s="144">
        <f t="shared" si="110"/>
        <v>965</v>
      </c>
      <c r="U119" s="144">
        <f t="shared" si="110"/>
        <v>981.25</v>
      </c>
      <c r="V119" s="144">
        <f t="shared" si="110"/>
        <v>981.25</v>
      </c>
      <c r="W119" s="144">
        <f t="shared" si="110"/>
        <v>981.25</v>
      </c>
      <c r="X119" s="144">
        <f t="shared" si="110"/>
        <v>981.25</v>
      </c>
      <c r="Y119" s="144">
        <f t="shared" si="110"/>
        <v>1031.25</v>
      </c>
      <c r="Z119" s="144">
        <f t="shared" si="110"/>
        <v>1031.25</v>
      </c>
      <c r="AA119" s="144">
        <f t="shared" si="110"/>
        <v>1303.125</v>
      </c>
      <c r="AB119" s="144">
        <f t="shared" si="110"/>
        <v>1353.125</v>
      </c>
      <c r="AC119" s="144">
        <f t="shared" si="110"/>
        <v>1353.125</v>
      </c>
      <c r="AD119" s="144">
        <f t="shared" si="110"/>
        <v>1353.125</v>
      </c>
      <c r="AE119" s="144">
        <f t="shared" si="110"/>
        <v>1353.125</v>
      </c>
      <c r="AF119" s="144">
        <f t="shared" si="110"/>
        <v>1353.125</v>
      </c>
      <c r="AG119" s="144">
        <f t="shared" si="110"/>
        <v>1454.6875</v>
      </c>
      <c r="AH119" s="144">
        <f t="shared" si="110"/>
        <v>1504.6875</v>
      </c>
      <c r="AI119" s="144">
        <f t="shared" ref="AI119:BJ119" si="111">SUM(AI120:AI134)</f>
        <v>1504.6875</v>
      </c>
      <c r="AJ119" s="144">
        <f t="shared" si="111"/>
        <v>1504.6875</v>
      </c>
      <c r="AK119" s="144">
        <f t="shared" si="111"/>
        <v>1504.6875</v>
      </c>
      <c r="AL119" s="144">
        <f t="shared" si="111"/>
        <v>1504.6875</v>
      </c>
      <c r="AM119" s="144">
        <f t="shared" si="111"/>
        <v>1857.03125</v>
      </c>
      <c r="AN119" s="144">
        <f t="shared" si="111"/>
        <v>1857.03125</v>
      </c>
      <c r="AO119" s="144">
        <f t="shared" si="111"/>
        <v>1857.03125</v>
      </c>
      <c r="AP119" s="144">
        <f t="shared" si="111"/>
        <v>1857.03125</v>
      </c>
      <c r="AQ119" s="144">
        <f t="shared" si="111"/>
        <v>1857.03125</v>
      </c>
      <c r="AR119" s="144">
        <f t="shared" si="111"/>
        <v>1857.03125</v>
      </c>
      <c r="AS119" s="144">
        <f t="shared" si="111"/>
        <v>2085.546875</v>
      </c>
      <c r="AT119" s="144">
        <f t="shared" si="111"/>
        <v>2085.546875</v>
      </c>
      <c r="AU119" s="144">
        <f t="shared" si="111"/>
        <v>2135.546875</v>
      </c>
      <c r="AV119" s="144">
        <f t="shared" si="111"/>
        <v>2135.546875</v>
      </c>
      <c r="AW119" s="144">
        <f t="shared" si="111"/>
        <v>2135.546875</v>
      </c>
      <c r="AX119" s="144">
        <f t="shared" si="111"/>
        <v>2135.546875</v>
      </c>
      <c r="AY119" s="144">
        <f t="shared" si="111"/>
        <v>2878.3203125</v>
      </c>
      <c r="AZ119" s="144">
        <f t="shared" si="111"/>
        <v>2878.3203125</v>
      </c>
      <c r="BA119" s="144">
        <f t="shared" si="111"/>
        <v>2928.3203125</v>
      </c>
      <c r="BB119" s="144">
        <f t="shared" si="111"/>
        <v>2928.3203125</v>
      </c>
      <c r="BC119" s="144">
        <f t="shared" si="111"/>
        <v>2928.3203125</v>
      </c>
      <c r="BD119" s="144">
        <f t="shared" si="111"/>
        <v>2928.3203125</v>
      </c>
      <c r="BE119" s="144">
        <f t="shared" si="111"/>
        <v>3442.48046875</v>
      </c>
      <c r="BF119" s="144">
        <f t="shared" si="111"/>
        <v>3492.48046875</v>
      </c>
      <c r="BG119" s="144">
        <f t="shared" si="111"/>
        <v>3492.48046875</v>
      </c>
      <c r="BH119" s="144">
        <f t="shared" si="111"/>
        <v>3492.48046875</v>
      </c>
      <c r="BI119" s="144">
        <f t="shared" si="111"/>
        <v>3492.48046875</v>
      </c>
      <c r="BJ119" s="144">
        <f t="shared" si="111"/>
        <v>3492.48046875</v>
      </c>
      <c r="BK119" s="191">
        <f>SUM(BK120:BK133)</f>
        <v>6000</v>
      </c>
      <c r="BL119" s="191">
        <f>SUM(BL120:BL133)</f>
        <v>11545</v>
      </c>
      <c r="BM119" s="191">
        <f>SUM(BM120:BM133)</f>
        <v>17046.875</v>
      </c>
      <c r="BN119" s="191">
        <f>SUM(BN120:BN133)</f>
        <v>23855.46875</v>
      </c>
      <c r="BO119" s="191">
        <f>SUM(BO120:BO133)</f>
        <v>38374.8046875</v>
      </c>
    </row>
    <row r="120" spans="1:67" outlineLevel="1" x14ac:dyDescent="0.25">
      <c r="A120" s="112" t="s">
        <v>1590</v>
      </c>
      <c r="B120" s="158" t="s">
        <v>2200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76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76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76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76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94">
        <f t="shared" ref="BK120:BK133" si="112">SUM(C120:N120)</f>
        <v>0</v>
      </c>
      <c r="BL120" s="194">
        <f t="shared" ref="BL120:BL133" si="113">SUM(O120:Z120)</f>
        <v>0</v>
      </c>
      <c r="BM120" s="194">
        <f t="shared" ref="BM120:BM133" si="114">SUM(AA120:AL120)</f>
        <v>0</v>
      </c>
      <c r="BN120" s="194">
        <f t="shared" ref="BN120:BN133" si="115">SUM(AM120:AX120)</f>
        <v>0</v>
      </c>
      <c r="BO120" s="194">
        <f t="shared" ref="BO120:BO133" si="116">SUM(AY120:BJ120)</f>
        <v>0</v>
      </c>
    </row>
    <row r="121" spans="1:67" outlineLevel="1" x14ac:dyDescent="0.25">
      <c r="A121" s="112" t="s">
        <v>1592</v>
      </c>
      <c r="B121" s="158" t="s">
        <v>1593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76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76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76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76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94">
        <f t="shared" si="112"/>
        <v>0</v>
      </c>
      <c r="BL121" s="194">
        <f t="shared" si="113"/>
        <v>0</v>
      </c>
      <c r="BM121" s="194">
        <f t="shared" si="114"/>
        <v>0</v>
      </c>
      <c r="BN121" s="194">
        <f t="shared" si="115"/>
        <v>0</v>
      </c>
      <c r="BO121" s="194">
        <f t="shared" si="116"/>
        <v>0</v>
      </c>
    </row>
    <row r="122" spans="1:67" outlineLevel="1" x14ac:dyDescent="0.25">
      <c r="A122" s="112" t="s">
        <v>1596</v>
      </c>
      <c r="B122" s="158" t="s">
        <v>2201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76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76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76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76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94">
        <f t="shared" si="112"/>
        <v>0</v>
      </c>
      <c r="BL122" s="194">
        <f t="shared" si="113"/>
        <v>0</v>
      </c>
      <c r="BM122" s="194">
        <f t="shared" si="114"/>
        <v>0</v>
      </c>
      <c r="BN122" s="194">
        <f t="shared" si="115"/>
        <v>0</v>
      </c>
      <c r="BO122" s="194">
        <f t="shared" si="116"/>
        <v>0</v>
      </c>
    </row>
    <row r="123" spans="1:67" outlineLevel="1" x14ac:dyDescent="0.25">
      <c r="A123" s="112"/>
      <c r="B123" s="125" t="s">
        <v>2202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76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76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76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76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94">
        <f t="shared" si="112"/>
        <v>0</v>
      </c>
      <c r="BL123" s="194">
        <f t="shared" si="113"/>
        <v>0</v>
      </c>
      <c r="BM123" s="194">
        <f t="shared" si="114"/>
        <v>0</v>
      </c>
      <c r="BN123" s="194">
        <f t="shared" si="115"/>
        <v>0</v>
      </c>
      <c r="BO123" s="194">
        <f t="shared" si="116"/>
        <v>0</v>
      </c>
    </row>
    <row r="124" spans="1:67" outlineLevel="1" x14ac:dyDescent="0.25">
      <c r="A124" s="112"/>
      <c r="B124" s="229" t="s">
        <v>2203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76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76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76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76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94">
        <f t="shared" si="112"/>
        <v>0</v>
      </c>
      <c r="BL124" s="194">
        <f t="shared" si="113"/>
        <v>0</v>
      </c>
      <c r="BM124" s="194">
        <f t="shared" si="114"/>
        <v>0</v>
      </c>
      <c r="BN124" s="194">
        <f t="shared" si="115"/>
        <v>0</v>
      </c>
      <c r="BO124" s="194">
        <f t="shared" si="116"/>
        <v>0</v>
      </c>
    </row>
    <row r="125" spans="1:67" outlineLevel="1" x14ac:dyDescent="0.25">
      <c r="A125" s="112"/>
      <c r="B125" s="229" t="s">
        <v>2204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76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76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76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76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94">
        <f t="shared" si="112"/>
        <v>0</v>
      </c>
      <c r="BL125" s="194">
        <f t="shared" si="113"/>
        <v>0</v>
      </c>
      <c r="BM125" s="194">
        <f t="shared" si="114"/>
        <v>0</v>
      </c>
      <c r="BN125" s="194">
        <f t="shared" si="115"/>
        <v>0</v>
      </c>
      <c r="BO125" s="194">
        <f t="shared" si="116"/>
        <v>0</v>
      </c>
    </row>
    <row r="126" spans="1:67" outlineLevel="1" x14ac:dyDescent="0.25">
      <c r="A126" s="112"/>
      <c r="B126" s="229" t="s">
        <v>2205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76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76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76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76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94">
        <f t="shared" si="112"/>
        <v>0</v>
      </c>
      <c r="BL126" s="194">
        <f t="shared" si="113"/>
        <v>0</v>
      </c>
      <c r="BM126" s="194">
        <f t="shared" si="114"/>
        <v>0</v>
      </c>
      <c r="BN126" s="194">
        <f t="shared" si="115"/>
        <v>0</v>
      </c>
      <c r="BO126" s="194">
        <f t="shared" si="116"/>
        <v>0</v>
      </c>
    </row>
    <row r="127" spans="1:67" outlineLevel="1" x14ac:dyDescent="0.25">
      <c r="A127" s="112"/>
      <c r="B127" s="229" t="s">
        <v>2206</v>
      </c>
      <c r="C127" s="127">
        <v>200</v>
      </c>
      <c r="D127" s="127">
        <v>200</v>
      </c>
      <c r="E127" s="127">
        <v>200</v>
      </c>
      <c r="F127" s="127">
        <v>200</v>
      </c>
      <c r="G127" s="127">
        <v>200</v>
      </c>
      <c r="H127" s="127">
        <v>200</v>
      </c>
      <c r="I127" s="127">
        <v>200</v>
      </c>
      <c r="J127" s="127">
        <v>200</v>
      </c>
      <c r="K127" s="127">
        <v>200</v>
      </c>
      <c r="L127" s="127">
        <v>200</v>
      </c>
      <c r="M127" s="127">
        <v>200</v>
      </c>
      <c r="N127" s="127">
        <v>200</v>
      </c>
      <c r="O127" s="127">
        <v>400</v>
      </c>
      <c r="P127" s="127">
        <v>400</v>
      </c>
      <c r="Q127" s="127">
        <v>400</v>
      </c>
      <c r="R127" s="127">
        <v>400</v>
      </c>
      <c r="S127" s="127">
        <v>400</v>
      </c>
      <c r="T127" s="127">
        <v>400</v>
      </c>
      <c r="U127" s="127">
        <v>400</v>
      </c>
      <c r="V127" s="127">
        <v>400</v>
      </c>
      <c r="W127" s="127">
        <v>400</v>
      </c>
      <c r="X127" s="127">
        <v>400</v>
      </c>
      <c r="Y127" s="127">
        <v>400</v>
      </c>
      <c r="Z127" s="127">
        <v>400</v>
      </c>
      <c r="AA127" s="127">
        <v>500</v>
      </c>
      <c r="AB127" s="127">
        <v>500</v>
      </c>
      <c r="AC127" s="127">
        <v>500</v>
      </c>
      <c r="AD127" s="127">
        <v>500</v>
      </c>
      <c r="AE127" s="127">
        <v>500</v>
      </c>
      <c r="AF127" s="127">
        <v>500</v>
      </c>
      <c r="AG127" s="127">
        <v>500</v>
      </c>
      <c r="AH127" s="127">
        <v>500</v>
      </c>
      <c r="AI127" s="127">
        <v>500</v>
      </c>
      <c r="AJ127" s="127">
        <v>500</v>
      </c>
      <c r="AK127" s="127">
        <v>500</v>
      </c>
      <c r="AL127" s="127">
        <v>500</v>
      </c>
      <c r="AM127" s="127">
        <v>600</v>
      </c>
      <c r="AN127" s="127">
        <v>600</v>
      </c>
      <c r="AO127" s="127">
        <v>600</v>
      </c>
      <c r="AP127" s="127">
        <v>600</v>
      </c>
      <c r="AQ127" s="127">
        <v>600</v>
      </c>
      <c r="AR127" s="127">
        <v>600</v>
      </c>
      <c r="AS127" s="127">
        <v>600</v>
      </c>
      <c r="AT127" s="127">
        <v>600</v>
      </c>
      <c r="AU127" s="127">
        <v>600</v>
      </c>
      <c r="AV127" s="127">
        <v>600</v>
      </c>
      <c r="AW127" s="127">
        <v>600</v>
      </c>
      <c r="AX127" s="127">
        <v>600</v>
      </c>
      <c r="AY127" s="127">
        <v>800</v>
      </c>
      <c r="AZ127" s="127">
        <v>800</v>
      </c>
      <c r="BA127" s="127">
        <v>800</v>
      </c>
      <c r="BB127" s="127">
        <v>800</v>
      </c>
      <c r="BC127" s="127">
        <v>800</v>
      </c>
      <c r="BD127" s="127">
        <v>800</v>
      </c>
      <c r="BE127" s="127">
        <v>800</v>
      </c>
      <c r="BF127" s="127">
        <v>800</v>
      </c>
      <c r="BG127" s="127">
        <v>800</v>
      </c>
      <c r="BH127" s="127">
        <v>800</v>
      </c>
      <c r="BI127" s="127">
        <v>800</v>
      </c>
      <c r="BJ127" s="127">
        <v>800</v>
      </c>
      <c r="BK127" s="194">
        <f t="shared" si="112"/>
        <v>2400</v>
      </c>
      <c r="BL127" s="194">
        <f t="shared" si="113"/>
        <v>4800</v>
      </c>
      <c r="BM127" s="194">
        <f t="shared" si="114"/>
        <v>6000</v>
      </c>
      <c r="BN127" s="194">
        <f t="shared" si="115"/>
        <v>7200</v>
      </c>
      <c r="BO127" s="194">
        <f t="shared" si="116"/>
        <v>9600</v>
      </c>
    </row>
    <row r="128" spans="1:67" outlineLevel="1" x14ac:dyDescent="0.25">
      <c r="A128" s="112"/>
      <c r="B128" s="229" t="s">
        <v>2207</v>
      </c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76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76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76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76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94">
        <f t="shared" si="112"/>
        <v>0</v>
      </c>
      <c r="BL128" s="194">
        <f t="shared" si="113"/>
        <v>0</v>
      </c>
      <c r="BM128" s="194">
        <f t="shared" si="114"/>
        <v>0</v>
      </c>
      <c r="BN128" s="194">
        <f t="shared" si="115"/>
        <v>0</v>
      </c>
      <c r="BO128" s="194">
        <f t="shared" si="116"/>
        <v>0</v>
      </c>
    </row>
    <row r="129" spans="1:67" outlineLevel="1" x14ac:dyDescent="0.25">
      <c r="A129" s="112"/>
      <c r="B129" s="229" t="s">
        <v>2208</v>
      </c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76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76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76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76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94">
        <f t="shared" si="112"/>
        <v>0</v>
      </c>
      <c r="BL129" s="194">
        <f t="shared" si="113"/>
        <v>0</v>
      </c>
      <c r="BM129" s="194">
        <f t="shared" si="114"/>
        <v>0</v>
      </c>
      <c r="BN129" s="194">
        <f t="shared" si="115"/>
        <v>0</v>
      </c>
      <c r="BO129" s="194">
        <f t="shared" si="116"/>
        <v>0</v>
      </c>
    </row>
    <row r="130" spans="1:67" outlineLevel="1" x14ac:dyDescent="0.25">
      <c r="A130" s="112"/>
      <c r="B130" s="229" t="s">
        <v>2209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76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76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76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76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94">
        <f t="shared" si="112"/>
        <v>0</v>
      </c>
      <c r="BL130" s="194">
        <f t="shared" si="113"/>
        <v>0</v>
      </c>
      <c r="BM130" s="194">
        <f t="shared" si="114"/>
        <v>0</v>
      </c>
      <c r="BN130" s="194">
        <f t="shared" si="115"/>
        <v>0</v>
      </c>
      <c r="BO130" s="194">
        <f t="shared" si="116"/>
        <v>0</v>
      </c>
    </row>
    <row r="131" spans="1:67" outlineLevel="1" x14ac:dyDescent="0.25">
      <c r="A131" s="112" t="s">
        <v>1600</v>
      </c>
      <c r="B131" s="158" t="s">
        <v>1601</v>
      </c>
      <c r="C131" s="127">
        <v>50</v>
      </c>
      <c r="D131" s="127">
        <v>50</v>
      </c>
      <c r="E131" s="127">
        <v>50</v>
      </c>
      <c r="F131" s="127">
        <v>50</v>
      </c>
      <c r="G131" s="127">
        <v>50</v>
      </c>
      <c r="H131" s="127">
        <v>50</v>
      </c>
      <c r="I131" s="127">
        <v>50</v>
      </c>
      <c r="J131" s="127">
        <v>50</v>
      </c>
      <c r="K131" s="127">
        <v>50</v>
      </c>
      <c r="L131" s="127">
        <v>50</v>
      </c>
      <c r="M131" s="127">
        <v>50</v>
      </c>
      <c r="N131" s="127">
        <v>50</v>
      </c>
      <c r="O131" s="176">
        <v>100</v>
      </c>
      <c r="P131" s="176">
        <v>100</v>
      </c>
      <c r="Q131" s="176">
        <v>100</v>
      </c>
      <c r="R131" s="176">
        <v>100</v>
      </c>
      <c r="S131" s="176">
        <v>100</v>
      </c>
      <c r="T131" s="176">
        <v>100</v>
      </c>
      <c r="U131" s="176">
        <v>100</v>
      </c>
      <c r="V131" s="176">
        <v>100</v>
      </c>
      <c r="W131" s="176">
        <v>100</v>
      </c>
      <c r="X131" s="176">
        <v>100</v>
      </c>
      <c r="Y131" s="176">
        <v>100</v>
      </c>
      <c r="Z131" s="176">
        <v>100</v>
      </c>
      <c r="AA131" s="176">
        <v>150</v>
      </c>
      <c r="AB131" s="176">
        <v>150</v>
      </c>
      <c r="AC131" s="176">
        <v>150</v>
      </c>
      <c r="AD131" s="176">
        <v>150</v>
      </c>
      <c r="AE131" s="176">
        <v>150</v>
      </c>
      <c r="AF131" s="176">
        <v>150</v>
      </c>
      <c r="AG131" s="176">
        <v>150</v>
      </c>
      <c r="AH131" s="176">
        <v>150</v>
      </c>
      <c r="AI131" s="176">
        <v>150</v>
      </c>
      <c r="AJ131" s="176">
        <v>150</v>
      </c>
      <c r="AK131" s="176">
        <v>150</v>
      </c>
      <c r="AL131" s="176">
        <v>150</v>
      </c>
      <c r="AM131" s="176">
        <v>200</v>
      </c>
      <c r="AN131" s="176">
        <v>200</v>
      </c>
      <c r="AO131" s="176">
        <v>200</v>
      </c>
      <c r="AP131" s="176">
        <v>200</v>
      </c>
      <c r="AQ131" s="176">
        <v>200</v>
      </c>
      <c r="AR131" s="176">
        <v>200</v>
      </c>
      <c r="AS131" s="176">
        <v>200</v>
      </c>
      <c r="AT131" s="176">
        <v>200</v>
      </c>
      <c r="AU131" s="176">
        <v>200</v>
      </c>
      <c r="AV131" s="176">
        <v>200</v>
      </c>
      <c r="AW131" s="176">
        <v>200</v>
      </c>
      <c r="AX131" s="176">
        <v>200</v>
      </c>
      <c r="AY131" s="176">
        <v>400</v>
      </c>
      <c r="AZ131" s="176">
        <v>400</v>
      </c>
      <c r="BA131" s="176">
        <v>400</v>
      </c>
      <c r="BB131" s="176">
        <v>400</v>
      </c>
      <c r="BC131" s="176">
        <v>400</v>
      </c>
      <c r="BD131" s="176">
        <v>400</v>
      </c>
      <c r="BE131" s="176">
        <v>400</v>
      </c>
      <c r="BF131" s="176">
        <v>400</v>
      </c>
      <c r="BG131" s="176">
        <v>400</v>
      </c>
      <c r="BH131" s="176">
        <v>400</v>
      </c>
      <c r="BI131" s="176">
        <v>400</v>
      </c>
      <c r="BJ131" s="176">
        <v>400</v>
      </c>
      <c r="BK131" s="194">
        <f t="shared" si="112"/>
        <v>600</v>
      </c>
      <c r="BL131" s="194">
        <f t="shared" si="113"/>
        <v>1200</v>
      </c>
      <c r="BM131" s="194">
        <f t="shared" si="114"/>
        <v>1800</v>
      </c>
      <c r="BN131" s="194">
        <f t="shared" si="115"/>
        <v>2400</v>
      </c>
      <c r="BO131" s="194">
        <f t="shared" si="116"/>
        <v>4800</v>
      </c>
    </row>
    <row r="132" spans="1:67" outlineLevel="1" x14ac:dyDescent="0.25">
      <c r="A132" s="112" t="s">
        <v>1602</v>
      </c>
      <c r="B132" s="158" t="s">
        <v>1603</v>
      </c>
      <c r="C132" s="127">
        <v>100</v>
      </c>
      <c r="D132" s="127">
        <v>100</v>
      </c>
      <c r="E132" s="127">
        <v>100</v>
      </c>
      <c r="F132" s="127">
        <v>100</v>
      </c>
      <c r="G132" s="127">
        <v>100</v>
      </c>
      <c r="H132" s="127">
        <v>100</v>
      </c>
      <c r="I132" s="127">
        <v>100</v>
      </c>
      <c r="J132" s="127">
        <v>100</v>
      </c>
      <c r="K132" s="127">
        <v>100</v>
      </c>
      <c r="L132" s="127">
        <v>100</v>
      </c>
      <c r="M132" s="127">
        <v>100</v>
      </c>
      <c r="N132" s="127">
        <v>100</v>
      </c>
      <c r="O132" s="176">
        <f xml:space="preserve"> 150 +((O63/32)*0.65)</f>
        <v>182.5</v>
      </c>
      <c r="P132" s="176">
        <f t="shared" ref="P132:BJ132" si="117" xml:space="preserve"> 150 +((P63/32)*0.65)</f>
        <v>215</v>
      </c>
      <c r="Q132" s="176">
        <f t="shared" si="117"/>
        <v>215</v>
      </c>
      <c r="R132" s="176">
        <f t="shared" si="117"/>
        <v>215</v>
      </c>
      <c r="S132" s="176">
        <f t="shared" si="117"/>
        <v>215</v>
      </c>
      <c r="T132" s="176">
        <f t="shared" si="117"/>
        <v>215</v>
      </c>
      <c r="U132" s="176">
        <f t="shared" si="117"/>
        <v>231.25</v>
      </c>
      <c r="V132" s="176">
        <f t="shared" si="117"/>
        <v>231.25</v>
      </c>
      <c r="W132" s="176">
        <f t="shared" si="117"/>
        <v>231.25</v>
      </c>
      <c r="X132" s="176">
        <f t="shared" si="117"/>
        <v>231.25</v>
      </c>
      <c r="Y132" s="176">
        <f t="shared" si="117"/>
        <v>231.25</v>
      </c>
      <c r="Z132" s="176">
        <f t="shared" si="117"/>
        <v>231.25</v>
      </c>
      <c r="AA132" s="176">
        <f t="shared" si="117"/>
        <v>353.125</v>
      </c>
      <c r="AB132" s="176">
        <f t="shared" si="117"/>
        <v>353.125</v>
      </c>
      <c r="AC132" s="176">
        <f t="shared" si="117"/>
        <v>353.125</v>
      </c>
      <c r="AD132" s="176">
        <f t="shared" si="117"/>
        <v>353.125</v>
      </c>
      <c r="AE132" s="176">
        <f t="shared" si="117"/>
        <v>353.125</v>
      </c>
      <c r="AF132" s="176">
        <f t="shared" si="117"/>
        <v>353.125</v>
      </c>
      <c r="AG132" s="176">
        <f t="shared" si="117"/>
        <v>454.6875</v>
      </c>
      <c r="AH132" s="176">
        <f t="shared" si="117"/>
        <v>454.6875</v>
      </c>
      <c r="AI132" s="176">
        <f t="shared" si="117"/>
        <v>454.6875</v>
      </c>
      <c r="AJ132" s="176">
        <f t="shared" si="117"/>
        <v>454.6875</v>
      </c>
      <c r="AK132" s="176">
        <f t="shared" si="117"/>
        <v>454.6875</v>
      </c>
      <c r="AL132" s="176">
        <f t="shared" si="117"/>
        <v>454.6875</v>
      </c>
      <c r="AM132" s="176">
        <f t="shared" si="117"/>
        <v>607.03125</v>
      </c>
      <c r="AN132" s="176">
        <f t="shared" si="117"/>
        <v>607.03125</v>
      </c>
      <c r="AO132" s="176">
        <f t="shared" si="117"/>
        <v>607.03125</v>
      </c>
      <c r="AP132" s="176">
        <f t="shared" si="117"/>
        <v>607.03125</v>
      </c>
      <c r="AQ132" s="176">
        <f t="shared" si="117"/>
        <v>607.03125</v>
      </c>
      <c r="AR132" s="176">
        <f t="shared" si="117"/>
        <v>607.03125</v>
      </c>
      <c r="AS132" s="176">
        <f t="shared" si="117"/>
        <v>835.546875</v>
      </c>
      <c r="AT132" s="176">
        <f t="shared" si="117"/>
        <v>835.546875</v>
      </c>
      <c r="AU132" s="176">
        <f t="shared" si="117"/>
        <v>835.546875</v>
      </c>
      <c r="AV132" s="176">
        <f t="shared" si="117"/>
        <v>835.546875</v>
      </c>
      <c r="AW132" s="176">
        <f t="shared" si="117"/>
        <v>835.546875</v>
      </c>
      <c r="AX132" s="176">
        <f t="shared" si="117"/>
        <v>835.546875</v>
      </c>
      <c r="AY132" s="176">
        <f t="shared" si="117"/>
        <v>1178.3203125</v>
      </c>
      <c r="AZ132" s="176">
        <f t="shared" si="117"/>
        <v>1178.3203125</v>
      </c>
      <c r="BA132" s="176">
        <f t="shared" si="117"/>
        <v>1178.3203125</v>
      </c>
      <c r="BB132" s="176">
        <f t="shared" si="117"/>
        <v>1178.3203125</v>
      </c>
      <c r="BC132" s="176">
        <f t="shared" si="117"/>
        <v>1178.3203125</v>
      </c>
      <c r="BD132" s="176">
        <f t="shared" si="117"/>
        <v>1178.3203125</v>
      </c>
      <c r="BE132" s="176">
        <f t="shared" si="117"/>
        <v>1692.48046875</v>
      </c>
      <c r="BF132" s="176">
        <f t="shared" si="117"/>
        <v>1692.48046875</v>
      </c>
      <c r="BG132" s="176">
        <f t="shared" si="117"/>
        <v>1692.48046875</v>
      </c>
      <c r="BH132" s="176">
        <f t="shared" si="117"/>
        <v>1692.48046875</v>
      </c>
      <c r="BI132" s="176">
        <f t="shared" si="117"/>
        <v>1692.48046875</v>
      </c>
      <c r="BJ132" s="176">
        <f t="shared" si="117"/>
        <v>1692.48046875</v>
      </c>
      <c r="BK132" s="194">
        <f t="shared" si="112"/>
        <v>1200</v>
      </c>
      <c r="BL132" s="194">
        <f t="shared" si="113"/>
        <v>2645</v>
      </c>
      <c r="BM132" s="194">
        <f t="shared" si="114"/>
        <v>4846.875</v>
      </c>
      <c r="BN132" s="194">
        <f t="shared" si="115"/>
        <v>8655.46875</v>
      </c>
      <c r="BO132" s="194">
        <f t="shared" si="116"/>
        <v>17224.8046875</v>
      </c>
    </row>
    <row r="133" spans="1:67" outlineLevel="1" x14ac:dyDescent="0.25">
      <c r="A133" s="112" t="s">
        <v>1608</v>
      </c>
      <c r="B133" s="158" t="s">
        <v>1609</v>
      </c>
      <c r="C133" s="127">
        <v>150</v>
      </c>
      <c r="D133" s="127">
        <v>150</v>
      </c>
      <c r="E133" s="127">
        <v>150</v>
      </c>
      <c r="F133" s="127">
        <v>150</v>
      </c>
      <c r="G133" s="127">
        <v>150</v>
      </c>
      <c r="H133" s="127">
        <v>150</v>
      </c>
      <c r="I133" s="127">
        <v>150</v>
      </c>
      <c r="J133" s="127">
        <v>150</v>
      </c>
      <c r="K133" s="127">
        <v>150</v>
      </c>
      <c r="L133" s="127">
        <v>150</v>
      </c>
      <c r="M133" s="127">
        <v>150</v>
      </c>
      <c r="N133" s="127">
        <v>150</v>
      </c>
      <c r="O133" s="127">
        <v>200</v>
      </c>
      <c r="P133" s="127">
        <v>200</v>
      </c>
      <c r="Q133" s="127">
        <v>200</v>
      </c>
      <c r="R133" s="127">
        <v>200</v>
      </c>
      <c r="S133" s="127">
        <v>250</v>
      </c>
      <c r="T133" s="127">
        <v>250</v>
      </c>
      <c r="U133" s="127">
        <v>250</v>
      </c>
      <c r="V133" s="127">
        <v>250</v>
      </c>
      <c r="W133" s="127">
        <v>250</v>
      </c>
      <c r="X133" s="127">
        <v>250</v>
      </c>
      <c r="Y133" s="127">
        <v>300</v>
      </c>
      <c r="Z133" s="127">
        <v>300</v>
      </c>
      <c r="AA133" s="127">
        <v>300</v>
      </c>
      <c r="AB133" s="127">
        <v>350</v>
      </c>
      <c r="AC133" s="127">
        <v>350</v>
      </c>
      <c r="AD133" s="127">
        <v>350</v>
      </c>
      <c r="AE133" s="127">
        <v>350</v>
      </c>
      <c r="AF133" s="127">
        <v>350</v>
      </c>
      <c r="AG133" s="127">
        <v>350</v>
      </c>
      <c r="AH133" s="127">
        <v>400</v>
      </c>
      <c r="AI133" s="127">
        <v>400</v>
      </c>
      <c r="AJ133" s="127">
        <v>400</v>
      </c>
      <c r="AK133" s="127">
        <v>400</v>
      </c>
      <c r="AL133" s="127">
        <v>400</v>
      </c>
      <c r="AM133" s="127">
        <v>450</v>
      </c>
      <c r="AN133" s="127">
        <v>450</v>
      </c>
      <c r="AO133" s="127">
        <v>450</v>
      </c>
      <c r="AP133" s="127">
        <v>450</v>
      </c>
      <c r="AQ133" s="127">
        <v>450</v>
      </c>
      <c r="AR133" s="127">
        <v>450</v>
      </c>
      <c r="AS133" s="127">
        <v>450</v>
      </c>
      <c r="AT133" s="127">
        <v>450</v>
      </c>
      <c r="AU133" s="127">
        <v>500</v>
      </c>
      <c r="AV133" s="127">
        <v>500</v>
      </c>
      <c r="AW133" s="127">
        <v>500</v>
      </c>
      <c r="AX133" s="127">
        <v>500</v>
      </c>
      <c r="AY133" s="127">
        <v>500</v>
      </c>
      <c r="AZ133" s="127">
        <v>500</v>
      </c>
      <c r="BA133" s="127">
        <v>550</v>
      </c>
      <c r="BB133" s="127">
        <v>550</v>
      </c>
      <c r="BC133" s="127">
        <v>550</v>
      </c>
      <c r="BD133" s="127">
        <v>550</v>
      </c>
      <c r="BE133" s="127">
        <v>550</v>
      </c>
      <c r="BF133" s="127">
        <v>600</v>
      </c>
      <c r="BG133" s="127">
        <v>600</v>
      </c>
      <c r="BH133" s="127">
        <v>600</v>
      </c>
      <c r="BI133" s="127">
        <v>600</v>
      </c>
      <c r="BJ133" s="127">
        <v>600</v>
      </c>
      <c r="BK133" s="194">
        <f t="shared" si="112"/>
        <v>1800</v>
      </c>
      <c r="BL133" s="194">
        <f t="shared" si="113"/>
        <v>2900</v>
      </c>
      <c r="BM133" s="194">
        <f t="shared" si="114"/>
        <v>4400</v>
      </c>
      <c r="BN133" s="194">
        <f t="shared" si="115"/>
        <v>5600</v>
      </c>
      <c r="BO133" s="194">
        <f t="shared" si="116"/>
        <v>6750</v>
      </c>
    </row>
    <row r="134" spans="1:67" outlineLevel="1" x14ac:dyDescent="0.25">
      <c r="A134" s="221" t="s">
        <v>1634</v>
      </c>
      <c r="B134" s="158" t="s">
        <v>1635</v>
      </c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76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76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76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76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94"/>
      <c r="BL134" s="194"/>
      <c r="BM134" s="194"/>
      <c r="BN134" s="194"/>
      <c r="BO134" s="194"/>
    </row>
    <row r="135" spans="1:67" x14ac:dyDescent="0.25">
      <c r="A135" s="218" t="s">
        <v>2210</v>
      </c>
      <c r="B135" s="219"/>
      <c r="C135" s="215">
        <f t="shared" ref="C135:AH135" si="118">SUM(C136:C141)</f>
        <v>0</v>
      </c>
      <c r="D135" s="215">
        <f t="shared" si="118"/>
        <v>0</v>
      </c>
      <c r="E135" s="215">
        <f t="shared" si="118"/>
        <v>0</v>
      </c>
      <c r="F135" s="215">
        <f t="shared" si="118"/>
        <v>0</v>
      </c>
      <c r="G135" s="215">
        <f t="shared" si="118"/>
        <v>0</v>
      </c>
      <c r="H135" s="215">
        <f t="shared" si="118"/>
        <v>0</v>
      </c>
      <c r="I135" s="215">
        <f t="shared" si="118"/>
        <v>0</v>
      </c>
      <c r="J135" s="215">
        <f t="shared" si="118"/>
        <v>0</v>
      </c>
      <c r="K135" s="215">
        <f t="shared" si="118"/>
        <v>0</v>
      </c>
      <c r="L135" s="215">
        <f t="shared" si="118"/>
        <v>0</v>
      </c>
      <c r="M135" s="215">
        <f t="shared" si="118"/>
        <v>0</v>
      </c>
      <c r="N135" s="215">
        <f t="shared" si="118"/>
        <v>0</v>
      </c>
      <c r="O135" s="216">
        <f t="shared" si="118"/>
        <v>0</v>
      </c>
      <c r="P135" s="215">
        <f t="shared" si="118"/>
        <v>0</v>
      </c>
      <c r="Q135" s="215">
        <f t="shared" si="118"/>
        <v>0</v>
      </c>
      <c r="R135" s="215">
        <f t="shared" si="118"/>
        <v>0</v>
      </c>
      <c r="S135" s="215">
        <f t="shared" si="118"/>
        <v>0</v>
      </c>
      <c r="T135" s="215">
        <f t="shared" si="118"/>
        <v>0</v>
      </c>
      <c r="U135" s="215">
        <f t="shared" si="118"/>
        <v>0</v>
      </c>
      <c r="V135" s="215">
        <f t="shared" si="118"/>
        <v>0</v>
      </c>
      <c r="W135" s="215">
        <f t="shared" si="118"/>
        <v>0</v>
      </c>
      <c r="X135" s="215">
        <f t="shared" si="118"/>
        <v>0</v>
      </c>
      <c r="Y135" s="215">
        <f t="shared" si="118"/>
        <v>0</v>
      </c>
      <c r="Z135" s="215">
        <f t="shared" si="118"/>
        <v>0</v>
      </c>
      <c r="AA135" s="216">
        <f t="shared" si="118"/>
        <v>0</v>
      </c>
      <c r="AB135" s="215">
        <f t="shared" si="118"/>
        <v>0</v>
      </c>
      <c r="AC135" s="215">
        <f t="shared" si="118"/>
        <v>0</v>
      </c>
      <c r="AD135" s="215">
        <f t="shared" si="118"/>
        <v>0</v>
      </c>
      <c r="AE135" s="215">
        <f t="shared" si="118"/>
        <v>0</v>
      </c>
      <c r="AF135" s="215">
        <f t="shared" si="118"/>
        <v>0</v>
      </c>
      <c r="AG135" s="215">
        <f t="shared" si="118"/>
        <v>0</v>
      </c>
      <c r="AH135" s="215">
        <f t="shared" si="118"/>
        <v>0</v>
      </c>
      <c r="AI135" s="215">
        <f t="shared" ref="AI135:BJ135" si="119">SUM(AI136:AI141)</f>
        <v>0</v>
      </c>
      <c r="AJ135" s="215">
        <f t="shared" si="119"/>
        <v>0</v>
      </c>
      <c r="AK135" s="215">
        <f t="shared" si="119"/>
        <v>0</v>
      </c>
      <c r="AL135" s="215">
        <f t="shared" si="119"/>
        <v>0</v>
      </c>
      <c r="AM135" s="216">
        <f t="shared" si="119"/>
        <v>0</v>
      </c>
      <c r="AN135" s="215">
        <f t="shared" si="119"/>
        <v>0</v>
      </c>
      <c r="AO135" s="215">
        <f t="shared" si="119"/>
        <v>0</v>
      </c>
      <c r="AP135" s="215">
        <f t="shared" si="119"/>
        <v>0</v>
      </c>
      <c r="AQ135" s="215">
        <f t="shared" si="119"/>
        <v>0</v>
      </c>
      <c r="AR135" s="215">
        <f t="shared" si="119"/>
        <v>0</v>
      </c>
      <c r="AS135" s="215">
        <f t="shared" si="119"/>
        <v>0</v>
      </c>
      <c r="AT135" s="215">
        <f t="shared" si="119"/>
        <v>0</v>
      </c>
      <c r="AU135" s="215">
        <f t="shared" si="119"/>
        <v>0</v>
      </c>
      <c r="AV135" s="215">
        <f t="shared" si="119"/>
        <v>0</v>
      </c>
      <c r="AW135" s="215">
        <f t="shared" si="119"/>
        <v>0</v>
      </c>
      <c r="AX135" s="215">
        <f t="shared" si="119"/>
        <v>0</v>
      </c>
      <c r="AY135" s="216">
        <f t="shared" si="119"/>
        <v>0</v>
      </c>
      <c r="AZ135" s="215">
        <f t="shared" si="119"/>
        <v>0</v>
      </c>
      <c r="BA135" s="215">
        <f t="shared" si="119"/>
        <v>0</v>
      </c>
      <c r="BB135" s="215">
        <f t="shared" si="119"/>
        <v>0</v>
      </c>
      <c r="BC135" s="215">
        <f t="shared" si="119"/>
        <v>0</v>
      </c>
      <c r="BD135" s="215">
        <f t="shared" si="119"/>
        <v>0</v>
      </c>
      <c r="BE135" s="215">
        <f t="shared" si="119"/>
        <v>0</v>
      </c>
      <c r="BF135" s="215">
        <f t="shared" si="119"/>
        <v>0</v>
      </c>
      <c r="BG135" s="215">
        <f t="shared" si="119"/>
        <v>0</v>
      </c>
      <c r="BH135" s="215">
        <f t="shared" si="119"/>
        <v>0</v>
      </c>
      <c r="BI135" s="215">
        <f t="shared" si="119"/>
        <v>0</v>
      </c>
      <c r="BJ135" s="215">
        <f t="shared" si="119"/>
        <v>0</v>
      </c>
      <c r="BK135" s="208">
        <f>SUM(C135:N135)</f>
        <v>0</v>
      </c>
      <c r="BL135" s="208">
        <f>SUM(O135:Z135)</f>
        <v>0</v>
      </c>
      <c r="BM135" s="208">
        <f>SUM(AA135:AL135)</f>
        <v>0</v>
      </c>
      <c r="BN135" s="208">
        <f>SUM(AM135:AX135)</f>
        <v>0</v>
      </c>
      <c r="BO135" s="208">
        <f>SUM(AY135:BJ135)</f>
        <v>0</v>
      </c>
    </row>
    <row r="136" spans="1:67" outlineLevel="1" x14ac:dyDescent="0.25">
      <c r="A136" s="107">
        <v>6800</v>
      </c>
      <c r="B136" s="158" t="s">
        <v>2211</v>
      </c>
      <c r="C136" s="127"/>
      <c r="D136" s="127"/>
      <c r="E136" s="127"/>
      <c r="F136" s="127"/>
      <c r="G136" s="127"/>
      <c r="H136" s="230"/>
      <c r="I136" s="127"/>
      <c r="J136" s="127"/>
      <c r="K136" s="127"/>
      <c r="L136" s="127"/>
      <c r="M136" s="127"/>
      <c r="N136" s="230"/>
      <c r="O136" s="176"/>
      <c r="P136" s="127"/>
      <c r="Q136" s="127"/>
      <c r="R136" s="127"/>
      <c r="S136" s="127"/>
      <c r="T136" s="230"/>
      <c r="U136" s="127"/>
      <c r="V136" s="127"/>
      <c r="W136" s="127"/>
      <c r="X136" s="127"/>
      <c r="Y136" s="127"/>
      <c r="Z136" s="230"/>
      <c r="AA136" s="176"/>
      <c r="AB136" s="127"/>
      <c r="AC136" s="127"/>
      <c r="AD136" s="127"/>
      <c r="AE136" s="127"/>
      <c r="AF136" s="230"/>
      <c r="AG136" s="127"/>
      <c r="AH136" s="127"/>
      <c r="AI136" s="127"/>
      <c r="AJ136" s="127"/>
      <c r="AK136" s="127"/>
      <c r="AL136" s="230"/>
      <c r="AM136" s="176"/>
      <c r="AN136" s="127"/>
      <c r="AO136" s="127"/>
      <c r="AP136" s="127"/>
      <c r="AQ136" s="127"/>
      <c r="AR136" s="230"/>
      <c r="AS136" s="127"/>
      <c r="AT136" s="127"/>
      <c r="AU136" s="127"/>
      <c r="AV136" s="127"/>
      <c r="AW136" s="127"/>
      <c r="AX136" s="230"/>
      <c r="AY136" s="176"/>
      <c r="AZ136" s="127"/>
      <c r="BA136" s="127"/>
      <c r="BB136" s="127"/>
      <c r="BC136" s="127"/>
      <c r="BD136" s="230"/>
      <c r="BE136" s="127"/>
      <c r="BF136" s="127"/>
      <c r="BG136" s="127"/>
      <c r="BH136" s="127"/>
      <c r="BI136" s="127"/>
      <c r="BJ136" s="230"/>
      <c r="BK136" s="194">
        <f>SUM(C136:N136)</f>
        <v>0</v>
      </c>
      <c r="BL136" s="194">
        <f>SUM(O136:Z136)</f>
        <v>0</v>
      </c>
      <c r="BM136" s="194">
        <f>SUM(AA136:AL136)</f>
        <v>0</v>
      </c>
      <c r="BN136" s="194">
        <f>SUM(AM136:AX136)</f>
        <v>0</v>
      </c>
      <c r="BO136" s="194">
        <f>SUM(AY136:BJ136)</f>
        <v>0</v>
      </c>
    </row>
    <row r="137" spans="1:67" outlineLevel="1" x14ac:dyDescent="0.25">
      <c r="A137" s="231" t="s">
        <v>1742</v>
      </c>
      <c r="B137" s="158" t="s">
        <v>2212</v>
      </c>
      <c r="C137" s="127">
        <f>Dettes!B8</f>
        <v>0</v>
      </c>
      <c r="D137" s="127">
        <f>Dettes!C8</f>
        <v>0</v>
      </c>
      <c r="E137" s="127">
        <f>Dettes!D8</f>
        <v>0</v>
      </c>
      <c r="F137" s="127">
        <f>Dettes!E8</f>
        <v>0</v>
      </c>
      <c r="G137" s="127">
        <f>Dettes!F8</f>
        <v>0</v>
      </c>
      <c r="H137" s="127">
        <f>Dettes!G8</f>
        <v>0</v>
      </c>
      <c r="I137" s="127">
        <f>Dettes!H8</f>
        <v>0</v>
      </c>
      <c r="J137" s="127">
        <f>Dettes!I8</f>
        <v>0</v>
      </c>
      <c r="K137" s="127">
        <f>Dettes!J8</f>
        <v>0</v>
      </c>
      <c r="L137" s="127">
        <f>Dettes!K8</f>
        <v>0</v>
      </c>
      <c r="M137" s="127">
        <f>Dettes!L8</f>
        <v>0</v>
      </c>
      <c r="N137" s="127">
        <f>Dettes!M8</f>
        <v>0</v>
      </c>
      <c r="O137" s="176">
        <f>Dettes!B17</f>
        <v>0</v>
      </c>
      <c r="P137" s="223">
        <f>Dettes!C17</f>
        <v>0</v>
      </c>
      <c r="Q137" s="223">
        <f>Dettes!D17</f>
        <v>0</v>
      </c>
      <c r="R137" s="223">
        <f>Dettes!E17</f>
        <v>0</v>
      </c>
      <c r="S137" s="223">
        <f>Dettes!F17</f>
        <v>0</v>
      </c>
      <c r="T137" s="223">
        <f>Dettes!G17</f>
        <v>0</v>
      </c>
      <c r="U137" s="223">
        <f>Dettes!H17</f>
        <v>0</v>
      </c>
      <c r="V137" s="223">
        <f>Dettes!I17</f>
        <v>0</v>
      </c>
      <c r="W137" s="223">
        <f>Dettes!J17</f>
        <v>0</v>
      </c>
      <c r="X137" s="223">
        <f>Dettes!K17</f>
        <v>0</v>
      </c>
      <c r="Y137" s="223">
        <f>Dettes!L17</f>
        <v>0</v>
      </c>
      <c r="Z137" s="224">
        <f>Dettes!M17</f>
        <v>0</v>
      </c>
      <c r="AA137" s="176">
        <f>Dettes!B28</f>
        <v>0</v>
      </c>
      <c r="AB137" s="223">
        <f>Dettes!C28</f>
        <v>0</v>
      </c>
      <c r="AC137" s="223">
        <f>Dettes!D28</f>
        <v>0</v>
      </c>
      <c r="AD137" s="223">
        <f>Dettes!E28</f>
        <v>0</v>
      </c>
      <c r="AE137" s="223">
        <f>Dettes!F28</f>
        <v>0</v>
      </c>
      <c r="AF137" s="223">
        <f>Dettes!G28</f>
        <v>0</v>
      </c>
      <c r="AG137" s="223">
        <f>Dettes!H28</f>
        <v>0</v>
      </c>
      <c r="AH137" s="223">
        <f>Dettes!I28</f>
        <v>0</v>
      </c>
      <c r="AI137" s="223">
        <f>Dettes!J28</f>
        <v>0</v>
      </c>
      <c r="AJ137" s="223">
        <f>Dettes!K28</f>
        <v>0</v>
      </c>
      <c r="AK137" s="223">
        <f>Dettes!L28</f>
        <v>0</v>
      </c>
      <c r="AL137" s="224">
        <f>Dettes!M28</f>
        <v>0</v>
      </c>
      <c r="AM137" s="176">
        <f>Dettes!B41</f>
        <v>0</v>
      </c>
      <c r="AN137" s="223">
        <f>Dettes!C41</f>
        <v>0</v>
      </c>
      <c r="AO137" s="223">
        <f>Dettes!D41</f>
        <v>0</v>
      </c>
      <c r="AP137" s="223">
        <f>Dettes!E41</f>
        <v>0</v>
      </c>
      <c r="AQ137" s="223">
        <f>Dettes!F41</f>
        <v>0</v>
      </c>
      <c r="AR137" s="223">
        <f>Dettes!G41</f>
        <v>0</v>
      </c>
      <c r="AS137" s="223">
        <f>Dettes!H41</f>
        <v>0</v>
      </c>
      <c r="AT137" s="223">
        <f>Dettes!I41</f>
        <v>0</v>
      </c>
      <c r="AU137" s="223">
        <f>Dettes!J41</f>
        <v>0</v>
      </c>
      <c r="AV137" s="223">
        <f>Dettes!K41</f>
        <v>0</v>
      </c>
      <c r="AW137" s="223">
        <f>Dettes!L41</f>
        <v>0</v>
      </c>
      <c r="AX137" s="224">
        <f>Dettes!M41</f>
        <v>0</v>
      </c>
      <c r="AY137" s="176">
        <f>Dettes!B56</f>
        <v>0</v>
      </c>
      <c r="AZ137" s="223">
        <f>Dettes!C56</f>
        <v>0</v>
      </c>
      <c r="BA137" s="223">
        <f>Dettes!D56</f>
        <v>0</v>
      </c>
      <c r="BB137" s="223">
        <f>Dettes!E56</f>
        <v>0</v>
      </c>
      <c r="BC137" s="223">
        <f>Dettes!F56</f>
        <v>0</v>
      </c>
      <c r="BD137" s="223">
        <f>Dettes!G56</f>
        <v>0</v>
      </c>
      <c r="BE137" s="223">
        <f>Dettes!H56</f>
        <v>0</v>
      </c>
      <c r="BF137" s="223">
        <f>Dettes!I56</f>
        <v>0</v>
      </c>
      <c r="BG137" s="223">
        <f>Dettes!J56</f>
        <v>0</v>
      </c>
      <c r="BH137" s="223">
        <f>Dettes!K56</f>
        <v>0</v>
      </c>
      <c r="BI137" s="223">
        <f>Dettes!L56</f>
        <v>0</v>
      </c>
      <c r="BJ137" s="224">
        <f>Dettes!M56</f>
        <v>0</v>
      </c>
      <c r="BK137" s="224">
        <f>SUM(C137:N137)</f>
        <v>0</v>
      </c>
      <c r="BL137" s="194">
        <f>SUM(O137:Z137)</f>
        <v>0</v>
      </c>
      <c r="BM137" s="194">
        <f>SUM(AA137:AL137)</f>
        <v>0</v>
      </c>
      <c r="BN137" s="194">
        <f>SUM(AM137:AX137)</f>
        <v>0</v>
      </c>
      <c r="BO137" s="194">
        <f>SUM(AY137:BJ137)</f>
        <v>0</v>
      </c>
    </row>
    <row r="138" spans="1:67" outlineLevel="1" x14ac:dyDescent="0.25">
      <c r="A138" s="231"/>
      <c r="B138" s="158" t="s">
        <v>2213</v>
      </c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76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76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76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76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94">
        <f>SUM(C138:N138)</f>
        <v>0</v>
      </c>
      <c r="BL138" s="194">
        <f>SUM(O138:Z138)</f>
        <v>0</v>
      </c>
      <c r="BM138" s="194">
        <f>SUM(AA138:AL138)</f>
        <v>0</v>
      </c>
      <c r="BN138" s="194">
        <f>SUM(AM138:AX138)</f>
        <v>0</v>
      </c>
      <c r="BO138" s="194">
        <f>SUM(AY138:BJ138)</f>
        <v>0</v>
      </c>
    </row>
    <row r="139" spans="1:67" outlineLevel="1" x14ac:dyDescent="0.25">
      <c r="A139" s="221" t="s">
        <v>1889</v>
      </c>
      <c r="B139" s="158" t="s">
        <v>2214</v>
      </c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76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76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76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76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94">
        <f>SUM(C139:N139)</f>
        <v>0</v>
      </c>
      <c r="BL139" s="194">
        <f>SUM(O139:Z139)</f>
        <v>0</v>
      </c>
      <c r="BM139" s="194">
        <f>SUM(AA139:AL139)</f>
        <v>0</v>
      </c>
      <c r="BN139" s="194">
        <f>SUM(AM139:AX139)</f>
        <v>0</v>
      </c>
      <c r="BO139" s="194">
        <f>SUM(AY139:BJ139)</f>
        <v>0</v>
      </c>
    </row>
    <row r="140" spans="1:67" outlineLevel="1" x14ac:dyDescent="0.25">
      <c r="A140" s="221"/>
      <c r="B140" s="158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76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76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76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76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74"/>
      <c r="BL140" s="174"/>
      <c r="BM140" s="174"/>
      <c r="BN140" s="174"/>
      <c r="BO140" s="174"/>
    </row>
    <row r="141" spans="1:67" outlineLevel="1" x14ac:dyDescent="0.25"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76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76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76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76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74"/>
      <c r="BL141" s="174"/>
      <c r="BM141" s="174"/>
      <c r="BN141" s="174"/>
      <c r="BO141" s="174"/>
    </row>
    <row r="142" spans="1:67" x14ac:dyDescent="0.25">
      <c r="A142" s="232" t="s">
        <v>2215</v>
      </c>
      <c r="B142" s="233"/>
      <c r="C142" s="234">
        <f t="shared" ref="C142:AH142" si="120">C135+C90+C86+C80+C76+C73</f>
        <v>6425.7999999999993</v>
      </c>
      <c r="D142" s="234">
        <f t="shared" si="120"/>
        <v>6605.7999999999993</v>
      </c>
      <c r="E142" s="234">
        <f t="shared" si="120"/>
        <v>6785.7999999999993</v>
      </c>
      <c r="F142" s="234">
        <f t="shared" si="120"/>
        <v>6785.7999999999993</v>
      </c>
      <c r="G142" s="234">
        <f t="shared" si="120"/>
        <v>6785.7999999999993</v>
      </c>
      <c r="H142" s="234">
        <f t="shared" si="120"/>
        <v>6785.7999999999993</v>
      </c>
      <c r="I142" s="234">
        <f t="shared" si="120"/>
        <v>7145.7999999999993</v>
      </c>
      <c r="J142" s="234">
        <f t="shared" si="120"/>
        <v>7145.7999999999993</v>
      </c>
      <c r="K142" s="234">
        <f t="shared" si="120"/>
        <v>7145.7999999999993</v>
      </c>
      <c r="L142" s="234">
        <f t="shared" si="120"/>
        <v>7145.7999999999993</v>
      </c>
      <c r="M142" s="234">
        <f t="shared" si="120"/>
        <v>7145.7999999999993</v>
      </c>
      <c r="N142" s="234">
        <f t="shared" si="120"/>
        <v>7145.7999999999993</v>
      </c>
      <c r="O142" s="234">
        <f t="shared" si="120"/>
        <v>9762.9333333333325</v>
      </c>
      <c r="P142" s="234">
        <f t="shared" si="120"/>
        <v>10515.433333333332</v>
      </c>
      <c r="Q142" s="234">
        <f t="shared" si="120"/>
        <v>10515.433333333332</v>
      </c>
      <c r="R142" s="234">
        <f t="shared" si="120"/>
        <v>10515.433333333332</v>
      </c>
      <c r="S142" s="234">
        <f t="shared" si="120"/>
        <v>10565.433333333332</v>
      </c>
      <c r="T142" s="234">
        <f t="shared" si="120"/>
        <v>10565.433333333332</v>
      </c>
      <c r="U142" s="234">
        <f t="shared" si="120"/>
        <v>10941.683333333332</v>
      </c>
      <c r="V142" s="234">
        <f t="shared" si="120"/>
        <v>10941.683333333332</v>
      </c>
      <c r="W142" s="234">
        <f t="shared" si="120"/>
        <v>10941.683333333332</v>
      </c>
      <c r="X142" s="234">
        <f t="shared" si="120"/>
        <v>10941.683333333332</v>
      </c>
      <c r="Y142" s="234">
        <f t="shared" si="120"/>
        <v>10991.683333333332</v>
      </c>
      <c r="Z142" s="234">
        <f t="shared" si="120"/>
        <v>10991.683333333332</v>
      </c>
      <c r="AA142" s="234">
        <f t="shared" si="120"/>
        <v>34047.45416666667</v>
      </c>
      <c r="AB142" s="234">
        <f t="shared" si="120"/>
        <v>34097.45416666667</v>
      </c>
      <c r="AC142" s="234">
        <f t="shared" si="120"/>
        <v>34097.45416666667</v>
      </c>
      <c r="AD142" s="234">
        <f t="shared" si="120"/>
        <v>34097.45416666667</v>
      </c>
      <c r="AE142" s="234">
        <f t="shared" si="120"/>
        <v>34097.45416666667</v>
      </c>
      <c r="AF142" s="234">
        <f t="shared" si="120"/>
        <v>34097.45416666667</v>
      </c>
      <c r="AG142" s="234">
        <f t="shared" si="120"/>
        <v>36549.01666666667</v>
      </c>
      <c r="AH142" s="234">
        <f t="shared" si="120"/>
        <v>38879.01666666667</v>
      </c>
      <c r="AI142" s="234">
        <f t="shared" ref="AI142:BJ142" si="121">AI135+AI90+AI86+AI80+AI76+AI73</f>
        <v>38879.01666666667</v>
      </c>
      <c r="AJ142" s="234">
        <f t="shared" si="121"/>
        <v>38879.01666666667</v>
      </c>
      <c r="AK142" s="234">
        <f t="shared" si="121"/>
        <v>38879.01666666667</v>
      </c>
      <c r="AL142" s="234">
        <f t="shared" si="121"/>
        <v>38879.01666666667</v>
      </c>
      <c r="AM142" s="234">
        <f t="shared" si="121"/>
        <v>68420.581250000003</v>
      </c>
      <c r="AN142" s="234">
        <f t="shared" si="121"/>
        <v>68420.581250000003</v>
      </c>
      <c r="AO142" s="234">
        <f t="shared" si="121"/>
        <v>68420.581250000003</v>
      </c>
      <c r="AP142" s="234">
        <f t="shared" si="121"/>
        <v>68420.581250000003</v>
      </c>
      <c r="AQ142" s="234">
        <f t="shared" si="121"/>
        <v>68420.581250000003</v>
      </c>
      <c r="AR142" s="234">
        <f t="shared" si="121"/>
        <v>68420.581250000003</v>
      </c>
      <c r="AS142" s="234">
        <f t="shared" si="121"/>
        <v>73711.596875000003</v>
      </c>
      <c r="AT142" s="234">
        <f t="shared" si="121"/>
        <v>73711.596875000003</v>
      </c>
      <c r="AU142" s="234">
        <f t="shared" si="121"/>
        <v>73761.596875000003</v>
      </c>
      <c r="AV142" s="234">
        <f t="shared" si="121"/>
        <v>73761.596875000003</v>
      </c>
      <c r="AW142" s="234">
        <f t="shared" si="121"/>
        <v>73761.596875000003</v>
      </c>
      <c r="AX142" s="234">
        <f t="shared" si="121"/>
        <v>73761.596875000003</v>
      </c>
      <c r="AY142" s="234">
        <f t="shared" si="121"/>
        <v>122427.5203125</v>
      </c>
      <c r="AZ142" s="234">
        <f t="shared" si="121"/>
        <v>122427.5203125</v>
      </c>
      <c r="BA142" s="234">
        <f t="shared" si="121"/>
        <v>122477.5203125</v>
      </c>
      <c r="BB142" s="234">
        <f t="shared" si="121"/>
        <v>122477.5203125</v>
      </c>
      <c r="BC142" s="234">
        <f t="shared" si="121"/>
        <v>122477.5203125</v>
      </c>
      <c r="BD142" s="234">
        <f t="shared" si="121"/>
        <v>122477.5203125</v>
      </c>
      <c r="BE142" s="234">
        <f t="shared" si="121"/>
        <v>134382.30546875001</v>
      </c>
      <c r="BF142" s="234">
        <f t="shared" si="121"/>
        <v>134432.30546875001</v>
      </c>
      <c r="BG142" s="234">
        <f t="shared" si="121"/>
        <v>134432.30546875001</v>
      </c>
      <c r="BH142" s="234">
        <f t="shared" si="121"/>
        <v>134432.30546875001</v>
      </c>
      <c r="BI142" s="234">
        <f t="shared" si="121"/>
        <v>134432.30546875001</v>
      </c>
      <c r="BJ142" s="234">
        <f t="shared" si="121"/>
        <v>134432.30546875001</v>
      </c>
      <c r="BK142" s="170">
        <f>SUM(BK135,BK90,BK86,BK80,BK76,BK73)</f>
        <v>83049.599999999977</v>
      </c>
      <c r="BL142" s="170">
        <f>SUM(BL135,BL90,BL86,BL80,BL76,BL73)</f>
        <v>128190.19999999998</v>
      </c>
      <c r="BM142" s="170">
        <f>SUM(BM135,BM90,BM86,BM80,BM76,BM73)</f>
        <v>435478.82500000007</v>
      </c>
      <c r="BN142" s="170">
        <f>SUM(BN135,BN90,BN86,BN80,BN76,BN73)</f>
        <v>852993.06874999986</v>
      </c>
      <c r="BO142" s="170">
        <f>SUM(BO135,BO90,BO86,BO80,BO76,BO73)</f>
        <v>1541308.9546874999</v>
      </c>
    </row>
    <row r="143" spans="1:67" x14ac:dyDescent="0.25">
      <c r="A143" s="235"/>
      <c r="B143" s="236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8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8"/>
      <c r="AB143" s="237"/>
      <c r="AC143" s="237"/>
      <c r="AD143" s="237"/>
      <c r="AE143" s="237"/>
      <c r="AF143" s="237"/>
      <c r="AG143" s="237"/>
      <c r="AH143" s="237"/>
      <c r="AI143" s="237"/>
      <c r="AJ143" s="237"/>
      <c r="AK143" s="237"/>
      <c r="AL143" s="237"/>
      <c r="AM143" s="238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  <c r="AX143" s="237"/>
      <c r="AY143" s="238"/>
      <c r="AZ143" s="237"/>
      <c r="BA143" s="237"/>
      <c r="BB143" s="237"/>
      <c r="BC143" s="237"/>
      <c r="BD143" s="237"/>
      <c r="BE143" s="237"/>
      <c r="BF143" s="237"/>
      <c r="BG143" s="237"/>
      <c r="BH143" s="237"/>
      <c r="BI143" s="237"/>
      <c r="BJ143" s="237"/>
      <c r="BK143" s="127"/>
      <c r="BL143" s="127"/>
      <c r="BM143" s="127"/>
      <c r="BN143" s="127"/>
      <c r="BO143" s="127"/>
    </row>
    <row r="144" spans="1:67" x14ac:dyDescent="0.25">
      <c r="A144" s="239" t="s">
        <v>2216</v>
      </c>
      <c r="B144" s="240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2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  <c r="AA144" s="242"/>
      <c r="AB144" s="241"/>
      <c r="AC144" s="241"/>
      <c r="AD144" s="241"/>
      <c r="AE144" s="241"/>
      <c r="AF144" s="241"/>
      <c r="AG144" s="241"/>
      <c r="AH144" s="241"/>
      <c r="AI144" s="241"/>
      <c r="AJ144" s="241"/>
      <c r="AK144" s="241"/>
      <c r="AL144" s="241"/>
      <c r="AM144" s="242"/>
      <c r="AN144" s="241"/>
      <c r="AO144" s="241"/>
      <c r="AP144" s="241"/>
      <c r="AQ144" s="241"/>
      <c r="AR144" s="241"/>
      <c r="AS144" s="241"/>
      <c r="AT144" s="241"/>
      <c r="AU144" s="241"/>
      <c r="AV144" s="241"/>
      <c r="AW144" s="241"/>
      <c r="AX144" s="241"/>
      <c r="AY144" s="242"/>
      <c r="AZ144" s="241"/>
      <c r="BA144" s="241"/>
      <c r="BB144" s="241"/>
      <c r="BC144" s="241"/>
      <c r="BD144" s="241"/>
      <c r="BE144" s="241"/>
      <c r="BF144" s="241"/>
      <c r="BG144" s="241"/>
      <c r="BH144" s="241"/>
      <c r="BI144" s="241"/>
      <c r="BJ144" s="241"/>
      <c r="BK144" s="243"/>
      <c r="BL144" s="243"/>
      <c r="BM144" s="243"/>
      <c r="BN144" s="243"/>
      <c r="BO144" s="243"/>
    </row>
    <row r="145" spans="1:67" x14ac:dyDescent="0.25">
      <c r="A145" s="161" t="s">
        <v>2217</v>
      </c>
      <c r="C145" s="244">
        <f t="shared" ref="C145:AH145" si="122">C70</f>
        <v>3600</v>
      </c>
      <c r="D145" s="244">
        <f t="shared" si="122"/>
        <v>5400</v>
      </c>
      <c r="E145" s="244">
        <f t="shared" si="122"/>
        <v>7200</v>
      </c>
      <c r="F145" s="244">
        <f t="shared" si="122"/>
        <v>7200</v>
      </c>
      <c r="G145" s="244">
        <f t="shared" si="122"/>
        <v>7200</v>
      </c>
      <c r="H145" s="244">
        <f t="shared" si="122"/>
        <v>7200</v>
      </c>
      <c r="I145" s="244">
        <f t="shared" si="122"/>
        <v>10800</v>
      </c>
      <c r="J145" s="244">
        <f t="shared" si="122"/>
        <v>10800</v>
      </c>
      <c r="K145" s="244">
        <f t="shared" si="122"/>
        <v>10800</v>
      </c>
      <c r="L145" s="244">
        <f t="shared" si="122"/>
        <v>10800</v>
      </c>
      <c r="M145" s="244">
        <f t="shared" si="122"/>
        <v>10800</v>
      </c>
      <c r="N145" s="244">
        <f t="shared" si="122"/>
        <v>10800</v>
      </c>
      <c r="O145" s="245">
        <f t="shared" si="122"/>
        <v>7200</v>
      </c>
      <c r="P145" s="244">
        <f t="shared" si="122"/>
        <v>14400</v>
      </c>
      <c r="Q145" s="244">
        <f t="shared" si="122"/>
        <v>14400</v>
      </c>
      <c r="R145" s="244">
        <f t="shared" si="122"/>
        <v>14400</v>
      </c>
      <c r="S145" s="244">
        <f t="shared" si="122"/>
        <v>14400</v>
      </c>
      <c r="T145" s="244">
        <f t="shared" si="122"/>
        <v>14400</v>
      </c>
      <c r="U145" s="244">
        <f t="shared" si="122"/>
        <v>18000</v>
      </c>
      <c r="V145" s="244">
        <f t="shared" si="122"/>
        <v>18000</v>
      </c>
      <c r="W145" s="244">
        <f t="shared" si="122"/>
        <v>18000</v>
      </c>
      <c r="X145" s="244">
        <f t="shared" si="122"/>
        <v>18000</v>
      </c>
      <c r="Y145" s="244">
        <f t="shared" si="122"/>
        <v>18000</v>
      </c>
      <c r="Z145" s="244">
        <f t="shared" si="122"/>
        <v>18000</v>
      </c>
      <c r="AA145" s="245">
        <f t="shared" si="122"/>
        <v>45000</v>
      </c>
      <c r="AB145" s="244">
        <f t="shared" si="122"/>
        <v>45000</v>
      </c>
      <c r="AC145" s="244">
        <f t="shared" si="122"/>
        <v>45000</v>
      </c>
      <c r="AD145" s="244">
        <f t="shared" si="122"/>
        <v>45000</v>
      </c>
      <c r="AE145" s="244">
        <f t="shared" si="122"/>
        <v>45000</v>
      </c>
      <c r="AF145" s="244">
        <f t="shared" si="122"/>
        <v>45000</v>
      </c>
      <c r="AG145" s="244">
        <f t="shared" si="122"/>
        <v>67500</v>
      </c>
      <c r="AH145" s="244">
        <f t="shared" si="122"/>
        <v>67500</v>
      </c>
      <c r="AI145" s="244">
        <f t="shared" ref="AI145:BJ145" si="123">AI70</f>
        <v>67500</v>
      </c>
      <c r="AJ145" s="244">
        <f t="shared" si="123"/>
        <v>67500</v>
      </c>
      <c r="AK145" s="244">
        <f t="shared" si="123"/>
        <v>67500</v>
      </c>
      <c r="AL145" s="244">
        <f t="shared" si="123"/>
        <v>67500</v>
      </c>
      <c r="AM145" s="245">
        <f t="shared" si="123"/>
        <v>101250</v>
      </c>
      <c r="AN145" s="244">
        <f t="shared" si="123"/>
        <v>101250</v>
      </c>
      <c r="AO145" s="244">
        <f t="shared" si="123"/>
        <v>101250</v>
      </c>
      <c r="AP145" s="244">
        <f t="shared" si="123"/>
        <v>101250</v>
      </c>
      <c r="AQ145" s="244">
        <f t="shared" si="123"/>
        <v>101250</v>
      </c>
      <c r="AR145" s="244">
        <f t="shared" si="123"/>
        <v>101250</v>
      </c>
      <c r="AS145" s="244">
        <f t="shared" si="123"/>
        <v>151875</v>
      </c>
      <c r="AT145" s="244">
        <f t="shared" si="123"/>
        <v>151875</v>
      </c>
      <c r="AU145" s="244">
        <f t="shared" si="123"/>
        <v>151875</v>
      </c>
      <c r="AV145" s="244">
        <f t="shared" si="123"/>
        <v>151875</v>
      </c>
      <c r="AW145" s="244">
        <f t="shared" si="123"/>
        <v>151875</v>
      </c>
      <c r="AX145" s="244">
        <f t="shared" si="123"/>
        <v>151875</v>
      </c>
      <c r="AY145" s="245">
        <f t="shared" si="123"/>
        <v>227812.5</v>
      </c>
      <c r="AZ145" s="244">
        <f t="shared" si="123"/>
        <v>227812.5</v>
      </c>
      <c r="BA145" s="244">
        <f t="shared" si="123"/>
        <v>227812.5</v>
      </c>
      <c r="BB145" s="244">
        <f t="shared" si="123"/>
        <v>227812.5</v>
      </c>
      <c r="BC145" s="244">
        <f t="shared" si="123"/>
        <v>227812.5</v>
      </c>
      <c r="BD145" s="244">
        <f t="shared" si="123"/>
        <v>227812.5</v>
      </c>
      <c r="BE145" s="244">
        <f t="shared" si="123"/>
        <v>341718.75</v>
      </c>
      <c r="BF145" s="244">
        <f t="shared" si="123"/>
        <v>341718.75</v>
      </c>
      <c r="BG145" s="244">
        <f t="shared" si="123"/>
        <v>341718.75</v>
      </c>
      <c r="BH145" s="244">
        <f t="shared" si="123"/>
        <v>341718.75</v>
      </c>
      <c r="BI145" s="244">
        <f t="shared" si="123"/>
        <v>341718.75</v>
      </c>
      <c r="BJ145" s="244">
        <f t="shared" si="123"/>
        <v>341718.75</v>
      </c>
      <c r="BK145" s="174">
        <f>SUM(C145:N145)</f>
        <v>102600</v>
      </c>
      <c r="BL145" s="174">
        <f>SUM(O145:Z145)</f>
        <v>187200</v>
      </c>
      <c r="BM145" s="174">
        <f>SUM(AA145:AL145)</f>
        <v>675000</v>
      </c>
      <c r="BN145" s="174">
        <f>SUM(AM145:AX145)</f>
        <v>1518750</v>
      </c>
      <c r="BO145" s="174">
        <f>SUM(AY145:BJ145)</f>
        <v>3417187.5</v>
      </c>
    </row>
    <row r="146" spans="1:67" x14ac:dyDescent="0.25">
      <c r="A146" s="246" t="s">
        <v>2218</v>
      </c>
      <c r="C146" s="127">
        <f t="shared" ref="C146:AH146" si="124">SUM(C74:C75)</f>
        <v>360</v>
      </c>
      <c r="D146" s="127">
        <f t="shared" si="124"/>
        <v>540</v>
      </c>
      <c r="E146" s="127">
        <f t="shared" si="124"/>
        <v>720</v>
      </c>
      <c r="F146" s="127">
        <f t="shared" si="124"/>
        <v>720</v>
      </c>
      <c r="G146" s="127">
        <f t="shared" si="124"/>
        <v>720</v>
      </c>
      <c r="H146" s="127">
        <f t="shared" si="124"/>
        <v>720</v>
      </c>
      <c r="I146" s="127">
        <f t="shared" si="124"/>
        <v>1080</v>
      </c>
      <c r="J146" s="127">
        <f t="shared" si="124"/>
        <v>1080</v>
      </c>
      <c r="K146" s="127">
        <f t="shared" si="124"/>
        <v>1080</v>
      </c>
      <c r="L146" s="127">
        <f t="shared" si="124"/>
        <v>1080</v>
      </c>
      <c r="M146" s="127">
        <f t="shared" si="124"/>
        <v>1080</v>
      </c>
      <c r="N146" s="127">
        <f t="shared" si="124"/>
        <v>1080</v>
      </c>
      <c r="O146" s="176">
        <f t="shared" si="124"/>
        <v>720</v>
      </c>
      <c r="P146" s="127">
        <f t="shared" si="124"/>
        <v>1440</v>
      </c>
      <c r="Q146" s="127">
        <f t="shared" si="124"/>
        <v>1440</v>
      </c>
      <c r="R146" s="127">
        <f t="shared" si="124"/>
        <v>1440</v>
      </c>
      <c r="S146" s="127">
        <f t="shared" si="124"/>
        <v>1440</v>
      </c>
      <c r="T146" s="127">
        <f t="shared" si="124"/>
        <v>1440</v>
      </c>
      <c r="U146" s="127">
        <f t="shared" si="124"/>
        <v>1800</v>
      </c>
      <c r="V146" s="127">
        <f t="shared" si="124"/>
        <v>1800</v>
      </c>
      <c r="W146" s="127">
        <f t="shared" si="124"/>
        <v>1800</v>
      </c>
      <c r="X146" s="127">
        <f t="shared" si="124"/>
        <v>1800</v>
      </c>
      <c r="Y146" s="127">
        <f t="shared" si="124"/>
        <v>1800</v>
      </c>
      <c r="Z146" s="127">
        <f t="shared" si="124"/>
        <v>1800</v>
      </c>
      <c r="AA146" s="176">
        <f t="shared" si="124"/>
        <v>4500</v>
      </c>
      <c r="AB146" s="127">
        <f t="shared" si="124"/>
        <v>4500</v>
      </c>
      <c r="AC146" s="127">
        <f t="shared" si="124"/>
        <v>4500</v>
      </c>
      <c r="AD146" s="127">
        <f t="shared" si="124"/>
        <v>4500</v>
      </c>
      <c r="AE146" s="127">
        <f t="shared" si="124"/>
        <v>4500</v>
      </c>
      <c r="AF146" s="127">
        <f t="shared" si="124"/>
        <v>4500</v>
      </c>
      <c r="AG146" s="127">
        <f t="shared" si="124"/>
        <v>6750</v>
      </c>
      <c r="AH146" s="127">
        <f t="shared" si="124"/>
        <v>6750</v>
      </c>
      <c r="AI146" s="127">
        <f t="shared" ref="AI146:BJ146" si="125">SUM(AI74:AI75)</f>
        <v>6750</v>
      </c>
      <c r="AJ146" s="127">
        <f t="shared" si="125"/>
        <v>6750</v>
      </c>
      <c r="AK146" s="127">
        <f t="shared" si="125"/>
        <v>6750</v>
      </c>
      <c r="AL146" s="127">
        <f t="shared" si="125"/>
        <v>6750</v>
      </c>
      <c r="AM146" s="176">
        <f t="shared" si="125"/>
        <v>10125</v>
      </c>
      <c r="AN146" s="127">
        <f t="shared" si="125"/>
        <v>10125</v>
      </c>
      <c r="AO146" s="127">
        <f t="shared" si="125"/>
        <v>10125</v>
      </c>
      <c r="AP146" s="127">
        <f t="shared" si="125"/>
        <v>10125</v>
      </c>
      <c r="AQ146" s="127">
        <f t="shared" si="125"/>
        <v>10125</v>
      </c>
      <c r="AR146" s="127">
        <f t="shared" si="125"/>
        <v>10125</v>
      </c>
      <c r="AS146" s="127">
        <f t="shared" si="125"/>
        <v>15187.5</v>
      </c>
      <c r="AT146" s="127">
        <f t="shared" si="125"/>
        <v>15187.5</v>
      </c>
      <c r="AU146" s="127">
        <f t="shared" si="125"/>
        <v>15187.5</v>
      </c>
      <c r="AV146" s="127">
        <f t="shared" si="125"/>
        <v>15187.5</v>
      </c>
      <c r="AW146" s="127">
        <f t="shared" si="125"/>
        <v>15187.5</v>
      </c>
      <c r="AX146" s="127">
        <f t="shared" si="125"/>
        <v>15187.5</v>
      </c>
      <c r="AY146" s="176">
        <f t="shared" si="125"/>
        <v>22781.25</v>
      </c>
      <c r="AZ146" s="127">
        <f t="shared" si="125"/>
        <v>22781.25</v>
      </c>
      <c r="BA146" s="127">
        <f t="shared" si="125"/>
        <v>22781.25</v>
      </c>
      <c r="BB146" s="127">
        <f t="shared" si="125"/>
        <v>22781.25</v>
      </c>
      <c r="BC146" s="127">
        <f t="shared" si="125"/>
        <v>22781.25</v>
      </c>
      <c r="BD146" s="127">
        <f t="shared" si="125"/>
        <v>22781.25</v>
      </c>
      <c r="BE146" s="127">
        <f t="shared" si="125"/>
        <v>34171.875</v>
      </c>
      <c r="BF146" s="127">
        <f t="shared" si="125"/>
        <v>34171.875</v>
      </c>
      <c r="BG146" s="127">
        <f t="shared" si="125"/>
        <v>34171.875</v>
      </c>
      <c r="BH146" s="127">
        <f t="shared" si="125"/>
        <v>34171.875</v>
      </c>
      <c r="BI146" s="127">
        <f t="shared" si="125"/>
        <v>34171.875</v>
      </c>
      <c r="BJ146" s="127">
        <f t="shared" si="125"/>
        <v>34171.875</v>
      </c>
      <c r="BK146" s="194">
        <f>SUM(C146:N146)</f>
        <v>10260</v>
      </c>
      <c r="BL146" s="194">
        <f>SUM(O146:Z146)</f>
        <v>18720</v>
      </c>
      <c r="BM146" s="194">
        <f>SUM(AA146:AL146)</f>
        <v>67500</v>
      </c>
      <c r="BN146" s="194">
        <f>SUM(AM146:AX146)</f>
        <v>151875</v>
      </c>
      <c r="BO146" s="194">
        <f>SUM(AY146:BJ146)</f>
        <v>341718.75</v>
      </c>
    </row>
    <row r="147" spans="1:67" x14ac:dyDescent="0.25">
      <c r="A147" s="247" t="s">
        <v>2219</v>
      </c>
      <c r="C147" s="244">
        <f t="shared" ref="C147:AH147" si="126">C145-C146</f>
        <v>3240</v>
      </c>
      <c r="D147" s="244">
        <f t="shared" si="126"/>
        <v>4860</v>
      </c>
      <c r="E147" s="244">
        <f t="shared" si="126"/>
        <v>6480</v>
      </c>
      <c r="F147" s="244">
        <f t="shared" si="126"/>
        <v>6480</v>
      </c>
      <c r="G147" s="244">
        <f t="shared" si="126"/>
        <v>6480</v>
      </c>
      <c r="H147" s="244">
        <f t="shared" si="126"/>
        <v>6480</v>
      </c>
      <c r="I147" s="244">
        <f t="shared" si="126"/>
        <v>9720</v>
      </c>
      <c r="J147" s="244">
        <f t="shared" si="126"/>
        <v>9720</v>
      </c>
      <c r="K147" s="244">
        <f t="shared" si="126"/>
        <v>9720</v>
      </c>
      <c r="L147" s="244">
        <f t="shared" si="126"/>
        <v>9720</v>
      </c>
      <c r="M147" s="244">
        <f t="shared" si="126"/>
        <v>9720</v>
      </c>
      <c r="N147" s="244">
        <f t="shared" si="126"/>
        <v>9720</v>
      </c>
      <c r="O147" s="173">
        <f t="shared" si="126"/>
        <v>6480</v>
      </c>
      <c r="P147" s="244">
        <f t="shared" si="126"/>
        <v>12960</v>
      </c>
      <c r="Q147" s="244">
        <f t="shared" si="126"/>
        <v>12960</v>
      </c>
      <c r="R147" s="244">
        <f t="shared" si="126"/>
        <v>12960</v>
      </c>
      <c r="S147" s="244">
        <f t="shared" si="126"/>
        <v>12960</v>
      </c>
      <c r="T147" s="244">
        <f t="shared" si="126"/>
        <v>12960</v>
      </c>
      <c r="U147" s="244">
        <f t="shared" si="126"/>
        <v>16200</v>
      </c>
      <c r="V147" s="244">
        <f t="shared" si="126"/>
        <v>16200</v>
      </c>
      <c r="W147" s="244">
        <f t="shared" si="126"/>
        <v>16200</v>
      </c>
      <c r="X147" s="244">
        <f t="shared" si="126"/>
        <v>16200</v>
      </c>
      <c r="Y147" s="244">
        <f t="shared" si="126"/>
        <v>16200</v>
      </c>
      <c r="Z147" s="244">
        <f t="shared" si="126"/>
        <v>16200</v>
      </c>
      <c r="AA147" s="173">
        <f t="shared" si="126"/>
        <v>40500</v>
      </c>
      <c r="AB147" s="244">
        <f t="shared" si="126"/>
        <v>40500</v>
      </c>
      <c r="AC147" s="244">
        <f t="shared" si="126"/>
        <v>40500</v>
      </c>
      <c r="AD147" s="244">
        <f t="shared" si="126"/>
        <v>40500</v>
      </c>
      <c r="AE147" s="244">
        <f t="shared" si="126"/>
        <v>40500</v>
      </c>
      <c r="AF147" s="244">
        <f t="shared" si="126"/>
        <v>40500</v>
      </c>
      <c r="AG147" s="244">
        <f t="shared" si="126"/>
        <v>60750</v>
      </c>
      <c r="AH147" s="244">
        <f t="shared" si="126"/>
        <v>60750</v>
      </c>
      <c r="AI147" s="244">
        <f t="shared" ref="AI147:BJ147" si="127">AI145-AI146</f>
        <v>60750</v>
      </c>
      <c r="AJ147" s="244">
        <f t="shared" si="127"/>
        <v>60750</v>
      </c>
      <c r="AK147" s="244">
        <f t="shared" si="127"/>
        <v>60750</v>
      </c>
      <c r="AL147" s="244">
        <f t="shared" si="127"/>
        <v>60750</v>
      </c>
      <c r="AM147" s="173">
        <f t="shared" si="127"/>
        <v>91125</v>
      </c>
      <c r="AN147" s="244">
        <f t="shared" si="127"/>
        <v>91125</v>
      </c>
      <c r="AO147" s="244">
        <f t="shared" si="127"/>
        <v>91125</v>
      </c>
      <c r="AP147" s="244">
        <f t="shared" si="127"/>
        <v>91125</v>
      </c>
      <c r="AQ147" s="244">
        <f t="shared" si="127"/>
        <v>91125</v>
      </c>
      <c r="AR147" s="244">
        <f t="shared" si="127"/>
        <v>91125</v>
      </c>
      <c r="AS147" s="244">
        <f t="shared" si="127"/>
        <v>136687.5</v>
      </c>
      <c r="AT147" s="244">
        <f t="shared" si="127"/>
        <v>136687.5</v>
      </c>
      <c r="AU147" s="244">
        <f t="shared" si="127"/>
        <v>136687.5</v>
      </c>
      <c r="AV147" s="244">
        <f t="shared" si="127"/>
        <v>136687.5</v>
      </c>
      <c r="AW147" s="244">
        <f t="shared" si="127"/>
        <v>136687.5</v>
      </c>
      <c r="AX147" s="244">
        <f t="shared" si="127"/>
        <v>136687.5</v>
      </c>
      <c r="AY147" s="173">
        <f t="shared" si="127"/>
        <v>205031.25</v>
      </c>
      <c r="AZ147" s="244">
        <f t="shared" si="127"/>
        <v>205031.25</v>
      </c>
      <c r="BA147" s="244">
        <f t="shared" si="127"/>
        <v>205031.25</v>
      </c>
      <c r="BB147" s="244">
        <f t="shared" si="127"/>
        <v>205031.25</v>
      </c>
      <c r="BC147" s="244">
        <f t="shared" si="127"/>
        <v>205031.25</v>
      </c>
      <c r="BD147" s="244">
        <f t="shared" si="127"/>
        <v>205031.25</v>
      </c>
      <c r="BE147" s="244">
        <f t="shared" si="127"/>
        <v>307546.875</v>
      </c>
      <c r="BF147" s="244">
        <f t="shared" si="127"/>
        <v>307546.875</v>
      </c>
      <c r="BG147" s="244">
        <f t="shared" si="127"/>
        <v>307546.875</v>
      </c>
      <c r="BH147" s="244">
        <f t="shared" si="127"/>
        <v>307546.875</v>
      </c>
      <c r="BI147" s="244">
        <f t="shared" si="127"/>
        <v>307546.875</v>
      </c>
      <c r="BJ147" s="244">
        <f t="shared" si="127"/>
        <v>307546.875</v>
      </c>
      <c r="BK147" s="174">
        <f>SUM(C147:N147)</f>
        <v>92340</v>
      </c>
      <c r="BL147" s="174">
        <f>SUM(O147:Z147)</f>
        <v>168480</v>
      </c>
      <c r="BM147" s="174">
        <f>SUM(AA147:AL147)</f>
        <v>607500</v>
      </c>
      <c r="BN147" s="174">
        <f>SUM(AM147:AX147)</f>
        <v>1366875</v>
      </c>
      <c r="BO147" s="174">
        <f>SUM(AY147:BJ147)</f>
        <v>3075468.75</v>
      </c>
    </row>
    <row r="148" spans="1:67" x14ac:dyDescent="0.25">
      <c r="A148" s="246" t="s">
        <v>2220</v>
      </c>
      <c r="C148" s="127">
        <f t="shared" ref="C148:AH148" si="128">C142-C73-C135</f>
        <v>6065.7999999999993</v>
      </c>
      <c r="D148" s="127">
        <f t="shared" si="128"/>
        <v>6065.7999999999993</v>
      </c>
      <c r="E148" s="127">
        <f t="shared" si="128"/>
        <v>6065.7999999999993</v>
      </c>
      <c r="F148" s="127">
        <f t="shared" si="128"/>
        <v>6065.7999999999993</v>
      </c>
      <c r="G148" s="127">
        <f t="shared" si="128"/>
        <v>6065.7999999999993</v>
      </c>
      <c r="H148" s="127">
        <f t="shared" si="128"/>
        <v>6065.7999999999993</v>
      </c>
      <c r="I148" s="127">
        <f t="shared" si="128"/>
        <v>6065.7999999999993</v>
      </c>
      <c r="J148" s="127">
        <f t="shared" si="128"/>
        <v>6065.7999999999993</v>
      </c>
      <c r="K148" s="127">
        <f t="shared" si="128"/>
        <v>6065.7999999999993</v>
      </c>
      <c r="L148" s="127">
        <f t="shared" si="128"/>
        <v>6065.7999999999993</v>
      </c>
      <c r="M148" s="127">
        <f t="shared" si="128"/>
        <v>6065.7999999999993</v>
      </c>
      <c r="N148" s="127">
        <f t="shared" si="128"/>
        <v>6065.7999999999993</v>
      </c>
      <c r="O148" s="176">
        <f t="shared" si="128"/>
        <v>9042.9333333333325</v>
      </c>
      <c r="P148" s="127">
        <f t="shared" si="128"/>
        <v>9075.4333333333325</v>
      </c>
      <c r="Q148" s="127">
        <f t="shared" si="128"/>
        <v>9075.4333333333325</v>
      </c>
      <c r="R148" s="127">
        <f t="shared" si="128"/>
        <v>9075.4333333333325</v>
      </c>
      <c r="S148" s="127">
        <f t="shared" si="128"/>
        <v>9125.4333333333325</v>
      </c>
      <c r="T148" s="127">
        <f t="shared" si="128"/>
        <v>9125.4333333333325</v>
      </c>
      <c r="U148" s="127">
        <f t="shared" si="128"/>
        <v>9141.6833333333325</v>
      </c>
      <c r="V148" s="127">
        <f t="shared" si="128"/>
        <v>9141.6833333333325</v>
      </c>
      <c r="W148" s="127">
        <f t="shared" si="128"/>
        <v>9141.6833333333325</v>
      </c>
      <c r="X148" s="127">
        <f t="shared" si="128"/>
        <v>9141.6833333333325</v>
      </c>
      <c r="Y148" s="127">
        <f t="shared" si="128"/>
        <v>9191.6833333333325</v>
      </c>
      <c r="Z148" s="127">
        <f t="shared" si="128"/>
        <v>9191.6833333333325</v>
      </c>
      <c r="AA148" s="176">
        <f t="shared" si="128"/>
        <v>29547.45416666667</v>
      </c>
      <c r="AB148" s="127">
        <f t="shared" si="128"/>
        <v>29597.45416666667</v>
      </c>
      <c r="AC148" s="127">
        <f t="shared" si="128"/>
        <v>29597.45416666667</v>
      </c>
      <c r="AD148" s="127">
        <f t="shared" si="128"/>
        <v>29597.45416666667</v>
      </c>
      <c r="AE148" s="127">
        <f t="shared" si="128"/>
        <v>29597.45416666667</v>
      </c>
      <c r="AF148" s="127">
        <f t="shared" si="128"/>
        <v>29597.45416666667</v>
      </c>
      <c r="AG148" s="127">
        <f t="shared" si="128"/>
        <v>29799.01666666667</v>
      </c>
      <c r="AH148" s="127">
        <f t="shared" si="128"/>
        <v>32129.01666666667</v>
      </c>
      <c r="AI148" s="127">
        <f t="shared" ref="AI148:BJ148" si="129">AI142-AI73-AI135</f>
        <v>32129.01666666667</v>
      </c>
      <c r="AJ148" s="127">
        <f t="shared" si="129"/>
        <v>32129.01666666667</v>
      </c>
      <c r="AK148" s="127">
        <f t="shared" si="129"/>
        <v>32129.01666666667</v>
      </c>
      <c r="AL148" s="127">
        <f t="shared" si="129"/>
        <v>32129.01666666667</v>
      </c>
      <c r="AM148" s="176">
        <f t="shared" si="129"/>
        <v>58295.581250000003</v>
      </c>
      <c r="AN148" s="127">
        <f t="shared" si="129"/>
        <v>58295.581250000003</v>
      </c>
      <c r="AO148" s="127">
        <f t="shared" si="129"/>
        <v>58295.581250000003</v>
      </c>
      <c r="AP148" s="127">
        <f t="shared" si="129"/>
        <v>58295.581250000003</v>
      </c>
      <c r="AQ148" s="127">
        <f t="shared" si="129"/>
        <v>58295.581250000003</v>
      </c>
      <c r="AR148" s="127">
        <f t="shared" si="129"/>
        <v>58295.581250000003</v>
      </c>
      <c r="AS148" s="127">
        <f t="shared" si="129"/>
        <v>58524.096875000003</v>
      </c>
      <c r="AT148" s="127">
        <f t="shared" si="129"/>
        <v>58524.096875000003</v>
      </c>
      <c r="AU148" s="127">
        <f t="shared" si="129"/>
        <v>58574.096875000003</v>
      </c>
      <c r="AV148" s="127">
        <f t="shared" si="129"/>
        <v>58574.096875000003</v>
      </c>
      <c r="AW148" s="127">
        <f t="shared" si="129"/>
        <v>58574.096875000003</v>
      </c>
      <c r="AX148" s="127">
        <f t="shared" si="129"/>
        <v>58574.096875000003</v>
      </c>
      <c r="AY148" s="176">
        <f t="shared" si="129"/>
        <v>99646.270312499997</v>
      </c>
      <c r="AZ148" s="127">
        <f t="shared" si="129"/>
        <v>99646.270312499997</v>
      </c>
      <c r="BA148" s="127">
        <f t="shared" si="129"/>
        <v>99696.270312499997</v>
      </c>
      <c r="BB148" s="127">
        <f t="shared" si="129"/>
        <v>99696.270312499997</v>
      </c>
      <c r="BC148" s="127">
        <f t="shared" si="129"/>
        <v>99696.270312499997</v>
      </c>
      <c r="BD148" s="127">
        <f t="shared" si="129"/>
        <v>99696.270312499997</v>
      </c>
      <c r="BE148" s="127">
        <f t="shared" si="129"/>
        <v>100210.43046875001</v>
      </c>
      <c r="BF148" s="127">
        <f t="shared" si="129"/>
        <v>100260.43046875001</v>
      </c>
      <c r="BG148" s="127">
        <f t="shared" si="129"/>
        <v>100260.43046875001</v>
      </c>
      <c r="BH148" s="127">
        <f t="shared" si="129"/>
        <v>100260.43046875001</v>
      </c>
      <c r="BI148" s="127">
        <f t="shared" si="129"/>
        <v>100260.43046875001</v>
      </c>
      <c r="BJ148" s="127">
        <f t="shared" si="129"/>
        <v>100260.43046875001</v>
      </c>
      <c r="BK148" s="194">
        <f>SUM(C148:N148)</f>
        <v>72789.600000000006</v>
      </c>
      <c r="BL148" s="194">
        <f>SUM(O148:Z148)</f>
        <v>109470.2</v>
      </c>
      <c r="BM148" s="194">
        <f>SUM(AA148:AL148)</f>
        <v>367978.82500000001</v>
      </c>
      <c r="BN148" s="194">
        <f>SUM(AM148:AX148)</f>
        <v>701118.06875000009</v>
      </c>
      <c r="BO148" s="194">
        <f>SUM(AY148:BJ148)</f>
        <v>1199590.2046874997</v>
      </c>
    </row>
    <row r="149" spans="1:67" x14ac:dyDescent="0.25">
      <c r="A149" s="14" t="s">
        <v>2221</v>
      </c>
      <c r="C149" s="127">
        <f t="shared" ref="C149:AH149" si="130">C135</f>
        <v>0</v>
      </c>
      <c r="D149" s="127">
        <f t="shared" si="130"/>
        <v>0</v>
      </c>
      <c r="E149" s="127">
        <f t="shared" si="130"/>
        <v>0</v>
      </c>
      <c r="F149" s="127">
        <f t="shared" si="130"/>
        <v>0</v>
      </c>
      <c r="G149" s="127">
        <f t="shared" si="130"/>
        <v>0</v>
      </c>
      <c r="H149" s="127">
        <f t="shared" si="130"/>
        <v>0</v>
      </c>
      <c r="I149" s="127">
        <f t="shared" si="130"/>
        <v>0</v>
      </c>
      <c r="J149" s="127">
        <f t="shared" si="130"/>
        <v>0</v>
      </c>
      <c r="K149" s="127">
        <f t="shared" si="130"/>
        <v>0</v>
      </c>
      <c r="L149" s="127">
        <f t="shared" si="130"/>
        <v>0</v>
      </c>
      <c r="M149" s="127">
        <f t="shared" si="130"/>
        <v>0</v>
      </c>
      <c r="N149" s="127">
        <f t="shared" si="130"/>
        <v>0</v>
      </c>
      <c r="O149" s="176">
        <f t="shared" si="130"/>
        <v>0</v>
      </c>
      <c r="P149" s="127">
        <f t="shared" si="130"/>
        <v>0</v>
      </c>
      <c r="Q149" s="127">
        <f t="shared" si="130"/>
        <v>0</v>
      </c>
      <c r="R149" s="127">
        <f t="shared" si="130"/>
        <v>0</v>
      </c>
      <c r="S149" s="127">
        <f t="shared" si="130"/>
        <v>0</v>
      </c>
      <c r="T149" s="127">
        <f t="shared" si="130"/>
        <v>0</v>
      </c>
      <c r="U149" s="127">
        <f t="shared" si="130"/>
        <v>0</v>
      </c>
      <c r="V149" s="127">
        <f t="shared" si="130"/>
        <v>0</v>
      </c>
      <c r="W149" s="127">
        <f t="shared" si="130"/>
        <v>0</v>
      </c>
      <c r="X149" s="127">
        <f t="shared" si="130"/>
        <v>0</v>
      </c>
      <c r="Y149" s="127">
        <f t="shared" si="130"/>
        <v>0</v>
      </c>
      <c r="Z149" s="127">
        <f t="shared" si="130"/>
        <v>0</v>
      </c>
      <c r="AA149" s="176">
        <f t="shared" si="130"/>
        <v>0</v>
      </c>
      <c r="AB149" s="127">
        <f t="shared" si="130"/>
        <v>0</v>
      </c>
      <c r="AC149" s="127">
        <f t="shared" si="130"/>
        <v>0</v>
      </c>
      <c r="AD149" s="127">
        <f t="shared" si="130"/>
        <v>0</v>
      </c>
      <c r="AE149" s="127">
        <f t="shared" si="130"/>
        <v>0</v>
      </c>
      <c r="AF149" s="127">
        <f t="shared" si="130"/>
        <v>0</v>
      </c>
      <c r="AG149" s="127">
        <f t="shared" si="130"/>
        <v>0</v>
      </c>
      <c r="AH149" s="127">
        <f t="shared" si="130"/>
        <v>0</v>
      </c>
      <c r="AI149" s="127">
        <f t="shared" ref="AI149:BJ149" si="131">AI135</f>
        <v>0</v>
      </c>
      <c r="AJ149" s="127">
        <f t="shared" si="131"/>
        <v>0</v>
      </c>
      <c r="AK149" s="127">
        <f t="shared" si="131"/>
        <v>0</v>
      </c>
      <c r="AL149" s="127">
        <f t="shared" si="131"/>
        <v>0</v>
      </c>
      <c r="AM149" s="176">
        <f t="shared" si="131"/>
        <v>0</v>
      </c>
      <c r="AN149" s="127">
        <f t="shared" si="131"/>
        <v>0</v>
      </c>
      <c r="AO149" s="127">
        <f t="shared" si="131"/>
        <v>0</v>
      </c>
      <c r="AP149" s="127">
        <f t="shared" si="131"/>
        <v>0</v>
      </c>
      <c r="AQ149" s="127">
        <f t="shared" si="131"/>
        <v>0</v>
      </c>
      <c r="AR149" s="127">
        <f t="shared" si="131"/>
        <v>0</v>
      </c>
      <c r="AS149" s="127">
        <f t="shared" si="131"/>
        <v>0</v>
      </c>
      <c r="AT149" s="127">
        <f t="shared" si="131"/>
        <v>0</v>
      </c>
      <c r="AU149" s="127">
        <f t="shared" si="131"/>
        <v>0</v>
      </c>
      <c r="AV149" s="127">
        <f t="shared" si="131"/>
        <v>0</v>
      </c>
      <c r="AW149" s="127">
        <f t="shared" si="131"/>
        <v>0</v>
      </c>
      <c r="AX149" s="127">
        <f t="shared" si="131"/>
        <v>0</v>
      </c>
      <c r="AY149" s="176">
        <f t="shared" si="131"/>
        <v>0</v>
      </c>
      <c r="AZ149" s="127">
        <f t="shared" si="131"/>
        <v>0</v>
      </c>
      <c r="BA149" s="127">
        <f t="shared" si="131"/>
        <v>0</v>
      </c>
      <c r="BB149" s="127">
        <f t="shared" si="131"/>
        <v>0</v>
      </c>
      <c r="BC149" s="127">
        <f t="shared" si="131"/>
        <v>0</v>
      </c>
      <c r="BD149" s="127">
        <f t="shared" si="131"/>
        <v>0</v>
      </c>
      <c r="BE149" s="127">
        <f t="shared" si="131"/>
        <v>0</v>
      </c>
      <c r="BF149" s="127">
        <f t="shared" si="131"/>
        <v>0</v>
      </c>
      <c r="BG149" s="127">
        <f t="shared" si="131"/>
        <v>0</v>
      </c>
      <c r="BH149" s="127">
        <f t="shared" si="131"/>
        <v>0</v>
      </c>
      <c r="BI149" s="127">
        <f t="shared" si="131"/>
        <v>0</v>
      </c>
      <c r="BJ149" s="127">
        <f t="shared" si="131"/>
        <v>0</v>
      </c>
      <c r="BK149" s="194">
        <f>SUM(C149:N149)</f>
        <v>0</v>
      </c>
      <c r="BL149" s="194">
        <f>SUM(O149:Z149)</f>
        <v>0</v>
      </c>
      <c r="BM149" s="194">
        <f>SUM(AA149:AL149)</f>
        <v>0</v>
      </c>
      <c r="BN149" s="194">
        <f>SUM(AM149:AX149)</f>
        <v>0</v>
      </c>
      <c r="BO149" s="194">
        <f>SUM(AY149:BJ149)</f>
        <v>0</v>
      </c>
    </row>
    <row r="150" spans="1:67" x14ac:dyDescent="0.25">
      <c r="A150" s="248" t="s">
        <v>2222</v>
      </c>
      <c r="B150" s="196"/>
      <c r="C150" s="249">
        <f t="shared" ref="C150:AH150" si="132">C145-C146-C148-C149</f>
        <v>-2825.7999999999993</v>
      </c>
      <c r="D150" s="249">
        <f t="shared" si="132"/>
        <v>-1205.7999999999993</v>
      </c>
      <c r="E150" s="249">
        <f t="shared" si="132"/>
        <v>414.20000000000073</v>
      </c>
      <c r="F150" s="249">
        <f t="shared" si="132"/>
        <v>414.20000000000073</v>
      </c>
      <c r="G150" s="249">
        <f t="shared" si="132"/>
        <v>414.20000000000073</v>
      </c>
      <c r="H150" s="249">
        <f t="shared" si="132"/>
        <v>414.20000000000073</v>
      </c>
      <c r="I150" s="249">
        <f t="shared" si="132"/>
        <v>3654.2000000000007</v>
      </c>
      <c r="J150" s="249">
        <f t="shared" si="132"/>
        <v>3654.2000000000007</v>
      </c>
      <c r="K150" s="249">
        <f t="shared" si="132"/>
        <v>3654.2000000000007</v>
      </c>
      <c r="L150" s="249">
        <f t="shared" si="132"/>
        <v>3654.2000000000007</v>
      </c>
      <c r="M150" s="249">
        <f t="shared" si="132"/>
        <v>3654.2000000000007</v>
      </c>
      <c r="N150" s="249">
        <f t="shared" si="132"/>
        <v>3654.2000000000007</v>
      </c>
      <c r="O150" s="250">
        <f t="shared" si="132"/>
        <v>-2562.9333333333325</v>
      </c>
      <c r="P150" s="249">
        <f t="shared" si="132"/>
        <v>3884.5666666666675</v>
      </c>
      <c r="Q150" s="249">
        <f t="shared" si="132"/>
        <v>3884.5666666666675</v>
      </c>
      <c r="R150" s="249">
        <f t="shared" si="132"/>
        <v>3884.5666666666675</v>
      </c>
      <c r="S150" s="249">
        <f t="shared" si="132"/>
        <v>3834.5666666666675</v>
      </c>
      <c r="T150" s="249">
        <f t="shared" si="132"/>
        <v>3834.5666666666675</v>
      </c>
      <c r="U150" s="249">
        <f t="shared" si="132"/>
        <v>7058.3166666666675</v>
      </c>
      <c r="V150" s="249">
        <f t="shared" si="132"/>
        <v>7058.3166666666675</v>
      </c>
      <c r="W150" s="249">
        <f t="shared" si="132"/>
        <v>7058.3166666666675</v>
      </c>
      <c r="X150" s="249">
        <f t="shared" si="132"/>
        <v>7058.3166666666675</v>
      </c>
      <c r="Y150" s="249">
        <f t="shared" si="132"/>
        <v>7008.3166666666675</v>
      </c>
      <c r="Z150" s="249">
        <f t="shared" si="132"/>
        <v>7008.3166666666675</v>
      </c>
      <c r="AA150" s="250">
        <f t="shared" si="132"/>
        <v>10952.54583333333</v>
      </c>
      <c r="AB150" s="249">
        <f t="shared" si="132"/>
        <v>10902.54583333333</v>
      </c>
      <c r="AC150" s="249">
        <f t="shared" si="132"/>
        <v>10902.54583333333</v>
      </c>
      <c r="AD150" s="249">
        <f t="shared" si="132"/>
        <v>10902.54583333333</v>
      </c>
      <c r="AE150" s="249">
        <f t="shared" si="132"/>
        <v>10902.54583333333</v>
      </c>
      <c r="AF150" s="249">
        <f t="shared" si="132"/>
        <v>10902.54583333333</v>
      </c>
      <c r="AG150" s="249">
        <f t="shared" si="132"/>
        <v>30950.98333333333</v>
      </c>
      <c r="AH150" s="249">
        <f t="shared" si="132"/>
        <v>28620.98333333333</v>
      </c>
      <c r="AI150" s="249">
        <f t="shared" ref="AI150:BJ150" si="133">AI145-AI146-AI148-AI149</f>
        <v>28620.98333333333</v>
      </c>
      <c r="AJ150" s="249">
        <f t="shared" si="133"/>
        <v>28620.98333333333</v>
      </c>
      <c r="AK150" s="249">
        <f t="shared" si="133"/>
        <v>28620.98333333333</v>
      </c>
      <c r="AL150" s="249">
        <f t="shared" si="133"/>
        <v>28620.98333333333</v>
      </c>
      <c r="AM150" s="250">
        <f t="shared" si="133"/>
        <v>32829.418749999997</v>
      </c>
      <c r="AN150" s="249">
        <f t="shared" si="133"/>
        <v>32829.418749999997</v>
      </c>
      <c r="AO150" s="249">
        <f t="shared" si="133"/>
        <v>32829.418749999997</v>
      </c>
      <c r="AP150" s="249">
        <f t="shared" si="133"/>
        <v>32829.418749999997</v>
      </c>
      <c r="AQ150" s="249">
        <f t="shared" si="133"/>
        <v>32829.418749999997</v>
      </c>
      <c r="AR150" s="249">
        <f t="shared" si="133"/>
        <v>32829.418749999997</v>
      </c>
      <c r="AS150" s="249">
        <f t="shared" si="133"/>
        <v>78163.403124999997</v>
      </c>
      <c r="AT150" s="249">
        <f t="shared" si="133"/>
        <v>78163.403124999997</v>
      </c>
      <c r="AU150" s="249">
        <f t="shared" si="133"/>
        <v>78113.403124999997</v>
      </c>
      <c r="AV150" s="249">
        <f t="shared" si="133"/>
        <v>78113.403124999997</v>
      </c>
      <c r="AW150" s="249">
        <f t="shared" si="133"/>
        <v>78113.403124999997</v>
      </c>
      <c r="AX150" s="249">
        <f t="shared" si="133"/>
        <v>78113.403124999997</v>
      </c>
      <c r="AY150" s="250">
        <f t="shared" si="133"/>
        <v>105384.9796875</v>
      </c>
      <c r="AZ150" s="249">
        <f t="shared" si="133"/>
        <v>105384.9796875</v>
      </c>
      <c r="BA150" s="249">
        <f t="shared" si="133"/>
        <v>105334.9796875</v>
      </c>
      <c r="BB150" s="249">
        <f t="shared" si="133"/>
        <v>105334.9796875</v>
      </c>
      <c r="BC150" s="249">
        <f t="shared" si="133"/>
        <v>105334.9796875</v>
      </c>
      <c r="BD150" s="249">
        <f t="shared" si="133"/>
        <v>105334.9796875</v>
      </c>
      <c r="BE150" s="249">
        <f t="shared" si="133"/>
        <v>207336.44453124999</v>
      </c>
      <c r="BF150" s="249">
        <f t="shared" si="133"/>
        <v>207286.44453124999</v>
      </c>
      <c r="BG150" s="249">
        <f t="shared" si="133"/>
        <v>207286.44453124999</v>
      </c>
      <c r="BH150" s="249">
        <f t="shared" si="133"/>
        <v>207286.44453124999</v>
      </c>
      <c r="BI150" s="249">
        <f t="shared" si="133"/>
        <v>207286.44453124999</v>
      </c>
      <c r="BJ150" s="249">
        <f t="shared" si="133"/>
        <v>207286.44453124999</v>
      </c>
      <c r="BK150" s="198">
        <f>BK145-BK146-BK148-BK153-BK149</f>
        <v>18350.399999999994</v>
      </c>
      <c r="BL150" s="198">
        <f>BL145-BL146-BL148-BL153-BL149</f>
        <v>58509.8</v>
      </c>
      <c r="BM150" s="198">
        <f>BM145-BM146-BM148-BM153-BM149</f>
        <v>237021.17499999999</v>
      </c>
      <c r="BN150" s="198">
        <f>BN145-BN146-BN148-BN153-BN149</f>
        <v>663256.93124999991</v>
      </c>
      <c r="BO150" s="198">
        <f>BO145-BO146-BO148-BO153-BO149</f>
        <v>1873378.5453125003</v>
      </c>
    </row>
    <row r="151" spans="1:67" x14ac:dyDescent="0.25">
      <c r="A151" s="14" t="s">
        <v>2223</v>
      </c>
      <c r="C151" s="230">
        <f>IF($BK$150&lt;0,0,$BK$150*Hypotheses!$B$26/12)</f>
        <v>212.55879999999993</v>
      </c>
      <c r="D151" s="230">
        <f>IF($BK$150&lt;0,0,$BK$150*Hypotheses!$B$26/12)</f>
        <v>212.55879999999993</v>
      </c>
      <c r="E151" s="230">
        <f>IF($BK$150&lt;0,0,$BK$150*Hypotheses!$B$26/12)</f>
        <v>212.55879999999993</v>
      </c>
      <c r="F151" s="230">
        <f>IF($BK$150&lt;0,0,$BK$150*Hypotheses!$B$26/12)</f>
        <v>212.55879999999993</v>
      </c>
      <c r="G151" s="230">
        <f>IF($BK$150&lt;0,0,$BK$150*Hypotheses!$B$26/12)</f>
        <v>212.55879999999993</v>
      </c>
      <c r="H151" s="230">
        <f>IF($BK$150&lt;0,0,$BK$150*Hypotheses!$B$26/12)</f>
        <v>212.55879999999993</v>
      </c>
      <c r="I151" s="230">
        <f>IF($BK$150&lt;0,0,$BK$150*Hypotheses!$B$26/12)</f>
        <v>212.55879999999993</v>
      </c>
      <c r="J151" s="230">
        <f>IF($BK$150&lt;0,0,$BK$150*Hypotheses!$B$26/12)</f>
        <v>212.55879999999993</v>
      </c>
      <c r="K151" s="230">
        <f>IF($BK$150&lt;0,0,$BK$150*Hypotheses!$B$26/12)</f>
        <v>212.55879999999993</v>
      </c>
      <c r="L151" s="230">
        <f>IF($BK$150&lt;0,0,$BK$150*Hypotheses!$B$26/12)</f>
        <v>212.55879999999993</v>
      </c>
      <c r="M151" s="230">
        <f>IF($BK$150&lt;0,0,$BK$150*Hypotheses!$B$26/12)</f>
        <v>212.55879999999993</v>
      </c>
      <c r="N151" s="230">
        <f>IF($BK$150&lt;0,0,$BK$150*Hypotheses!$B$26/12)</f>
        <v>212.55879999999993</v>
      </c>
      <c r="O151" s="251">
        <f>IF($BL$150&lt;0,0,$BL$150*Hypotheses!$B$26/12)</f>
        <v>677.73851666666678</v>
      </c>
      <c r="P151" s="230">
        <f>IF($BL$150&lt;0,0,$BL$150*Hypotheses!$B$26/12)</f>
        <v>677.73851666666678</v>
      </c>
      <c r="Q151" s="230">
        <f>IF($BL$150&lt;0,0,$BL$150*Hypotheses!$B$26/12)</f>
        <v>677.73851666666678</v>
      </c>
      <c r="R151" s="230">
        <f>IF($BL$150&lt;0,0,$BL$150*Hypotheses!$B$26/12)</f>
        <v>677.73851666666678</v>
      </c>
      <c r="S151" s="230">
        <f>IF($BL$150&lt;0,0,$BL$150*Hypotheses!$B$26/12)</f>
        <v>677.73851666666678</v>
      </c>
      <c r="T151" s="230">
        <f>IF($BL$150&lt;0,0,$BL$150*Hypotheses!$B$26/12)</f>
        <v>677.73851666666678</v>
      </c>
      <c r="U151" s="230">
        <f>IF($BL$150&lt;0,0,$BL$150*Hypotheses!$B$26/12)</f>
        <v>677.73851666666678</v>
      </c>
      <c r="V151" s="230">
        <f>IF($BL$150&lt;0,0,$BL$150*Hypotheses!$B$26/12)</f>
        <v>677.73851666666678</v>
      </c>
      <c r="W151" s="230">
        <f>IF($BL$150&lt;0,0,$BL$150*Hypotheses!$B$26/12)</f>
        <v>677.73851666666678</v>
      </c>
      <c r="X151" s="230">
        <f>IF($BL$150&lt;0,0,$BL$150*Hypotheses!$B$26/12)</f>
        <v>677.73851666666678</v>
      </c>
      <c r="Y151" s="230">
        <f>IF($BL$150&lt;0,0,$BL$150*Hypotheses!$B$26/12)</f>
        <v>677.73851666666678</v>
      </c>
      <c r="Z151" s="230">
        <f>IF($BL$150&lt;0,0,$BL$150*Hypotheses!$B$26/12)</f>
        <v>677.73851666666678</v>
      </c>
      <c r="AA151" s="252">
        <f>IF($BM$150&lt;0,0,$BM$150*Hypotheses!B26/12)</f>
        <v>2745.4952770833333</v>
      </c>
      <c r="AB151" s="230">
        <f>IF($BM$150&lt;0,0,$BM$150*Hypotheses!C26/12)</f>
        <v>0</v>
      </c>
      <c r="AC151" s="230">
        <f>IF($BM$150&lt;0,0,$BM$150*Hypotheses!D26/12)</f>
        <v>0</v>
      </c>
      <c r="AD151" s="230">
        <f>IF($BM$150&lt;0,0,$BM$150*Hypotheses!E26/12)</f>
        <v>0</v>
      </c>
      <c r="AE151" s="230">
        <f>IF($BM$150&lt;0,0,$BM$150*Hypotheses!F26/12)</f>
        <v>0</v>
      </c>
      <c r="AF151" s="230">
        <f>IF($BM$150&lt;0,0,$BM$150*Hypotheses!G26/12)</f>
        <v>0</v>
      </c>
      <c r="AG151" s="230">
        <f>IF($BM$150&lt;0,0,$BM$150*Hypotheses!H26/12)</f>
        <v>0</v>
      </c>
      <c r="AH151" s="230">
        <f>IF($BM$150&lt;0,0,$BM$150*Hypotheses!I26/12)</f>
        <v>0</v>
      </c>
      <c r="AI151" s="230">
        <f>IF($BM$150&lt;0,0,$BM$150*Hypotheses!J26/12)</f>
        <v>0</v>
      </c>
      <c r="AJ151" s="230">
        <f>IF($BM$150&lt;0,0,$BM$150*Hypotheses!K26/12)</f>
        <v>0</v>
      </c>
      <c r="AK151" s="230">
        <f>IF($BM$150&lt;0,0,$BM$150*Hypotheses!L26/12)</f>
        <v>0</v>
      </c>
      <c r="AL151" s="230">
        <f>IF($BM$150&lt;0,0,$BM$150*Hypotheses!M26/12)</f>
        <v>0</v>
      </c>
      <c r="AM151" s="252">
        <f>IF($BN$150&lt;0,0,$BN$150*Hypotheses!$B$26/12)</f>
        <v>7682.726120312499</v>
      </c>
      <c r="AN151" s="230">
        <f>IF($BN$150&lt;0,0,$BN$150*Hypotheses!$B$26/12)</f>
        <v>7682.726120312499</v>
      </c>
      <c r="AO151" s="230">
        <f>IF($BN$150&lt;0,0,$BN$150*Hypotheses!$B$26/12)</f>
        <v>7682.726120312499</v>
      </c>
      <c r="AP151" s="230">
        <f>IF($BN$150&lt;0,0,$BN$150*Hypotheses!$B$26/12)</f>
        <v>7682.726120312499</v>
      </c>
      <c r="AQ151" s="230">
        <f>IF($BN$150&lt;0,0,$BN$150*Hypotheses!$B$26/12)</f>
        <v>7682.726120312499</v>
      </c>
      <c r="AR151" s="230">
        <f>IF($BN$150&lt;0,0,$BN$150*Hypotheses!$B$26/12)</f>
        <v>7682.726120312499</v>
      </c>
      <c r="AS151" s="230">
        <f>IF($BN$150&lt;0,0,$BN$150*Hypotheses!$B$26/12)</f>
        <v>7682.726120312499</v>
      </c>
      <c r="AT151" s="230">
        <f>IF($BN$150&lt;0,0,$BN$150*Hypotheses!$B$26/12)</f>
        <v>7682.726120312499</v>
      </c>
      <c r="AU151" s="230">
        <f>IF($BN$150&lt;0,0,$BN$150*Hypotheses!$B$26/12)</f>
        <v>7682.726120312499</v>
      </c>
      <c r="AV151" s="230">
        <f>IF($BN$150&lt;0,0,$BN$150*Hypotheses!$B$26/12)</f>
        <v>7682.726120312499</v>
      </c>
      <c r="AW151" s="230">
        <f>IF($BN$150&lt;0,0,$BN$150*Hypotheses!$B$26/12)</f>
        <v>7682.726120312499</v>
      </c>
      <c r="AX151" s="230">
        <f>IF($BN$150&lt;0,0,$BN$150*Hypotheses!$B$26/12)</f>
        <v>7682.726120312499</v>
      </c>
      <c r="AY151" s="252">
        <f>IF($BO$150&lt;0,0,$BO$150*Hypotheses!$B$26/12)</f>
        <v>21699.968149869797</v>
      </c>
      <c r="AZ151" s="230">
        <f>IF($BO$150&lt;0,0,$BO$150*Hypotheses!$B$26/12)</f>
        <v>21699.968149869797</v>
      </c>
      <c r="BA151" s="230">
        <f>IF($BO$150&lt;0,0,$BO$150*Hypotheses!$B$26/12)</f>
        <v>21699.968149869797</v>
      </c>
      <c r="BB151" s="230">
        <f>IF($BO$150&lt;0,0,$BO$150*Hypotheses!$B$26/12)</f>
        <v>21699.968149869797</v>
      </c>
      <c r="BC151" s="230">
        <f>IF($BO$150&lt;0,0,$BO$150*Hypotheses!$B$26/12)</f>
        <v>21699.968149869797</v>
      </c>
      <c r="BD151" s="230">
        <f>IF($BO$150&lt;0,0,$BO$150*Hypotheses!$B$26/12)</f>
        <v>21699.968149869797</v>
      </c>
      <c r="BE151" s="230">
        <f>IF($BO$150&lt;0,0,$BO$150*Hypotheses!$B$26/12)</f>
        <v>21699.968149869797</v>
      </c>
      <c r="BF151" s="230">
        <f>IF($BO$150&lt;0,0,$BO$150*Hypotheses!$B$26/12)</f>
        <v>21699.968149869797</v>
      </c>
      <c r="BG151" s="230">
        <f>IF($BO$150&lt;0,0,$BO$150*Hypotheses!$B$26/12)</f>
        <v>21699.968149869797</v>
      </c>
      <c r="BH151" s="230">
        <f>IF($BO$150&lt;0,0,$BO$150*Hypotheses!$B$26/12)</f>
        <v>21699.968149869797</v>
      </c>
      <c r="BI151" s="230">
        <f>IF($BO$150&lt;0,0,$BO$150*Hypotheses!$B$26/12)</f>
        <v>21699.968149869797</v>
      </c>
      <c r="BJ151" s="230">
        <f>IF($BO$150&lt;0,0,$BO$150*Hypotheses!$B$26/12)</f>
        <v>21699.968149869797</v>
      </c>
      <c r="BK151" s="194">
        <f>SUM(C151:N151)</f>
        <v>2550.7055999999993</v>
      </c>
      <c r="BL151" s="194">
        <f>SUM(O151:Z151)</f>
        <v>8132.8621999999996</v>
      </c>
      <c r="BM151" s="194">
        <f>SUM(AA151:AL151)</f>
        <v>2745.4952770833333</v>
      </c>
      <c r="BN151" s="194">
        <f>SUM(AM151:AX151)</f>
        <v>92192.713443749977</v>
      </c>
      <c r="BO151" s="194">
        <f>SUM(AY151:BJ151)</f>
        <v>260399.61779843751</v>
      </c>
    </row>
    <row r="152" spans="1:67" x14ac:dyDescent="0.25">
      <c r="A152" s="248" t="s">
        <v>2224</v>
      </c>
      <c r="B152" s="196"/>
      <c r="C152" s="249">
        <f>C150-C151</f>
        <v>-3038.3587999999991</v>
      </c>
      <c r="D152" s="249">
        <f t="shared" ref="D152:AI152" si="134">C152+D150-D151</f>
        <v>-4456.7175999999981</v>
      </c>
      <c r="E152" s="249">
        <f t="shared" si="134"/>
        <v>-4255.0763999999972</v>
      </c>
      <c r="F152" s="249">
        <f t="shared" si="134"/>
        <v>-4053.4351999999963</v>
      </c>
      <c r="G152" s="249">
        <f t="shared" si="134"/>
        <v>-3851.7939999999953</v>
      </c>
      <c r="H152" s="249">
        <f t="shared" si="134"/>
        <v>-3650.1527999999944</v>
      </c>
      <c r="I152" s="249">
        <f t="shared" si="134"/>
        <v>-208.51159999999359</v>
      </c>
      <c r="J152" s="249">
        <f t="shared" si="134"/>
        <v>3233.1296000000075</v>
      </c>
      <c r="K152" s="249">
        <f t="shared" si="134"/>
        <v>6674.7708000000084</v>
      </c>
      <c r="L152" s="249">
        <f t="shared" si="134"/>
        <v>10116.412000000009</v>
      </c>
      <c r="M152" s="249">
        <f t="shared" si="134"/>
        <v>13558.053200000009</v>
      </c>
      <c r="N152" s="249">
        <f t="shared" si="134"/>
        <v>16999.694400000011</v>
      </c>
      <c r="O152" s="250">
        <f t="shared" si="134"/>
        <v>13759.022550000012</v>
      </c>
      <c r="P152" s="249">
        <f t="shared" si="134"/>
        <v>16965.850700000014</v>
      </c>
      <c r="Q152" s="249">
        <f t="shared" si="134"/>
        <v>20172.678850000015</v>
      </c>
      <c r="R152" s="249">
        <f t="shared" si="134"/>
        <v>23379.507000000016</v>
      </c>
      <c r="S152" s="249">
        <f t="shared" si="134"/>
        <v>26536.335150000017</v>
      </c>
      <c r="T152" s="249">
        <f t="shared" si="134"/>
        <v>29693.163300000018</v>
      </c>
      <c r="U152" s="249">
        <f t="shared" si="134"/>
        <v>36073.741450000023</v>
      </c>
      <c r="V152" s="249">
        <f t="shared" si="134"/>
        <v>42454.319600000024</v>
      </c>
      <c r="W152" s="249">
        <f t="shared" si="134"/>
        <v>48834.897750000026</v>
      </c>
      <c r="X152" s="249">
        <f t="shared" si="134"/>
        <v>55215.475900000027</v>
      </c>
      <c r="Y152" s="249">
        <f t="shared" si="134"/>
        <v>61546.054050000028</v>
      </c>
      <c r="Z152" s="249">
        <f t="shared" si="134"/>
        <v>67876.632200000036</v>
      </c>
      <c r="AA152" s="250">
        <f t="shared" si="134"/>
        <v>76083.682756250026</v>
      </c>
      <c r="AB152" s="249">
        <f t="shared" si="134"/>
        <v>86986.228589583363</v>
      </c>
      <c r="AC152" s="249">
        <f t="shared" si="134"/>
        <v>97888.7744229167</v>
      </c>
      <c r="AD152" s="249">
        <f t="shared" si="134"/>
        <v>108791.32025625004</v>
      </c>
      <c r="AE152" s="249">
        <f t="shared" si="134"/>
        <v>119693.86608958337</v>
      </c>
      <c r="AF152" s="249">
        <f t="shared" si="134"/>
        <v>130596.41192291671</v>
      </c>
      <c r="AG152" s="249">
        <f t="shared" si="134"/>
        <v>161547.39525625005</v>
      </c>
      <c r="AH152" s="249">
        <f t="shared" si="134"/>
        <v>190168.37858958339</v>
      </c>
      <c r="AI152" s="249">
        <f t="shared" si="134"/>
        <v>218789.36192291672</v>
      </c>
      <c r="AJ152" s="249">
        <f t="shared" ref="AJ152:BJ152" si="135">AI152+AJ150-AJ151</f>
        <v>247410.34525625006</v>
      </c>
      <c r="AK152" s="249">
        <f t="shared" si="135"/>
        <v>276031.3285895834</v>
      </c>
      <c r="AL152" s="249">
        <f t="shared" si="135"/>
        <v>304652.31192291674</v>
      </c>
      <c r="AM152" s="250">
        <f t="shared" si="135"/>
        <v>329799.00455260422</v>
      </c>
      <c r="AN152" s="249">
        <f t="shared" si="135"/>
        <v>354945.69718229171</v>
      </c>
      <c r="AO152" s="249">
        <f t="shared" si="135"/>
        <v>380092.3898119792</v>
      </c>
      <c r="AP152" s="249">
        <f t="shared" si="135"/>
        <v>405239.08244166669</v>
      </c>
      <c r="AQ152" s="249">
        <f t="shared" si="135"/>
        <v>430385.77507135418</v>
      </c>
      <c r="AR152" s="249">
        <f t="shared" si="135"/>
        <v>455532.46770104166</v>
      </c>
      <c r="AS152" s="249">
        <f t="shared" si="135"/>
        <v>526013.14470572921</v>
      </c>
      <c r="AT152" s="249">
        <f t="shared" si="135"/>
        <v>596493.8217104167</v>
      </c>
      <c r="AU152" s="249">
        <f t="shared" si="135"/>
        <v>666924.49871510419</v>
      </c>
      <c r="AV152" s="249">
        <f t="shared" si="135"/>
        <v>737355.17571979167</v>
      </c>
      <c r="AW152" s="249">
        <f t="shared" si="135"/>
        <v>807785.85272447916</v>
      </c>
      <c r="AX152" s="249">
        <f t="shared" si="135"/>
        <v>878216.52972916665</v>
      </c>
      <c r="AY152" s="250">
        <f t="shared" si="135"/>
        <v>961901.54126679688</v>
      </c>
      <c r="AZ152" s="249">
        <f t="shared" si="135"/>
        <v>1045586.5528044271</v>
      </c>
      <c r="BA152" s="249">
        <f t="shared" si="135"/>
        <v>1129221.5643420573</v>
      </c>
      <c r="BB152" s="249">
        <f t="shared" si="135"/>
        <v>1212856.5758796877</v>
      </c>
      <c r="BC152" s="249">
        <f t="shared" si="135"/>
        <v>1296491.587417318</v>
      </c>
      <c r="BD152" s="249">
        <f t="shared" si="135"/>
        <v>1380126.5989549484</v>
      </c>
      <c r="BE152" s="249">
        <f t="shared" si="135"/>
        <v>1565763.0753363287</v>
      </c>
      <c r="BF152" s="249">
        <f t="shared" si="135"/>
        <v>1751349.5517177091</v>
      </c>
      <c r="BG152" s="249">
        <f t="shared" si="135"/>
        <v>1936936.0280990894</v>
      </c>
      <c r="BH152" s="249">
        <f t="shared" si="135"/>
        <v>2122522.5044804695</v>
      </c>
      <c r="BI152" s="249">
        <f t="shared" si="135"/>
        <v>2308108.9808618496</v>
      </c>
      <c r="BJ152" s="249">
        <f t="shared" si="135"/>
        <v>2493695.4572432297</v>
      </c>
      <c r="BK152" s="198">
        <f>BK150-BK151</f>
        <v>15799.694399999995</v>
      </c>
      <c r="BL152" s="198">
        <f>BL150-BL151</f>
        <v>50376.9378</v>
      </c>
      <c r="BM152" s="198">
        <f>BM150-BM151</f>
        <v>234275.67972291666</v>
      </c>
      <c r="BN152" s="198">
        <f>BN150-BN151</f>
        <v>571064.21780624997</v>
      </c>
      <c r="BO152" s="198">
        <f>BO150-BO151</f>
        <v>1612978.9275140627</v>
      </c>
    </row>
    <row r="153" spans="1:67" x14ac:dyDescent="0.25">
      <c r="A153" s="14" t="s">
        <v>2225</v>
      </c>
      <c r="C153" s="253">
        <f t="shared" ref="C153:AH153" si="136">C19</f>
        <v>1200</v>
      </c>
      <c r="D153" s="253">
        <f t="shared" si="136"/>
        <v>0</v>
      </c>
      <c r="E153" s="253">
        <f t="shared" si="136"/>
        <v>0</v>
      </c>
      <c r="F153" s="253">
        <f t="shared" si="136"/>
        <v>0</v>
      </c>
      <c r="G153" s="253">
        <f t="shared" si="136"/>
        <v>0</v>
      </c>
      <c r="H153" s="253">
        <f t="shared" si="136"/>
        <v>0</v>
      </c>
      <c r="I153" s="253">
        <f t="shared" si="136"/>
        <v>0</v>
      </c>
      <c r="J153" s="253">
        <f t="shared" si="136"/>
        <v>0</v>
      </c>
      <c r="K153" s="253">
        <f t="shared" si="136"/>
        <v>0</v>
      </c>
      <c r="L153" s="253">
        <f t="shared" si="136"/>
        <v>0</v>
      </c>
      <c r="M153" s="253">
        <f t="shared" si="136"/>
        <v>0</v>
      </c>
      <c r="N153" s="253">
        <f t="shared" si="136"/>
        <v>0</v>
      </c>
      <c r="O153" s="253">
        <f t="shared" si="136"/>
        <v>500</v>
      </c>
      <c r="P153" s="253">
        <f t="shared" si="136"/>
        <v>0</v>
      </c>
      <c r="Q153" s="253">
        <f t="shared" si="136"/>
        <v>0</v>
      </c>
      <c r="R153" s="253">
        <f t="shared" si="136"/>
        <v>0</v>
      </c>
      <c r="S153" s="253">
        <f t="shared" si="136"/>
        <v>0</v>
      </c>
      <c r="T153" s="253">
        <f t="shared" si="136"/>
        <v>0</v>
      </c>
      <c r="U153" s="253">
        <f t="shared" si="136"/>
        <v>0</v>
      </c>
      <c r="V153" s="253">
        <f t="shared" si="136"/>
        <v>0</v>
      </c>
      <c r="W153" s="253">
        <f t="shared" si="136"/>
        <v>0</v>
      </c>
      <c r="X153" s="253">
        <f t="shared" si="136"/>
        <v>0</v>
      </c>
      <c r="Y153" s="253">
        <f t="shared" si="136"/>
        <v>0</v>
      </c>
      <c r="Z153" s="253">
        <f t="shared" si="136"/>
        <v>0</v>
      </c>
      <c r="AA153" s="253">
        <f t="shared" si="136"/>
        <v>500</v>
      </c>
      <c r="AB153" s="253">
        <f t="shared" si="136"/>
        <v>0</v>
      </c>
      <c r="AC153" s="253">
        <f t="shared" si="136"/>
        <v>0</v>
      </c>
      <c r="AD153" s="253">
        <f t="shared" si="136"/>
        <v>0</v>
      </c>
      <c r="AE153" s="253">
        <f t="shared" si="136"/>
        <v>0</v>
      </c>
      <c r="AF153" s="253">
        <f t="shared" si="136"/>
        <v>0</v>
      </c>
      <c r="AG153" s="253">
        <f t="shared" si="136"/>
        <v>2000</v>
      </c>
      <c r="AH153" s="253">
        <f t="shared" si="136"/>
        <v>0</v>
      </c>
      <c r="AI153" s="253">
        <f t="shared" ref="AI153:BJ153" si="137">AI19</f>
        <v>0</v>
      </c>
      <c r="AJ153" s="253">
        <f t="shared" si="137"/>
        <v>0</v>
      </c>
      <c r="AK153" s="253">
        <f t="shared" si="137"/>
        <v>0</v>
      </c>
      <c r="AL153" s="253">
        <f t="shared" si="137"/>
        <v>0</v>
      </c>
      <c r="AM153" s="253">
        <f t="shared" si="137"/>
        <v>500</v>
      </c>
      <c r="AN153" s="253">
        <f t="shared" si="137"/>
        <v>0</v>
      </c>
      <c r="AO153" s="253">
        <f t="shared" si="137"/>
        <v>0</v>
      </c>
      <c r="AP153" s="253">
        <f t="shared" si="137"/>
        <v>0</v>
      </c>
      <c r="AQ153" s="253">
        <f t="shared" si="137"/>
        <v>0</v>
      </c>
      <c r="AR153" s="253">
        <f t="shared" si="137"/>
        <v>0</v>
      </c>
      <c r="AS153" s="253">
        <f t="shared" si="137"/>
        <v>0</v>
      </c>
      <c r="AT153" s="253">
        <f t="shared" si="137"/>
        <v>0</v>
      </c>
      <c r="AU153" s="253">
        <f t="shared" si="137"/>
        <v>0</v>
      </c>
      <c r="AV153" s="253">
        <f t="shared" si="137"/>
        <v>0</v>
      </c>
      <c r="AW153" s="253">
        <f t="shared" si="137"/>
        <v>0</v>
      </c>
      <c r="AX153" s="253">
        <f t="shared" si="137"/>
        <v>0</v>
      </c>
      <c r="AY153" s="253">
        <f t="shared" si="137"/>
        <v>500</v>
      </c>
      <c r="AZ153" s="253">
        <f t="shared" si="137"/>
        <v>0</v>
      </c>
      <c r="BA153" s="253">
        <f t="shared" si="137"/>
        <v>0</v>
      </c>
      <c r="BB153" s="253">
        <f t="shared" si="137"/>
        <v>0</v>
      </c>
      <c r="BC153" s="253">
        <f t="shared" si="137"/>
        <v>0</v>
      </c>
      <c r="BD153" s="253">
        <f t="shared" si="137"/>
        <v>0</v>
      </c>
      <c r="BE153" s="253">
        <f t="shared" si="137"/>
        <v>0</v>
      </c>
      <c r="BF153" s="253">
        <f t="shared" si="137"/>
        <v>0</v>
      </c>
      <c r="BG153" s="253">
        <f t="shared" si="137"/>
        <v>0</v>
      </c>
      <c r="BH153" s="253">
        <f t="shared" si="137"/>
        <v>0</v>
      </c>
      <c r="BI153" s="253">
        <f t="shared" si="137"/>
        <v>0</v>
      </c>
      <c r="BJ153" s="253">
        <f t="shared" si="137"/>
        <v>0</v>
      </c>
      <c r="BK153" s="254">
        <f>SUM(C153:N153)</f>
        <v>1200</v>
      </c>
      <c r="BL153" s="254">
        <f>SUM(O153:Z153)</f>
        <v>500</v>
      </c>
      <c r="BM153" s="254">
        <f>SUM(AA153:AL153)</f>
        <v>2500</v>
      </c>
      <c r="BN153" s="254">
        <f>SUM(AB153:AM153)</f>
        <v>2500</v>
      </c>
      <c r="BO153" s="254">
        <f>SUM(AC153:AN153)</f>
        <v>2500</v>
      </c>
    </row>
    <row r="154" spans="1:67" x14ac:dyDescent="0.25">
      <c r="A154" s="255" t="s">
        <v>2226</v>
      </c>
      <c r="B154" s="256"/>
      <c r="C154" s="249">
        <f>C152-C153</f>
        <v>-4238.3587999999991</v>
      </c>
      <c r="D154" s="249">
        <f t="shared" ref="D154:AI154" si="138">C154+D150-D151-D153</f>
        <v>-5656.7175999999981</v>
      </c>
      <c r="E154" s="249">
        <f t="shared" si="138"/>
        <v>-5455.0763999999972</v>
      </c>
      <c r="F154" s="249">
        <f t="shared" si="138"/>
        <v>-5253.4351999999963</v>
      </c>
      <c r="G154" s="249">
        <f t="shared" si="138"/>
        <v>-5051.7939999999953</v>
      </c>
      <c r="H154" s="249">
        <f t="shared" si="138"/>
        <v>-4850.1527999999944</v>
      </c>
      <c r="I154" s="249">
        <f t="shared" si="138"/>
        <v>-1408.5115999999937</v>
      </c>
      <c r="J154" s="249">
        <f t="shared" si="138"/>
        <v>2033.1296000000073</v>
      </c>
      <c r="K154" s="249">
        <f t="shared" si="138"/>
        <v>5474.7708000000084</v>
      </c>
      <c r="L154" s="249">
        <f t="shared" si="138"/>
        <v>8916.4120000000094</v>
      </c>
      <c r="M154" s="249">
        <f t="shared" si="138"/>
        <v>12358.053200000009</v>
      </c>
      <c r="N154" s="249">
        <f t="shared" si="138"/>
        <v>15799.694400000009</v>
      </c>
      <c r="O154" s="250">
        <f t="shared" si="138"/>
        <v>12059.022550000011</v>
      </c>
      <c r="P154" s="249">
        <f t="shared" si="138"/>
        <v>15265.850700000012</v>
      </c>
      <c r="Q154" s="249">
        <f t="shared" si="138"/>
        <v>18472.678850000011</v>
      </c>
      <c r="R154" s="249">
        <f t="shared" si="138"/>
        <v>21679.507000000009</v>
      </c>
      <c r="S154" s="249">
        <f t="shared" si="138"/>
        <v>24836.33515000001</v>
      </c>
      <c r="T154" s="249">
        <f t="shared" si="138"/>
        <v>27993.163300000011</v>
      </c>
      <c r="U154" s="249">
        <f t="shared" si="138"/>
        <v>34373.741450000016</v>
      </c>
      <c r="V154" s="249">
        <f t="shared" si="138"/>
        <v>40754.319600000017</v>
      </c>
      <c r="W154" s="249">
        <f t="shared" si="138"/>
        <v>47134.897750000018</v>
      </c>
      <c r="X154" s="249">
        <f t="shared" si="138"/>
        <v>53515.475900000019</v>
      </c>
      <c r="Y154" s="249">
        <f t="shared" si="138"/>
        <v>59846.054050000021</v>
      </c>
      <c r="Z154" s="249">
        <f t="shared" si="138"/>
        <v>66176.632200000022</v>
      </c>
      <c r="AA154" s="250">
        <f t="shared" si="138"/>
        <v>73883.682756250026</v>
      </c>
      <c r="AB154" s="249">
        <f t="shared" si="138"/>
        <v>84786.228589583363</v>
      </c>
      <c r="AC154" s="249">
        <f t="shared" si="138"/>
        <v>95688.7744229167</v>
      </c>
      <c r="AD154" s="249">
        <f t="shared" si="138"/>
        <v>106591.32025625004</v>
      </c>
      <c r="AE154" s="249">
        <f t="shared" si="138"/>
        <v>117493.86608958337</v>
      </c>
      <c r="AF154" s="249">
        <f t="shared" si="138"/>
        <v>128396.41192291671</v>
      </c>
      <c r="AG154" s="249">
        <f t="shared" si="138"/>
        <v>157347.39525625005</v>
      </c>
      <c r="AH154" s="249">
        <f t="shared" si="138"/>
        <v>185968.37858958339</v>
      </c>
      <c r="AI154" s="249">
        <f t="shared" si="138"/>
        <v>214589.36192291672</v>
      </c>
      <c r="AJ154" s="249">
        <f t="shared" ref="AJ154:BJ154" si="139">AI154+AJ150-AJ151-AJ153</f>
        <v>243210.34525625006</v>
      </c>
      <c r="AK154" s="249">
        <f t="shared" si="139"/>
        <v>271831.3285895834</v>
      </c>
      <c r="AL154" s="249">
        <f t="shared" si="139"/>
        <v>300452.31192291674</v>
      </c>
      <c r="AM154" s="250">
        <f t="shared" si="139"/>
        <v>325099.00455260422</v>
      </c>
      <c r="AN154" s="249">
        <f t="shared" si="139"/>
        <v>350245.69718229171</v>
      </c>
      <c r="AO154" s="249">
        <f t="shared" si="139"/>
        <v>375392.3898119792</v>
      </c>
      <c r="AP154" s="249">
        <f t="shared" si="139"/>
        <v>400539.08244166669</v>
      </c>
      <c r="AQ154" s="249">
        <f t="shared" si="139"/>
        <v>425685.77507135418</v>
      </c>
      <c r="AR154" s="249">
        <f t="shared" si="139"/>
        <v>450832.46770104166</v>
      </c>
      <c r="AS154" s="249">
        <f t="shared" si="139"/>
        <v>521313.14470572915</v>
      </c>
      <c r="AT154" s="249">
        <f t="shared" si="139"/>
        <v>591793.8217104167</v>
      </c>
      <c r="AU154" s="249">
        <f t="shared" si="139"/>
        <v>662224.49871510419</v>
      </c>
      <c r="AV154" s="249">
        <f t="shared" si="139"/>
        <v>732655.17571979167</v>
      </c>
      <c r="AW154" s="249">
        <f t="shared" si="139"/>
        <v>803085.85272447916</v>
      </c>
      <c r="AX154" s="249">
        <f t="shared" si="139"/>
        <v>873516.52972916665</v>
      </c>
      <c r="AY154" s="250">
        <f t="shared" si="139"/>
        <v>956701.54126679688</v>
      </c>
      <c r="AZ154" s="249">
        <f t="shared" si="139"/>
        <v>1040386.5528044271</v>
      </c>
      <c r="BA154" s="249">
        <f t="shared" si="139"/>
        <v>1124021.5643420573</v>
      </c>
      <c r="BB154" s="249">
        <f t="shared" si="139"/>
        <v>1207656.5758796877</v>
      </c>
      <c r="BC154" s="249">
        <f t="shared" si="139"/>
        <v>1291291.587417318</v>
      </c>
      <c r="BD154" s="249">
        <f t="shared" si="139"/>
        <v>1374926.5989549484</v>
      </c>
      <c r="BE154" s="249">
        <f t="shared" si="139"/>
        <v>1560563.0753363287</v>
      </c>
      <c r="BF154" s="249">
        <f t="shared" si="139"/>
        <v>1746149.5517177091</v>
      </c>
      <c r="BG154" s="249">
        <f t="shared" si="139"/>
        <v>1931736.0280990894</v>
      </c>
      <c r="BH154" s="249">
        <f t="shared" si="139"/>
        <v>2117322.5044804695</v>
      </c>
      <c r="BI154" s="249">
        <f t="shared" si="139"/>
        <v>2302908.9808618496</v>
      </c>
      <c r="BJ154" s="249">
        <f t="shared" si="139"/>
        <v>2488495.4572432297</v>
      </c>
      <c r="BK154" s="198">
        <f>BK152-BK153</f>
        <v>14599.694399999995</v>
      </c>
      <c r="BL154" s="198">
        <f>BL152-BL153</f>
        <v>49876.9378</v>
      </c>
      <c r="BM154" s="198">
        <f>BM152-BM153</f>
        <v>231775.67972291666</v>
      </c>
      <c r="BN154" s="198">
        <f>BN152-BN153</f>
        <v>568564.21780624997</v>
      </c>
      <c r="BO154" s="198">
        <f>BO152-BO153</f>
        <v>1610478.9275140627</v>
      </c>
    </row>
    <row r="155" spans="1:67" x14ac:dyDescent="0.25">
      <c r="A155" s="257"/>
      <c r="B155" s="258"/>
      <c r="C155" s="258"/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8"/>
      <c r="P155" s="258"/>
      <c r="Q155" s="258"/>
      <c r="R155" s="258"/>
      <c r="S155" s="258"/>
      <c r="T155" s="258"/>
      <c r="U155" s="258"/>
      <c r="V155" s="258"/>
      <c r="W155" s="258"/>
      <c r="X155" s="258"/>
      <c r="Y155" s="258"/>
      <c r="Z155" s="258"/>
      <c r="AA155" s="258"/>
      <c r="AB155" s="258"/>
      <c r="AC155" s="258"/>
      <c r="AD155" s="258"/>
      <c r="AE155" s="258"/>
      <c r="AF155" s="258"/>
      <c r="AG155" s="258"/>
      <c r="AH155" s="258"/>
      <c r="AI155" s="258"/>
      <c r="AJ155" s="258"/>
      <c r="AK155" s="258"/>
      <c r="AL155" s="258"/>
      <c r="AM155" s="258"/>
      <c r="AN155" s="258"/>
      <c r="AO155" s="258"/>
      <c r="AP155" s="258"/>
      <c r="AQ155" s="258"/>
      <c r="AR155" s="258"/>
      <c r="AS155" s="258"/>
      <c r="AT155" s="258"/>
      <c r="AU155" s="258"/>
      <c r="AV155" s="258"/>
      <c r="AW155" s="258"/>
      <c r="AX155" s="258"/>
      <c r="AY155" s="258"/>
      <c r="AZ155" s="258"/>
      <c r="BA155" s="258"/>
      <c r="BB155" s="258"/>
      <c r="BC155" s="258"/>
      <c r="BD155" s="258"/>
      <c r="BE155" s="258"/>
      <c r="BF155" s="258"/>
      <c r="BG155" s="258"/>
      <c r="BH155" s="258"/>
      <c r="BI155" s="258"/>
      <c r="BJ155" s="258"/>
      <c r="BK155" s="167"/>
      <c r="BL155" s="167"/>
      <c r="BM155" s="167"/>
      <c r="BN155" s="167"/>
      <c r="BO155" s="167"/>
    </row>
    <row r="156" spans="1:67" x14ac:dyDescent="0.25">
      <c r="A156" s="257"/>
      <c r="B156" s="258"/>
      <c r="C156" s="258"/>
      <c r="D156" s="258"/>
      <c r="E156" s="258"/>
      <c r="F156" s="258"/>
      <c r="G156" s="258"/>
      <c r="H156" s="258"/>
      <c r="I156" s="258"/>
      <c r="J156" s="258"/>
      <c r="K156" s="258"/>
      <c r="L156" s="258"/>
      <c r="M156" s="258"/>
      <c r="N156" s="258"/>
      <c r="O156" s="258"/>
      <c r="P156" s="258"/>
      <c r="Q156" s="258"/>
      <c r="R156" s="258"/>
      <c r="S156" s="258"/>
      <c r="T156" s="258"/>
      <c r="U156" s="258"/>
      <c r="V156" s="258"/>
      <c r="W156" s="258"/>
      <c r="X156" s="258"/>
      <c r="Y156" s="258"/>
      <c r="Z156" s="258"/>
      <c r="AA156" s="258"/>
      <c r="AB156" s="258"/>
      <c r="AC156" s="258"/>
      <c r="AD156" s="258"/>
      <c r="AE156" s="258"/>
      <c r="AF156" s="258"/>
      <c r="AG156" s="258"/>
      <c r="AH156" s="258"/>
      <c r="AI156" s="258"/>
      <c r="AJ156" s="258"/>
      <c r="AK156" s="258"/>
      <c r="AL156" s="258"/>
      <c r="AM156" s="258"/>
      <c r="AN156" s="258"/>
      <c r="AO156" s="258"/>
      <c r="AP156" s="258"/>
      <c r="AQ156" s="258"/>
      <c r="AR156" s="258"/>
      <c r="AS156" s="258"/>
      <c r="AT156" s="258"/>
      <c r="AU156" s="258"/>
      <c r="AV156" s="258"/>
      <c r="AW156" s="258"/>
      <c r="AX156" s="258"/>
      <c r="AY156" s="258"/>
      <c r="AZ156" s="258"/>
      <c r="BA156" s="258"/>
      <c r="BB156" s="258"/>
      <c r="BC156" s="258"/>
      <c r="BD156" s="258"/>
      <c r="BE156" s="258"/>
      <c r="BF156" s="258"/>
      <c r="BG156" s="258"/>
      <c r="BH156" s="258"/>
      <c r="BI156" s="258"/>
      <c r="BJ156" s="258"/>
      <c r="BK156" s="167"/>
      <c r="BL156" s="167"/>
      <c r="BM156" s="167"/>
      <c r="BN156" s="167"/>
      <c r="BO156" s="167"/>
    </row>
    <row r="157" spans="1:67" x14ac:dyDescent="0.25">
      <c r="A157" s="257"/>
      <c r="B157" s="258"/>
      <c r="C157" s="258"/>
      <c r="D157" s="258"/>
      <c r="E157" s="258"/>
      <c r="F157" s="258"/>
      <c r="G157" s="258"/>
      <c r="H157" s="258"/>
      <c r="I157" s="258"/>
      <c r="J157" s="258"/>
      <c r="K157" s="258"/>
      <c r="L157" s="258"/>
      <c r="M157" s="258"/>
      <c r="N157" s="258"/>
      <c r="O157" s="258"/>
      <c r="P157" s="258"/>
      <c r="Q157" s="258"/>
      <c r="R157" s="258"/>
      <c r="S157" s="258"/>
      <c r="T157" s="258"/>
      <c r="U157" s="258"/>
      <c r="V157" s="258"/>
      <c r="W157" s="258"/>
      <c r="X157" s="258"/>
      <c r="Y157" s="258"/>
      <c r="Z157" s="258"/>
      <c r="AA157" s="258"/>
      <c r="AB157" s="258"/>
      <c r="AC157" s="258"/>
      <c r="AD157" s="258"/>
      <c r="AE157" s="258"/>
      <c r="AF157" s="258"/>
      <c r="AG157" s="258"/>
      <c r="AH157" s="258"/>
      <c r="AI157" s="258"/>
      <c r="AJ157" s="258"/>
      <c r="AK157" s="258"/>
      <c r="AL157" s="258"/>
      <c r="AM157" s="258"/>
      <c r="AN157" s="258"/>
      <c r="AO157" s="258"/>
      <c r="AP157" s="258"/>
      <c r="AQ157" s="258"/>
      <c r="AR157" s="258"/>
      <c r="AS157" s="258"/>
      <c r="AT157" s="258"/>
      <c r="AU157" s="258"/>
      <c r="AV157" s="258"/>
      <c r="AW157" s="258"/>
      <c r="AX157" s="258"/>
      <c r="AY157" s="258"/>
      <c r="AZ157" s="258"/>
      <c r="BA157" s="258"/>
      <c r="BB157" s="258"/>
      <c r="BC157" s="258"/>
      <c r="BD157" s="258"/>
      <c r="BE157" s="258"/>
      <c r="BF157" s="258"/>
      <c r="BG157" s="258"/>
      <c r="BH157" s="258"/>
      <c r="BI157" s="258"/>
      <c r="BJ157" s="258"/>
      <c r="BK157" s="167"/>
      <c r="BL157" s="167"/>
      <c r="BM157" s="167"/>
      <c r="BN157" s="167"/>
      <c r="BO157" s="167"/>
    </row>
    <row r="159" spans="1:67" x14ac:dyDescent="0.25">
      <c r="B159" s="341" t="s">
        <v>2227</v>
      </c>
      <c r="C159" s="259" t="s">
        <v>3</v>
      </c>
      <c r="D159" s="336" t="s">
        <v>2228</v>
      </c>
      <c r="E159" s="336"/>
      <c r="F159" s="56" t="s">
        <v>502</v>
      </c>
      <c r="H159" s="259" t="s">
        <v>2229</v>
      </c>
      <c r="I159" s="336" t="s">
        <v>2230</v>
      </c>
      <c r="J159" s="336"/>
      <c r="K159" s="56" t="s">
        <v>2231</v>
      </c>
      <c r="O159" s="259" t="s">
        <v>3</v>
      </c>
      <c r="P159" s="336" t="s">
        <v>2228</v>
      </c>
      <c r="Q159" s="336"/>
      <c r="R159" s="56" t="s">
        <v>502</v>
      </c>
      <c r="T159" s="259" t="s">
        <v>2229</v>
      </c>
      <c r="U159" s="336" t="s">
        <v>2230</v>
      </c>
      <c r="V159" s="336"/>
      <c r="W159" s="56" t="s">
        <v>2231</v>
      </c>
      <c r="AA159" s="259" t="s">
        <v>3</v>
      </c>
      <c r="AB159" s="336" t="s">
        <v>2228</v>
      </c>
      <c r="AC159" s="336"/>
      <c r="AD159" s="56" t="s">
        <v>502</v>
      </c>
      <c r="AF159" s="259" t="s">
        <v>2229</v>
      </c>
      <c r="AG159" s="336" t="s">
        <v>2230</v>
      </c>
      <c r="AH159" s="336"/>
      <c r="AI159" s="56" t="s">
        <v>2231</v>
      </c>
      <c r="AM159" s="259" t="s">
        <v>3</v>
      </c>
      <c r="AN159" s="336" t="s">
        <v>2228</v>
      </c>
      <c r="AO159" s="336"/>
      <c r="AP159" s="56" t="s">
        <v>502</v>
      </c>
      <c r="AR159" s="259" t="s">
        <v>2229</v>
      </c>
      <c r="AS159" s="336" t="s">
        <v>2230</v>
      </c>
      <c r="AT159" s="336"/>
      <c r="AU159" s="56" t="s">
        <v>2231</v>
      </c>
      <c r="AY159" s="259" t="s">
        <v>3</v>
      </c>
      <c r="AZ159" s="336" t="s">
        <v>2228</v>
      </c>
      <c r="BA159" s="336"/>
      <c r="BB159" s="56" t="s">
        <v>502</v>
      </c>
      <c r="BD159" s="259" t="s">
        <v>2229</v>
      </c>
      <c r="BE159" s="336" t="s">
        <v>2230</v>
      </c>
      <c r="BF159" s="336"/>
      <c r="BG159" s="56" t="s">
        <v>2231</v>
      </c>
    </row>
    <row r="160" spans="1:67" x14ac:dyDescent="0.25">
      <c r="B160" s="341"/>
      <c r="E160" s="260"/>
      <c r="G160" s="112" t="s">
        <v>2232</v>
      </c>
      <c r="J160" s="260"/>
      <c r="Q160" s="260"/>
      <c r="V160" s="260"/>
      <c r="AC160" s="260"/>
      <c r="AH160" s="260"/>
      <c r="AO160" s="260"/>
      <c r="AT160" s="260"/>
      <c r="BA160" s="260"/>
      <c r="BF160" s="260"/>
    </row>
    <row r="161" spans="2:67" x14ac:dyDescent="0.25">
      <c r="B161" s="341"/>
      <c r="C161" s="112" t="s">
        <v>2233</v>
      </c>
      <c r="D161" s="261">
        <f>C142</f>
        <v>6425.7999999999993</v>
      </c>
      <c r="E161" s="260" t="s">
        <v>2155</v>
      </c>
      <c r="F161" s="262">
        <f>D161+D163-F163</f>
        <v>-22374.2</v>
      </c>
      <c r="G161" s="53">
        <f>IF(F161&gt;0,((F161/12)*0.05)*6,0)</f>
        <v>0</v>
      </c>
      <c r="H161" s="112" t="s">
        <v>2234</v>
      </c>
      <c r="I161" s="263">
        <f>SUM(C74:C74)</f>
        <v>360</v>
      </c>
      <c r="J161" s="260" t="s">
        <v>2235</v>
      </c>
      <c r="K161" s="264">
        <f>C145</f>
        <v>3600</v>
      </c>
      <c r="O161" s="112" t="s">
        <v>2233</v>
      </c>
      <c r="P161" s="261">
        <f>O142</f>
        <v>9762.9333333333325</v>
      </c>
      <c r="Q161" s="260" t="s">
        <v>2155</v>
      </c>
      <c r="R161" s="262">
        <f>P161+P163-R163</f>
        <v>10262.933333333332</v>
      </c>
      <c r="S161" s="53">
        <f>((R161/12)*0.05)*6</f>
        <v>256.57333333333332</v>
      </c>
      <c r="T161" s="112" t="s">
        <v>2234</v>
      </c>
      <c r="U161" s="263">
        <f>SUM(O74:O74)</f>
        <v>720</v>
      </c>
      <c r="V161" s="260" t="s">
        <v>2235</v>
      </c>
      <c r="W161" s="264">
        <f>O145</f>
        <v>7200</v>
      </c>
      <c r="AA161" s="112" t="s">
        <v>2233</v>
      </c>
      <c r="AB161" s="261">
        <f>AA142</f>
        <v>34047.45416666667</v>
      </c>
      <c r="AC161" s="260" t="s">
        <v>2155</v>
      </c>
      <c r="AD161" s="262">
        <f>AB161+AB163-AD163</f>
        <v>34547.45416666667</v>
      </c>
      <c r="AE161" s="53">
        <f>((AD161/12)*0.05)*6</f>
        <v>863.68635416666689</v>
      </c>
      <c r="AF161" s="112" t="s">
        <v>2234</v>
      </c>
      <c r="AG161" s="263">
        <f>SUM(AA74:AA74)</f>
        <v>4500</v>
      </c>
      <c r="AH161" s="260" t="s">
        <v>2235</v>
      </c>
      <c r="AI161" s="264">
        <f>AA145</f>
        <v>45000</v>
      </c>
      <c r="AM161" s="112" t="s">
        <v>2233</v>
      </c>
      <c r="AN161" s="261">
        <f>AM142</f>
        <v>68420.581250000003</v>
      </c>
      <c r="AO161" s="260" t="s">
        <v>2155</v>
      </c>
      <c r="AP161" s="262">
        <f>AN161+AN163-AP163</f>
        <v>68920.581250000003</v>
      </c>
      <c r="AQ161" s="53">
        <f>((AP161/12)*0.05)*6</f>
        <v>1723.0145312499999</v>
      </c>
      <c r="AR161" s="112" t="s">
        <v>2234</v>
      </c>
      <c r="AS161" s="263">
        <f>SUM(AM74:AM74)</f>
        <v>10125</v>
      </c>
      <c r="AT161" s="260" t="s">
        <v>2235</v>
      </c>
      <c r="AU161" s="264">
        <f>AM145</f>
        <v>101250</v>
      </c>
      <c r="AY161" s="112" t="s">
        <v>2233</v>
      </c>
      <c r="AZ161" s="261">
        <f>AY142</f>
        <v>122427.5203125</v>
      </c>
      <c r="BA161" s="260" t="s">
        <v>2155</v>
      </c>
      <c r="BB161" s="262">
        <f>AZ161+AZ163-BB163</f>
        <v>122927.5203125</v>
      </c>
      <c r="BC161" s="53">
        <f>((BB161/12)*0.05)*6</f>
        <v>3073.1880078124996</v>
      </c>
      <c r="BD161" s="112" t="s">
        <v>2234</v>
      </c>
      <c r="BE161" s="263">
        <f>SUM(AY74:AY74)</f>
        <v>22781.25</v>
      </c>
      <c r="BF161" s="260" t="s">
        <v>2235</v>
      </c>
      <c r="BG161" s="264">
        <f>AY145</f>
        <v>227812.5</v>
      </c>
    </row>
    <row r="162" spans="2:67" x14ac:dyDescent="0.25">
      <c r="B162" s="341"/>
      <c r="E162" s="260"/>
      <c r="F162" s="265"/>
      <c r="J162" s="260"/>
      <c r="K162" s="265"/>
      <c r="Q162" s="260"/>
      <c r="R162" s="265"/>
      <c r="V162" s="260"/>
      <c r="W162" s="265"/>
      <c r="AC162" s="260"/>
      <c r="AD162" s="265"/>
      <c r="AH162" s="260"/>
      <c r="AI162" s="265"/>
      <c r="AO162" s="260"/>
      <c r="AP162" s="265"/>
      <c r="AT162" s="260"/>
      <c r="AU162" s="265"/>
      <c r="BA162" s="260"/>
      <c r="BB162" s="265"/>
      <c r="BF162" s="260"/>
      <c r="BG162" s="265"/>
    </row>
    <row r="163" spans="2:67" x14ac:dyDescent="0.25">
      <c r="B163" s="341"/>
      <c r="C163" s="112" t="s">
        <v>2236</v>
      </c>
      <c r="D163" s="266">
        <f>C40</f>
        <v>1200</v>
      </c>
      <c r="E163" s="260" t="s">
        <v>2237</v>
      </c>
      <c r="F163" s="53">
        <f>C50</f>
        <v>30000</v>
      </c>
      <c r="H163" s="112" t="s">
        <v>2238</v>
      </c>
      <c r="I163" s="261">
        <f>SUM(C142)</f>
        <v>6425.7999999999993</v>
      </c>
      <c r="J163" s="260"/>
      <c r="K163" s="265"/>
      <c r="O163" s="112" t="s">
        <v>2236</v>
      </c>
      <c r="P163" s="266">
        <f>O40</f>
        <v>500</v>
      </c>
      <c r="Q163" s="260" t="s">
        <v>2237</v>
      </c>
      <c r="R163" s="53">
        <f>O50</f>
        <v>0</v>
      </c>
      <c r="T163" s="112" t="s">
        <v>2238</v>
      </c>
      <c r="U163" s="261">
        <f>SUM(O142)</f>
        <v>9762.9333333333325</v>
      </c>
      <c r="V163" s="260"/>
      <c r="W163" s="265"/>
      <c r="AA163" s="112" t="s">
        <v>2236</v>
      </c>
      <c r="AB163" s="266">
        <f>AA40</f>
        <v>500</v>
      </c>
      <c r="AC163" s="260" t="s">
        <v>2237</v>
      </c>
      <c r="AD163" s="53">
        <f>AA50</f>
        <v>0</v>
      </c>
      <c r="AF163" s="112" t="s">
        <v>2238</v>
      </c>
      <c r="AG163" s="261">
        <f>SUM(AA142)</f>
        <v>34047.45416666667</v>
      </c>
      <c r="AH163" s="260"/>
      <c r="AI163" s="265"/>
      <c r="AM163" s="112" t="s">
        <v>2236</v>
      </c>
      <c r="AN163" s="266">
        <f>AM40</f>
        <v>500</v>
      </c>
      <c r="AO163" s="260" t="s">
        <v>2237</v>
      </c>
      <c r="AP163" s="53">
        <f>AM50</f>
        <v>0</v>
      </c>
      <c r="AR163" s="112" t="s">
        <v>2238</v>
      </c>
      <c r="AS163" s="261">
        <f>SUM(AM142)</f>
        <v>68420.581250000003</v>
      </c>
      <c r="AT163" s="260"/>
      <c r="AU163" s="265"/>
      <c r="AY163" s="112" t="s">
        <v>2236</v>
      </c>
      <c r="AZ163" s="266">
        <f>AY40</f>
        <v>500</v>
      </c>
      <c r="BA163" s="260" t="s">
        <v>2237</v>
      </c>
      <c r="BB163" s="53">
        <f>AY50</f>
        <v>0</v>
      </c>
      <c r="BD163" s="112" t="s">
        <v>2238</v>
      </c>
      <c r="BE163" s="261">
        <f>SUM(AY142)</f>
        <v>122427.5203125</v>
      </c>
      <c r="BF163" s="260"/>
      <c r="BG163" s="265"/>
      <c r="BH163" s="133"/>
      <c r="BI163" s="133"/>
      <c r="BJ163" s="133"/>
      <c r="BK163" s="133"/>
      <c r="BL163" s="133"/>
      <c r="BM163" s="133"/>
      <c r="BN163" s="133"/>
      <c r="BO163" s="133"/>
    </row>
    <row r="164" spans="2:67" x14ac:dyDescent="0.25">
      <c r="B164" s="341"/>
      <c r="E164" s="260"/>
      <c r="F164" s="265"/>
      <c r="H164" s="112" t="str">
        <f>IF(I164&lt;&gt;"","Bénéfice","")</f>
        <v/>
      </c>
      <c r="I164" s="267" t="str">
        <f>IF(K161&gt;I161+I163,K161-I163,"")</f>
        <v/>
      </c>
      <c r="J164" s="112" t="str">
        <f>IF(K164&lt;&gt;"","Perte","")</f>
        <v>Perte</v>
      </c>
      <c r="K164" s="53">
        <f>IF(K161&lt;I161+I163,I163+I161-K161,"")</f>
        <v>3185.7999999999993</v>
      </c>
      <c r="Q164" s="260"/>
      <c r="R164" s="265"/>
      <c r="T164" s="112" t="str">
        <f>IF(U164&lt;&gt;"","Bénéfice","")</f>
        <v/>
      </c>
      <c r="U164" s="267" t="str">
        <f>IF(W161&gt;U161+U163,W161-U163,"")</f>
        <v/>
      </c>
      <c r="V164" s="112" t="str">
        <f>IF(W164&lt;&gt;"","Perte","")</f>
        <v>Perte</v>
      </c>
      <c r="W164" s="53">
        <f>IF(W161&lt;U161+U163,U163+U161-W161,"")</f>
        <v>3282.9333333333325</v>
      </c>
      <c r="AC164" s="260"/>
      <c r="AD164" s="265"/>
      <c r="AF164" s="112" t="str">
        <f>IF(AG164&lt;&gt;"","Bénéfice","")</f>
        <v>Bénéfice</v>
      </c>
      <c r="AG164" s="267">
        <f>IF(AI161&gt;AG161+AG163,AI161-AG163,"")</f>
        <v>10952.54583333333</v>
      </c>
      <c r="AH164" s="112" t="str">
        <f>IF(AI164&lt;&gt;"","Perte","")</f>
        <v/>
      </c>
      <c r="AI164" s="53" t="str">
        <f>IF(AI161&lt;AG161+AG163,AG163+AG161-AI161,"")</f>
        <v/>
      </c>
      <c r="AO164" s="260"/>
      <c r="AP164" s="265"/>
      <c r="AR164" s="112" t="str">
        <f>IF(AS164&lt;&gt;"","Bénéfice","")</f>
        <v>Bénéfice</v>
      </c>
      <c r="AS164" s="267">
        <f>IF(AU161&gt;AS161+AS163,AU161-AS163,"")</f>
        <v>32829.418749999997</v>
      </c>
      <c r="AT164" s="112" t="str">
        <f>IF(AU164&lt;&gt;"","Perte","")</f>
        <v/>
      </c>
      <c r="AU164" s="53" t="str">
        <f>IF(AU161&lt;AS161+AS163,AS163+AS161-AU161,"")</f>
        <v/>
      </c>
      <c r="BA164" s="260"/>
      <c r="BB164" s="265"/>
      <c r="BD164" s="112" t="str">
        <f>IF(BE164&lt;&gt;"","Bénéfice","")</f>
        <v>Bénéfice</v>
      </c>
      <c r="BE164" s="267">
        <f>IF(BG161&gt;BE161+BE163,BG161-BE163,"")</f>
        <v>105384.9796875</v>
      </c>
      <c r="BF164" s="112" t="str">
        <f>IF(BG164&lt;&gt;"","Perte","")</f>
        <v/>
      </c>
      <c r="BG164" s="53" t="str">
        <f>IF(BG161&lt;BE161+BE163,BE163+BE161-BG161,"")</f>
        <v/>
      </c>
      <c r="BH164" s="133"/>
      <c r="BI164" s="133"/>
      <c r="BJ164" s="133"/>
      <c r="BK164" s="133"/>
      <c r="BL164" s="133"/>
      <c r="BM164" s="133"/>
      <c r="BN164" s="133"/>
      <c r="BO164" s="133"/>
    </row>
    <row r="165" spans="2:67" x14ac:dyDescent="0.25">
      <c r="B165" s="341"/>
      <c r="C165" s="268"/>
      <c r="D165" s="269">
        <f>D163+D161</f>
        <v>7625.7999999999993</v>
      </c>
      <c r="E165" s="270"/>
      <c r="F165" s="271">
        <f>F163+F161</f>
        <v>7625.7999999999993</v>
      </c>
      <c r="H165" s="268"/>
      <c r="I165" s="272">
        <f>SUM(I161:I164)</f>
        <v>6785.7999999999993</v>
      </c>
      <c r="J165" s="270"/>
      <c r="K165" s="273">
        <f>SUM(K161:K164)</f>
        <v>6785.7999999999993</v>
      </c>
      <c r="O165" s="268"/>
      <c r="P165" s="269">
        <f>P163+P161</f>
        <v>10262.933333333332</v>
      </c>
      <c r="Q165" s="270"/>
      <c r="R165" s="271">
        <f>R163+R161</f>
        <v>10262.933333333332</v>
      </c>
      <c r="T165" s="268"/>
      <c r="U165" s="272">
        <f>SUM(U161:U164)</f>
        <v>10482.933333333332</v>
      </c>
      <c r="V165" s="270"/>
      <c r="W165" s="273">
        <f>SUM(W161:W164)</f>
        <v>10482.933333333332</v>
      </c>
      <c r="AA165" s="268"/>
      <c r="AB165" s="269">
        <f>AB163+AB161</f>
        <v>34547.45416666667</v>
      </c>
      <c r="AC165" s="270"/>
      <c r="AD165" s="271">
        <f>AD163+AD161</f>
        <v>34547.45416666667</v>
      </c>
      <c r="AF165" s="268"/>
      <c r="AG165" s="272">
        <f>SUM(AG161:AG164)</f>
        <v>49500</v>
      </c>
      <c r="AH165" s="270"/>
      <c r="AI165" s="273">
        <f>SUM(AI161:AI164)</f>
        <v>45000</v>
      </c>
      <c r="AM165" s="268"/>
      <c r="AN165" s="269">
        <f>AN163+AN161</f>
        <v>68920.581250000003</v>
      </c>
      <c r="AO165" s="270"/>
      <c r="AP165" s="271">
        <f>AP163+AP161</f>
        <v>68920.581250000003</v>
      </c>
      <c r="AR165" s="268"/>
      <c r="AS165" s="272">
        <f>SUM(AS161:AS164)</f>
        <v>111375</v>
      </c>
      <c r="AT165" s="270"/>
      <c r="AU165" s="273">
        <f>SUM(AU161:AU164)</f>
        <v>101250</v>
      </c>
      <c r="AY165" s="268"/>
      <c r="AZ165" s="269">
        <f>AZ163+AZ161</f>
        <v>122927.5203125</v>
      </c>
      <c r="BA165" s="270"/>
      <c r="BB165" s="271">
        <f>BB163+BB161</f>
        <v>122927.5203125</v>
      </c>
      <c r="BD165" s="268"/>
      <c r="BE165" s="272">
        <f>SUM(BE161:BE164)</f>
        <v>250593.75</v>
      </c>
      <c r="BF165" s="270"/>
      <c r="BG165" s="273">
        <f>SUM(BG161:BG164)</f>
        <v>227812.5</v>
      </c>
      <c r="BH165" s="133"/>
      <c r="BI165" s="133"/>
      <c r="BJ165" s="133"/>
      <c r="BK165" s="133"/>
      <c r="BL165" s="133"/>
      <c r="BM165" s="133"/>
      <c r="BN165" s="133"/>
      <c r="BO165" s="133"/>
    </row>
    <row r="166" spans="2:67" x14ac:dyDescent="0.25">
      <c r="BH166" s="133"/>
      <c r="BI166" s="133"/>
      <c r="BJ166" s="133"/>
      <c r="BK166" s="133"/>
      <c r="BL166" s="133"/>
      <c r="BM166" s="133"/>
      <c r="BN166" s="133"/>
      <c r="BO166" s="133"/>
    </row>
    <row r="167" spans="2:67" x14ac:dyDescent="0.25">
      <c r="BH167" s="133"/>
      <c r="BI167" s="133"/>
      <c r="BJ167" s="133"/>
      <c r="BK167" s="133"/>
      <c r="BL167" s="133"/>
      <c r="BM167" s="133"/>
      <c r="BN167" s="133"/>
      <c r="BO167" s="133"/>
    </row>
    <row r="168" spans="2:67" x14ac:dyDescent="0.25">
      <c r="B168" s="341" t="s">
        <v>2239</v>
      </c>
      <c r="C168" s="259" t="s">
        <v>3</v>
      </c>
      <c r="D168" s="336" t="s">
        <v>2240</v>
      </c>
      <c r="E168" s="336"/>
      <c r="F168" s="56" t="s">
        <v>502</v>
      </c>
      <c r="H168" s="259" t="s">
        <v>2229</v>
      </c>
      <c r="I168" s="336" t="s">
        <v>2230</v>
      </c>
      <c r="J168" s="336"/>
      <c r="K168" s="56" t="s">
        <v>2231</v>
      </c>
      <c r="O168" s="259" t="s">
        <v>3</v>
      </c>
      <c r="P168" s="336" t="s">
        <v>2240</v>
      </c>
      <c r="Q168" s="336"/>
      <c r="R168" s="56" t="s">
        <v>502</v>
      </c>
      <c r="T168" s="259" t="s">
        <v>2229</v>
      </c>
      <c r="U168" s="336" t="s">
        <v>2230</v>
      </c>
      <c r="V168" s="336"/>
      <c r="W168" s="56" t="s">
        <v>2231</v>
      </c>
      <c r="AA168" s="259" t="s">
        <v>3</v>
      </c>
      <c r="AB168" s="336" t="s">
        <v>2240</v>
      </c>
      <c r="AC168" s="336"/>
      <c r="AD168" s="56" t="s">
        <v>502</v>
      </c>
      <c r="AF168" s="259" t="s">
        <v>2229</v>
      </c>
      <c r="AG168" s="336" t="s">
        <v>2230</v>
      </c>
      <c r="AH168" s="336"/>
      <c r="AI168" s="56" t="s">
        <v>2231</v>
      </c>
      <c r="AM168" s="259" t="s">
        <v>3</v>
      </c>
      <c r="AN168" s="336" t="s">
        <v>2240</v>
      </c>
      <c r="AO168" s="336"/>
      <c r="AP168" s="56" t="s">
        <v>502</v>
      </c>
      <c r="AR168" s="259" t="s">
        <v>2229</v>
      </c>
      <c r="AS168" s="336" t="s">
        <v>2230</v>
      </c>
      <c r="AT168" s="336"/>
      <c r="AU168" s="56" t="s">
        <v>2231</v>
      </c>
      <c r="AY168" s="259" t="s">
        <v>3</v>
      </c>
      <c r="AZ168" s="336" t="s">
        <v>2240</v>
      </c>
      <c r="BA168" s="336"/>
      <c r="BB168" s="56" t="s">
        <v>502</v>
      </c>
      <c r="BD168" s="259" t="s">
        <v>2229</v>
      </c>
      <c r="BE168" s="336" t="s">
        <v>2230</v>
      </c>
      <c r="BF168" s="336"/>
      <c r="BG168" s="56" t="s">
        <v>2231</v>
      </c>
      <c r="BH168" s="133"/>
      <c r="BI168" s="133"/>
      <c r="BJ168" s="133"/>
      <c r="BK168" s="133"/>
      <c r="BL168" s="133"/>
      <c r="BM168" s="133"/>
      <c r="BN168" s="133"/>
      <c r="BO168" s="133"/>
    </row>
    <row r="169" spans="2:67" x14ac:dyDescent="0.25">
      <c r="B169" s="341"/>
      <c r="E169" s="260"/>
      <c r="J169" s="260"/>
      <c r="Q169" s="260"/>
      <c r="V169" s="260"/>
      <c r="AC169" s="260"/>
      <c r="AH169" s="260"/>
      <c r="AO169" s="260"/>
      <c r="AT169" s="260"/>
      <c r="BA169" s="260"/>
      <c r="BF169" s="260"/>
      <c r="BH169" s="133"/>
      <c r="BI169" s="133"/>
      <c r="BJ169" s="133"/>
      <c r="BK169" s="133"/>
      <c r="BL169" s="133"/>
      <c r="BM169" s="133"/>
      <c r="BN169" s="133"/>
      <c r="BO169" s="133"/>
    </row>
    <row r="170" spans="2:67" x14ac:dyDescent="0.25">
      <c r="B170" s="341"/>
      <c r="C170" s="112" t="s">
        <v>2136</v>
      </c>
      <c r="D170" s="274">
        <f>F172+F173-D172</f>
        <v>36890.400000000023</v>
      </c>
      <c r="E170" s="260" t="s">
        <v>2155</v>
      </c>
      <c r="F170" s="262">
        <f>BK43</f>
        <v>0</v>
      </c>
      <c r="H170" s="112" t="s">
        <v>2234</v>
      </c>
      <c r="I170" s="263">
        <f>SUM(BK74:BK74)</f>
        <v>10260</v>
      </c>
      <c r="J170" s="260" t="s">
        <v>2235</v>
      </c>
      <c r="K170" s="262">
        <f>SUM(BK145)</f>
        <v>102600</v>
      </c>
      <c r="O170" s="112" t="s">
        <v>2136</v>
      </c>
      <c r="P170" s="274">
        <f>R172+R173-P172</f>
        <v>0</v>
      </c>
      <c r="Q170" s="260" t="s">
        <v>2155</v>
      </c>
      <c r="R170" s="262">
        <f>BW43</f>
        <v>0</v>
      </c>
      <c r="T170" s="112" t="s">
        <v>2234</v>
      </c>
      <c r="U170" s="263">
        <f>SUM(BW74:BW74)</f>
        <v>0</v>
      </c>
      <c r="V170" s="260" t="s">
        <v>2235</v>
      </c>
      <c r="W170" s="262">
        <f>SUM(BW145)</f>
        <v>0</v>
      </c>
      <c r="AA170" s="112" t="s">
        <v>2241</v>
      </c>
      <c r="AB170" s="274">
        <f>AD172+AD173-AB172</f>
        <v>0</v>
      </c>
      <c r="AC170" s="260" t="s">
        <v>2155</v>
      </c>
      <c r="AD170" s="262">
        <f>CI43</f>
        <v>0</v>
      </c>
      <c r="AF170" s="112" t="s">
        <v>2234</v>
      </c>
      <c r="AG170" s="263">
        <f>SUM(CI74:CI74)</f>
        <v>0</v>
      </c>
      <c r="AH170" s="260" t="s">
        <v>2235</v>
      </c>
      <c r="AI170" s="262">
        <f>SUM(CI145)</f>
        <v>0</v>
      </c>
      <c r="AM170" s="112" t="s">
        <v>2241</v>
      </c>
      <c r="AN170" s="274">
        <f>AP172+AP173-AN172</f>
        <v>0</v>
      </c>
      <c r="AO170" s="260" t="s">
        <v>2155</v>
      </c>
      <c r="AP170" s="262">
        <f>CU43</f>
        <v>0</v>
      </c>
      <c r="AR170" s="112" t="s">
        <v>2234</v>
      </c>
      <c r="AS170" s="263">
        <f>SUM(CU74:CU74)</f>
        <v>0</v>
      </c>
      <c r="AT170" s="260" t="s">
        <v>2235</v>
      </c>
      <c r="AU170" s="262">
        <f>SUM(CU145)</f>
        <v>0</v>
      </c>
      <c r="AY170" s="112" t="s">
        <v>2241</v>
      </c>
      <c r="AZ170" s="274">
        <f>BB172+BB173-AZ172</f>
        <v>0</v>
      </c>
      <c r="BA170" s="260" t="s">
        <v>2155</v>
      </c>
      <c r="BB170" s="262">
        <f>DG43</f>
        <v>0</v>
      </c>
      <c r="BD170" s="112" t="s">
        <v>2234</v>
      </c>
      <c r="BE170" s="263">
        <f>SUM(DG74:DG74)</f>
        <v>0</v>
      </c>
      <c r="BF170" s="260" t="s">
        <v>2235</v>
      </c>
      <c r="BG170" s="262">
        <f>SUM(DG145)</f>
        <v>0</v>
      </c>
      <c r="BH170" s="133"/>
      <c r="BI170" s="133"/>
      <c r="BJ170" s="133"/>
      <c r="BK170" s="133"/>
      <c r="BL170" s="133"/>
      <c r="BM170" s="133"/>
      <c r="BN170" s="133"/>
      <c r="BO170" s="133"/>
    </row>
    <row r="171" spans="2:67" x14ac:dyDescent="0.25">
      <c r="B171" s="341"/>
      <c r="E171" s="260"/>
      <c r="F171" s="265"/>
      <c r="J171" s="260"/>
      <c r="K171" s="265"/>
      <c r="Q171" s="260"/>
      <c r="R171" s="265"/>
      <c r="V171" s="260"/>
      <c r="W171" s="265"/>
      <c r="AC171" s="260"/>
      <c r="AD171" s="265"/>
      <c r="AH171" s="260"/>
      <c r="AI171" s="265"/>
      <c r="AO171" s="260"/>
      <c r="AP171" s="265"/>
      <c r="AT171" s="260"/>
      <c r="AU171" s="265"/>
      <c r="BA171" s="260"/>
      <c r="BB171" s="265"/>
      <c r="BF171" s="260"/>
      <c r="BG171" s="265"/>
      <c r="BH171" s="133"/>
      <c r="BI171" s="133"/>
      <c r="BJ171" s="133"/>
      <c r="BK171" s="133"/>
      <c r="BL171" s="133"/>
      <c r="BM171" s="133"/>
      <c r="BN171" s="133"/>
      <c r="BO171" s="133"/>
    </row>
    <row r="172" spans="2:67" x14ac:dyDescent="0.25">
      <c r="B172" s="341"/>
      <c r="C172" s="112" t="s">
        <v>2242</v>
      </c>
      <c r="D172" s="266">
        <f>BK19</f>
        <v>2400</v>
      </c>
      <c r="E172" s="260" t="s">
        <v>2243</v>
      </c>
      <c r="F172" s="275">
        <f>BK50</f>
        <v>30000</v>
      </c>
      <c r="H172" s="112" t="s">
        <v>2244</v>
      </c>
      <c r="I172" s="276">
        <f>SUM(BK142)</f>
        <v>83049.599999999977</v>
      </c>
      <c r="J172" s="260"/>
      <c r="K172" s="265"/>
      <c r="O172" s="112" t="s">
        <v>2242</v>
      </c>
      <c r="P172" s="266">
        <f>BW19</f>
        <v>0</v>
      </c>
      <c r="Q172" s="260" t="s">
        <v>2243</v>
      </c>
      <c r="R172" s="275">
        <f>BW50</f>
        <v>0</v>
      </c>
      <c r="T172" s="112" t="s">
        <v>2244</v>
      </c>
      <c r="U172" s="276">
        <f>SUM(BW142)</f>
        <v>0</v>
      </c>
      <c r="V172" s="260"/>
      <c r="W172" s="265"/>
      <c r="AA172" s="112" t="s">
        <v>2242</v>
      </c>
      <c r="AB172" s="266">
        <f>CI19</f>
        <v>0</v>
      </c>
      <c r="AC172" s="260" t="s">
        <v>2243</v>
      </c>
      <c r="AD172" s="275">
        <f>CI50</f>
        <v>0</v>
      </c>
      <c r="AF172" s="112" t="s">
        <v>2244</v>
      </c>
      <c r="AG172" s="276">
        <f>SUM(CI142)</f>
        <v>0</v>
      </c>
      <c r="AH172" s="260"/>
      <c r="AI172" s="265"/>
      <c r="AM172" s="112" t="s">
        <v>2242</v>
      </c>
      <c r="AN172" s="266">
        <f>CU19</f>
        <v>0</v>
      </c>
      <c r="AO172" s="260" t="s">
        <v>2243</v>
      </c>
      <c r="AP172" s="275">
        <f>CU50</f>
        <v>0</v>
      </c>
      <c r="AR172" s="112" t="s">
        <v>2244</v>
      </c>
      <c r="AS172" s="276">
        <f>SUM(CU142)</f>
        <v>0</v>
      </c>
      <c r="AT172" s="260"/>
      <c r="AU172" s="265"/>
      <c r="AY172" s="112" t="s">
        <v>2242</v>
      </c>
      <c r="AZ172" s="266">
        <f>DG19</f>
        <v>0</v>
      </c>
      <c r="BA172" s="260" t="s">
        <v>2243</v>
      </c>
      <c r="BB172" s="275">
        <f>DG50</f>
        <v>0</v>
      </c>
      <c r="BD172" s="112" t="s">
        <v>2244</v>
      </c>
      <c r="BE172" s="276">
        <f>SUM(DG142)</f>
        <v>0</v>
      </c>
      <c r="BF172" s="260"/>
      <c r="BG172" s="265"/>
      <c r="BH172" s="133"/>
      <c r="BI172" s="133"/>
      <c r="BJ172" s="133"/>
      <c r="BK172" s="133"/>
      <c r="BL172" s="133"/>
      <c r="BM172" s="133"/>
      <c r="BN172" s="133"/>
      <c r="BO172" s="133"/>
    </row>
    <row r="173" spans="2:67" x14ac:dyDescent="0.25">
      <c r="B173" s="341"/>
      <c r="D173" s="277"/>
      <c r="F173" s="275">
        <f>IF(I173&lt;&gt;0,I173,IF(K173&lt;&gt;0,-K173,0))</f>
        <v>9290.4000000000233</v>
      </c>
      <c r="H173" s="112" t="str">
        <f>IF(I173&lt;&gt;0,"Bénéfice","")</f>
        <v>Bénéfice</v>
      </c>
      <c r="I173" s="278">
        <f>IF(K170&gt;I170+I172,K170-I172-I170,0)</f>
        <v>9290.4000000000233</v>
      </c>
      <c r="J173" s="112" t="str">
        <f>IF(K173&lt;&gt;0,"Perte","")</f>
        <v/>
      </c>
      <c r="K173" s="279">
        <f>IF(K170&lt;I170+I172,I172+I170-K170,0)</f>
        <v>0</v>
      </c>
      <c r="P173" s="277"/>
      <c r="R173" s="275">
        <f>IF(U173&lt;&gt;0,U173,IF(W173&lt;&gt;0,-W173,0))</f>
        <v>0</v>
      </c>
      <c r="T173" s="112" t="str">
        <f>IF(U173&lt;&gt;0,"Bénéfice","")</f>
        <v/>
      </c>
      <c r="U173" s="278">
        <f>IF(W170&gt;U170+U172,W170-U172,0)</f>
        <v>0</v>
      </c>
      <c r="V173" s="112" t="str">
        <f>IF(W173&lt;&gt;0,"Perte","")</f>
        <v/>
      </c>
      <c r="W173" s="279">
        <f>IF(W170&lt;U170+U172,U172+U170-W170,0)</f>
        <v>0</v>
      </c>
      <c r="AB173" s="277"/>
      <c r="AD173" s="275">
        <f>IF(AG173&lt;&gt;0,AG173,IF(AI173&lt;&gt;0,-AI173,0))</f>
        <v>0</v>
      </c>
      <c r="AF173" s="112" t="str">
        <f>IF(AG173&lt;&gt;0,"Bénéfice","")</f>
        <v/>
      </c>
      <c r="AG173" s="278">
        <f>IF(AI170&gt;AG170+AG172,AI170-AG172,0)</f>
        <v>0</v>
      </c>
      <c r="AH173" s="112" t="str">
        <f>IF(AI173&lt;&gt;0,"Perte","")</f>
        <v/>
      </c>
      <c r="AI173" s="279">
        <f>IF(AI170&lt;AG170+AG172,AG172+AG170-AI170,0)</f>
        <v>0</v>
      </c>
      <c r="AN173" s="277"/>
      <c r="AP173" s="275">
        <f>IF(AS173&lt;&gt;0,AS173,IF(AU173&lt;&gt;0,-AU173,0))</f>
        <v>0</v>
      </c>
      <c r="AR173" s="112" t="str">
        <f>IF(AS173&lt;&gt;0,"Bénéfice","")</f>
        <v/>
      </c>
      <c r="AS173" s="278">
        <f>IF(AU170&gt;AS170+AS172,AU170-AS172,0)</f>
        <v>0</v>
      </c>
      <c r="AT173" s="112" t="str">
        <f>IF(AU173&lt;&gt;0,"Perte","")</f>
        <v/>
      </c>
      <c r="AU173" s="279">
        <f>IF(AU170&lt;AS170+AS172,AS172+AS170-AU170,0)</f>
        <v>0</v>
      </c>
      <c r="AZ173" s="277"/>
      <c r="BB173" s="275">
        <f>IF(BE173&lt;&gt;0,BE173,IF(BG173&lt;&gt;0,-BG173,0))</f>
        <v>0</v>
      </c>
      <c r="BD173" s="112" t="str">
        <f>IF(BE173&lt;&gt;0,"Bénéfice","")</f>
        <v/>
      </c>
      <c r="BE173" s="278">
        <f>IF(BG170&gt;BE170+BE172,BG170-BE172,0)</f>
        <v>0</v>
      </c>
      <c r="BF173" s="112" t="str">
        <f>IF(BG173&lt;&gt;0,"Perte","")</f>
        <v/>
      </c>
      <c r="BG173" s="279">
        <f>IF(BG170&lt;BE170+BE172,BE172+BE170-BG170,0)</f>
        <v>0</v>
      </c>
      <c r="BH173" s="133"/>
      <c r="BI173" s="133"/>
      <c r="BJ173" s="133"/>
      <c r="BK173" s="133"/>
      <c r="BL173" s="133"/>
      <c r="BM173" s="133"/>
      <c r="BN173" s="133"/>
      <c r="BO173" s="133"/>
    </row>
    <row r="174" spans="2:67" x14ac:dyDescent="0.25">
      <c r="B174" s="341"/>
      <c r="C174" s="268"/>
      <c r="D174" s="273">
        <f>SUM(D170:D173)</f>
        <v>39290.400000000023</v>
      </c>
      <c r="E174" s="270"/>
      <c r="F174" s="273">
        <f>SUM(F170:F173)</f>
        <v>39290.400000000023</v>
      </c>
      <c r="H174" s="268"/>
      <c r="I174" s="272">
        <f>SUM(I170:I173)</f>
        <v>102600</v>
      </c>
      <c r="J174" s="270"/>
      <c r="K174" s="273">
        <f>SUM(K170:K173)</f>
        <v>102600</v>
      </c>
      <c r="O174" s="268"/>
      <c r="P174" s="273">
        <f>SUM(P170:P173)</f>
        <v>0</v>
      </c>
      <c r="Q174" s="270"/>
      <c r="R174" s="273">
        <f>SUM(R170:R173)</f>
        <v>0</v>
      </c>
      <c r="T174" s="268"/>
      <c r="U174" s="272">
        <f>SUM(U170:U173)</f>
        <v>0</v>
      </c>
      <c r="V174" s="270"/>
      <c r="W174" s="273">
        <f>SUM(W170:W173)</f>
        <v>0</v>
      </c>
      <c r="AA174" s="268"/>
      <c r="AB174" s="273">
        <f>SUM(AB170:AB173)</f>
        <v>0</v>
      </c>
      <c r="AC174" s="270"/>
      <c r="AD174" s="273">
        <f>SUM(AD170:AD173)</f>
        <v>0</v>
      </c>
      <c r="AF174" s="268"/>
      <c r="AG174" s="272">
        <f>SUM(AG170:AG173)</f>
        <v>0</v>
      </c>
      <c r="AH174" s="270"/>
      <c r="AI174" s="273">
        <f>SUM(AI170:AI173)</f>
        <v>0</v>
      </c>
      <c r="AM174" s="268"/>
      <c r="AN174" s="273">
        <f>SUM(AN170:AN173)</f>
        <v>0</v>
      </c>
      <c r="AO174" s="270"/>
      <c r="AP174" s="273">
        <f>SUM(AP170:AP173)</f>
        <v>0</v>
      </c>
      <c r="AR174" s="268"/>
      <c r="AS174" s="272">
        <f>SUM(AS170:AS173)</f>
        <v>0</v>
      </c>
      <c r="AT174" s="270"/>
      <c r="AU174" s="273">
        <f>SUM(AU170:AU173)</f>
        <v>0</v>
      </c>
      <c r="AY174" s="268"/>
      <c r="AZ174" s="273">
        <f>SUM(AZ170:AZ173)</f>
        <v>0</v>
      </c>
      <c r="BA174" s="270"/>
      <c r="BB174" s="273">
        <f>SUM(BB170:BB173)</f>
        <v>0</v>
      </c>
      <c r="BD174" s="268"/>
      <c r="BE174" s="272">
        <f>SUM(BE170:BE173)</f>
        <v>0</v>
      </c>
      <c r="BF174" s="270"/>
      <c r="BG174" s="273">
        <f>SUM(BG170:BG173)</f>
        <v>0</v>
      </c>
      <c r="BH174" s="133"/>
      <c r="BI174" s="133"/>
      <c r="BJ174" s="133"/>
      <c r="BK174" s="133"/>
      <c r="BL174" s="133"/>
      <c r="BM174" s="133"/>
      <c r="BN174" s="133"/>
      <c r="BO174" s="133"/>
    </row>
    <row r="175" spans="2:67" x14ac:dyDescent="0.25">
      <c r="BH175" s="133"/>
      <c r="BI175" s="133"/>
      <c r="BJ175" s="133"/>
      <c r="BK175" s="133"/>
      <c r="BL175" s="133"/>
      <c r="BM175" s="133"/>
      <c r="BN175" s="133"/>
      <c r="BO175" s="133"/>
    </row>
    <row r="176" spans="2:67" x14ac:dyDescent="0.25">
      <c r="BH176" s="133"/>
      <c r="BI176" s="133"/>
      <c r="BJ176" s="133"/>
      <c r="BK176" s="133"/>
      <c r="BL176" s="133"/>
      <c r="BM176" s="133"/>
      <c r="BN176" s="133"/>
      <c r="BO176" s="133"/>
    </row>
    <row r="177" spans="2:67" x14ac:dyDescent="0.25">
      <c r="B177" s="9" t="s">
        <v>2245</v>
      </c>
      <c r="BH177" s="133"/>
      <c r="BI177" s="133"/>
      <c r="BJ177" s="133"/>
      <c r="BK177" s="133"/>
      <c r="BL177" s="133"/>
      <c r="BM177" s="133"/>
      <c r="BN177" s="133"/>
      <c r="BO177" s="133"/>
    </row>
    <row r="178" spans="2:67" x14ac:dyDescent="0.25">
      <c r="B178" s="280" t="s">
        <v>2246</v>
      </c>
      <c r="C178" s="281">
        <f>BK142</f>
        <v>83049.599999999977</v>
      </c>
      <c r="D178" s="281">
        <f>BL142</f>
        <v>128190.19999999998</v>
      </c>
      <c r="O178" s="281">
        <f>BW142</f>
        <v>0</v>
      </c>
      <c r="AA178" s="281">
        <f>CI142</f>
        <v>0</v>
      </c>
      <c r="AM178" s="281">
        <f>CU142</f>
        <v>0</v>
      </c>
      <c r="AY178" s="281">
        <f>DG142</f>
        <v>0</v>
      </c>
      <c r="BH178" s="133"/>
      <c r="BI178" s="133"/>
      <c r="BJ178" s="133"/>
      <c r="BK178" s="133"/>
      <c r="BL178" s="133"/>
      <c r="BM178" s="133"/>
      <c r="BN178" s="133"/>
      <c r="BO178" s="133"/>
    </row>
    <row r="179" spans="2:67" x14ac:dyDescent="0.25">
      <c r="B179" s="280" t="s">
        <v>2247</v>
      </c>
      <c r="C179" s="282">
        <v>240</v>
      </c>
      <c r="D179" s="279">
        <f>C179</f>
        <v>240</v>
      </c>
      <c r="O179" s="282">
        <v>240</v>
      </c>
      <c r="P179" s="279"/>
      <c r="AA179" s="282">
        <v>240</v>
      </c>
      <c r="AB179" s="279"/>
      <c r="AM179" s="282">
        <v>240</v>
      </c>
      <c r="AN179" s="279"/>
      <c r="AY179" s="282">
        <v>240</v>
      </c>
      <c r="AZ179" s="279"/>
      <c r="BK179" s="133"/>
      <c r="BL179" s="133"/>
      <c r="BM179" s="133"/>
      <c r="BN179" s="133"/>
      <c r="BO179" s="133"/>
    </row>
    <row r="180" spans="2:67" x14ac:dyDescent="0.25">
      <c r="B180" s="280" t="s">
        <v>2248</v>
      </c>
      <c r="C180" s="282">
        <v>8.5</v>
      </c>
      <c r="D180" s="279">
        <f>C180</f>
        <v>8.5</v>
      </c>
      <c r="O180" s="282">
        <v>8.5</v>
      </c>
      <c r="AA180" s="282">
        <v>8.5</v>
      </c>
      <c r="AM180" s="282">
        <v>8.5</v>
      </c>
      <c r="AY180" s="282">
        <v>8.5</v>
      </c>
      <c r="BK180" s="133"/>
      <c r="BL180" s="133"/>
      <c r="BM180" s="133"/>
      <c r="BN180" s="133"/>
      <c r="BO180" s="133"/>
    </row>
    <row r="181" spans="2:67" x14ac:dyDescent="0.25">
      <c r="B181" s="280" t="s">
        <v>2249</v>
      </c>
      <c r="C181" s="281">
        <f>C178/C179/C180</f>
        <v>40.710588235294104</v>
      </c>
      <c r="D181" s="281">
        <f>D178/D179/D180</f>
        <v>62.838333333333324</v>
      </c>
      <c r="O181" s="281">
        <f>O178/O179/O180</f>
        <v>0</v>
      </c>
      <c r="AA181" s="281">
        <f>AA178/AA179/AA180</f>
        <v>0</v>
      </c>
      <c r="AM181" s="281">
        <f>AM178/AM179/AM180</f>
        <v>0</v>
      </c>
      <c r="AY181" s="281">
        <f>AY178/AY179/AY180</f>
        <v>0</v>
      </c>
      <c r="BK181" s="133"/>
      <c r="BL181" s="133"/>
      <c r="BM181" s="133"/>
      <c r="BN181" s="133"/>
      <c r="BO181" s="133"/>
    </row>
    <row r="182" spans="2:67" x14ac:dyDescent="0.25">
      <c r="B182" s="280" t="s">
        <v>2250</v>
      </c>
      <c r="C182" s="281">
        <f>C178/C179</f>
        <v>346.03999999999991</v>
      </c>
      <c r="D182" s="281">
        <f>D178/D179</f>
        <v>534.12583333333328</v>
      </c>
      <c r="F182" s="112">
        <f>F184/4</f>
        <v>432.5499999999999</v>
      </c>
      <c r="G182" s="112" t="s">
        <v>2251</v>
      </c>
      <c r="O182" s="281">
        <f>O178/O179</f>
        <v>0</v>
      </c>
      <c r="R182" s="112">
        <f>R184/30</f>
        <v>0</v>
      </c>
      <c r="AA182" s="281">
        <f>AA178/AA179</f>
        <v>0</v>
      </c>
      <c r="AM182" s="281">
        <f>AM178/AM179</f>
        <v>0</v>
      </c>
      <c r="AY182" s="281">
        <f>AY178/AY179</f>
        <v>0</v>
      </c>
      <c r="BK182" s="133"/>
      <c r="BL182" s="133"/>
      <c r="BM182" s="133"/>
      <c r="BN182" s="133"/>
      <c r="BO182" s="133"/>
    </row>
    <row r="183" spans="2:67" x14ac:dyDescent="0.25">
      <c r="B183" s="280" t="s">
        <v>2252</v>
      </c>
      <c r="C183" s="281">
        <f>C178/C179*5</f>
        <v>1730.1999999999996</v>
      </c>
      <c r="D183" s="281">
        <f>D178/D179*5</f>
        <v>2670.6291666666666</v>
      </c>
      <c r="O183" s="281">
        <f>O178/O179*5</f>
        <v>0</v>
      </c>
      <c r="AA183" s="281">
        <f>AA178/AA179*5</f>
        <v>0</v>
      </c>
      <c r="AM183" s="281">
        <f>AM178/AM179*5</f>
        <v>0</v>
      </c>
      <c r="AY183" s="281">
        <f>AY178/AY179*5</f>
        <v>0</v>
      </c>
      <c r="BK183" s="133"/>
      <c r="BL183" s="133"/>
      <c r="BM183" s="133"/>
      <c r="BN183" s="133"/>
      <c r="BO183" s="133"/>
    </row>
    <row r="184" spans="2:67" x14ac:dyDescent="0.25">
      <c r="B184" s="280" t="s">
        <v>2253</v>
      </c>
      <c r="C184" s="281">
        <f>C178/12</f>
        <v>6920.7999999999984</v>
      </c>
      <c r="D184" s="281">
        <f>D178/12</f>
        <v>10682.516666666665</v>
      </c>
      <c r="E184" s="112">
        <v>4</v>
      </c>
      <c r="F184" s="112">
        <f>C184/E184</f>
        <v>1730.1999999999996</v>
      </c>
      <c r="O184" s="281">
        <f>O178/12</f>
        <v>0</v>
      </c>
      <c r="Q184" s="112">
        <v>4</v>
      </c>
      <c r="R184" s="112">
        <f>O184/Q184</f>
        <v>0</v>
      </c>
      <c r="AA184" s="281">
        <f>AA178/12</f>
        <v>0</v>
      </c>
      <c r="AM184" s="281">
        <f>AM178/12</f>
        <v>0</v>
      </c>
      <c r="AY184" s="281">
        <f>AY178/12</f>
        <v>0</v>
      </c>
      <c r="BK184" s="133"/>
      <c r="BL184" s="133"/>
      <c r="BM184" s="133"/>
      <c r="BN184" s="133"/>
      <c r="BO184" s="133"/>
    </row>
    <row r="186" spans="2:67" x14ac:dyDescent="0.25">
      <c r="E186" s="112" t="s">
        <v>2254</v>
      </c>
      <c r="F186" s="112">
        <v>0.35</v>
      </c>
      <c r="G186" s="112" t="s">
        <v>2302</v>
      </c>
    </row>
    <row r="187" spans="2:67" x14ac:dyDescent="0.25">
      <c r="E187" s="112" t="s">
        <v>2255</v>
      </c>
      <c r="F187" s="112">
        <f>F186*F184</f>
        <v>605.56999999999982</v>
      </c>
    </row>
    <row r="189" spans="2:67" x14ac:dyDescent="0.25">
      <c r="E189" s="112" t="s">
        <v>2256</v>
      </c>
      <c r="F189" s="112">
        <v>4.5</v>
      </c>
    </row>
    <row r="190" spans="2:67" x14ac:dyDescent="0.25">
      <c r="E190" s="112" t="s">
        <v>2257</v>
      </c>
      <c r="F190" s="112">
        <f>F184*F189</f>
        <v>7785.8999999999978</v>
      </c>
    </row>
  </sheetData>
  <mergeCells count="28">
    <mergeCell ref="A63:B63"/>
    <mergeCell ref="BE159:BF159"/>
    <mergeCell ref="B168:B174"/>
    <mergeCell ref="D168:E168"/>
    <mergeCell ref="I168:J168"/>
    <mergeCell ref="P168:Q168"/>
    <mergeCell ref="U168:V168"/>
    <mergeCell ref="AB168:AC168"/>
    <mergeCell ref="AG168:AH168"/>
    <mergeCell ref="AN168:AO168"/>
    <mergeCell ref="AS168:AT168"/>
    <mergeCell ref="AZ168:BA168"/>
    <mergeCell ref="BE168:BF168"/>
    <mergeCell ref="AB159:AC159"/>
    <mergeCell ref="AG159:AH159"/>
    <mergeCell ref="AN159:AO159"/>
    <mergeCell ref="AS159:AT159"/>
    <mergeCell ref="AZ159:BA159"/>
    <mergeCell ref="B159:B165"/>
    <mergeCell ref="D159:E159"/>
    <mergeCell ref="I159:J159"/>
    <mergeCell ref="P159:Q159"/>
    <mergeCell ref="U159:V159"/>
    <mergeCell ref="C4:N4"/>
    <mergeCell ref="O4:Z4"/>
    <mergeCell ref="AA4:AL4"/>
    <mergeCell ref="AM4:AX4"/>
    <mergeCell ref="AY4:BJ4"/>
  </mergeCells>
  <conditionalFormatting sqref="C152:AL152 B154:AL157 C153:BJ153 C150:AL150">
    <cfRule type="cellIs" dxfId="17" priority="2" operator="lessThan">
      <formula>0</formula>
    </cfRule>
  </conditionalFormatting>
  <conditionalFormatting sqref="A154:A157">
    <cfRule type="cellIs" dxfId="16" priority="3" operator="lessThan">
      <formula>0</formula>
    </cfRule>
  </conditionalFormatting>
  <conditionalFormatting sqref="AM152:AX152">
    <cfRule type="cellIs" dxfId="15" priority="4" operator="lessThan">
      <formula>0</formula>
    </cfRule>
  </conditionalFormatting>
  <conditionalFormatting sqref="AM154:AX157">
    <cfRule type="cellIs" dxfId="14" priority="5" operator="lessThan">
      <formula>0</formula>
    </cfRule>
  </conditionalFormatting>
  <conditionalFormatting sqref="AM150:AX150">
    <cfRule type="cellIs" dxfId="13" priority="6" operator="lessThan">
      <formula>0</formula>
    </cfRule>
  </conditionalFormatting>
  <conditionalFormatting sqref="AY152:BJ152">
    <cfRule type="cellIs" dxfId="12" priority="7" operator="lessThan">
      <formula>0</formula>
    </cfRule>
  </conditionalFormatting>
  <conditionalFormatting sqref="AY154:BJ157">
    <cfRule type="cellIs" dxfId="11" priority="8" operator="lessThan">
      <formula>0</formula>
    </cfRule>
  </conditionalFormatting>
  <conditionalFormatting sqref="AY150:BJ150">
    <cfRule type="cellIs" dxfId="10" priority="9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DEADA"/>
    <pageSetUpPr fitToPage="1"/>
  </sheetPr>
  <dimension ref="A1:V2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2" sqref="E32"/>
    </sheetView>
  </sheetViews>
  <sheetFormatPr baseColWidth="10" defaultColWidth="9.140625" defaultRowHeight="15" x14ac:dyDescent="0.25"/>
  <cols>
    <col min="1" max="1" width="58.5703125" style="133" customWidth="1"/>
    <col min="2" max="2" width="15.7109375" style="133" customWidth="1"/>
    <col min="3" max="3" width="5.7109375" style="133" customWidth="1"/>
    <col min="4" max="4" width="4.42578125" style="133" bestFit="1" customWidth="1"/>
    <col min="5" max="5" width="1.7109375" style="133" customWidth="1"/>
    <col min="6" max="6" width="16.28515625" style="133" customWidth="1"/>
    <col min="7" max="7" width="5.7109375" style="133" customWidth="1"/>
    <col min="8" max="8" width="5.28515625" style="133" customWidth="1"/>
    <col min="9" max="9" width="1.7109375" style="133" customWidth="1"/>
    <col min="10" max="10" width="16.28515625" style="133" customWidth="1"/>
    <col min="11" max="11" width="5.7109375" style="133" customWidth="1"/>
    <col min="12" max="12" width="5" style="133" customWidth="1"/>
    <col min="13" max="13" width="1.7109375" style="133" customWidth="1"/>
    <col min="14" max="14" width="16.28515625" style="133" customWidth="1"/>
    <col min="15" max="15" width="5.7109375" style="133" customWidth="1"/>
    <col min="16" max="16" width="4.5703125" style="133" customWidth="1"/>
    <col min="17" max="17" width="1.7109375" style="133" customWidth="1"/>
    <col min="18" max="18" width="16.140625" style="133" customWidth="1"/>
    <col min="19" max="19" width="5.7109375" style="133" customWidth="1"/>
    <col min="20" max="20" width="4.28515625" style="133" customWidth="1"/>
    <col min="21" max="21" width="12.28515625" customWidth="1"/>
    <col min="22" max="22" width="15" customWidth="1"/>
    <col min="23" max="1025" width="10.7109375" customWidth="1"/>
  </cols>
  <sheetData>
    <row r="1" spans="1:21" ht="21" x14ac:dyDescent="0.35">
      <c r="A1" s="6" t="s">
        <v>2258</v>
      </c>
    </row>
    <row r="3" spans="1:21" ht="21" x14ac:dyDescent="0.35">
      <c r="B3" s="343">
        <f>Hypotheses!$B$4</f>
        <v>2019</v>
      </c>
      <c r="C3" s="343"/>
      <c r="F3" s="343">
        <f>B3+1</f>
        <v>2020</v>
      </c>
      <c r="G3" s="343"/>
      <c r="H3" s="343"/>
      <c r="J3" s="343">
        <f>F3+1</f>
        <v>2021</v>
      </c>
      <c r="K3" s="343"/>
      <c r="L3" s="343"/>
      <c r="N3" s="343">
        <f>J3+1</f>
        <v>2022</v>
      </c>
      <c r="O3" s="343"/>
      <c r="P3" s="343"/>
      <c r="R3" s="343">
        <f>N3+1</f>
        <v>2023</v>
      </c>
      <c r="S3" s="343"/>
      <c r="T3" s="343"/>
    </row>
    <row r="5" spans="1:21" x14ac:dyDescent="0.25">
      <c r="A5" s="9" t="s">
        <v>2259</v>
      </c>
      <c r="B5" s="283">
        <f>'Resultats previsionnels'!BK70</f>
        <v>102600</v>
      </c>
      <c r="C5" s="284">
        <f t="shared" ref="C5:C28" si="0">B5/$B$5</f>
        <v>1</v>
      </c>
      <c r="D5" s="285"/>
      <c r="E5" s="285"/>
      <c r="F5" s="283">
        <f>'Resultats previsionnels'!BL70</f>
        <v>187200</v>
      </c>
      <c r="G5" s="284">
        <f t="shared" ref="G5:G28" si="1">F5/$F$5</f>
        <v>1</v>
      </c>
      <c r="H5" s="286">
        <f t="shared" ref="H5:H26" si="2">IFERROR(F5/B5-1,"%")</f>
        <v>0.82456140350877183</v>
      </c>
      <c r="I5" s="285"/>
      <c r="J5" s="283">
        <f>'Resultats previsionnels'!BM70</f>
        <v>675000</v>
      </c>
      <c r="K5" s="284">
        <f t="shared" ref="K5:K28" si="3">J5/$J$5</f>
        <v>1</v>
      </c>
      <c r="L5" s="286">
        <f t="shared" ref="L5:L26" si="4">IFERROR(J5/F5-1,"%")</f>
        <v>2.6057692307692308</v>
      </c>
      <c r="M5" s="285"/>
      <c r="N5" s="283">
        <f>'Resultats previsionnels'!BN70</f>
        <v>1518750</v>
      </c>
      <c r="O5" s="284">
        <f t="shared" ref="O5:O28" si="5">N5/$N$5</f>
        <v>1</v>
      </c>
      <c r="P5" s="286">
        <f t="shared" ref="P5:P26" si="6">IFERROR(N5/J5-1,"%")</f>
        <v>1.25</v>
      </c>
      <c r="Q5" s="285"/>
      <c r="R5" s="283">
        <f>'Resultats previsionnels'!BO70</f>
        <v>3417187.5</v>
      </c>
      <c r="S5" s="284">
        <f t="shared" ref="S5:S28" si="7">R5/$R$5</f>
        <v>1</v>
      </c>
      <c r="T5" s="286">
        <f t="shared" ref="T5:T26" si="8">IFERROR(R5/N5-1,"%")</f>
        <v>1.25</v>
      </c>
    </row>
    <row r="6" spans="1:21" x14ac:dyDescent="0.25">
      <c r="A6" s="133" t="s">
        <v>2260</v>
      </c>
      <c r="B6" s="127">
        <v>0</v>
      </c>
      <c r="C6" s="287">
        <f t="shared" si="0"/>
        <v>0</v>
      </c>
      <c r="D6" s="285"/>
      <c r="E6" s="285"/>
      <c r="F6" s="127">
        <v>0</v>
      </c>
      <c r="G6" s="287">
        <f t="shared" si="1"/>
        <v>0</v>
      </c>
      <c r="H6" s="288" t="str">
        <f t="shared" si="2"/>
        <v>%</v>
      </c>
      <c r="I6" s="285"/>
      <c r="J6" s="127">
        <v>0</v>
      </c>
      <c r="K6" s="287">
        <f t="shared" si="3"/>
        <v>0</v>
      </c>
      <c r="L6" s="288" t="str">
        <f t="shared" si="4"/>
        <v>%</v>
      </c>
      <c r="M6" s="285"/>
      <c r="N6" s="127">
        <v>0</v>
      </c>
      <c r="O6" s="287">
        <f t="shared" si="5"/>
        <v>0</v>
      </c>
      <c r="P6" s="288" t="str">
        <f t="shared" si="6"/>
        <v>%</v>
      </c>
      <c r="Q6" s="285"/>
      <c r="R6" s="127">
        <v>0</v>
      </c>
      <c r="S6" s="287">
        <f t="shared" si="7"/>
        <v>0</v>
      </c>
      <c r="T6" s="288" t="str">
        <f t="shared" si="8"/>
        <v>%</v>
      </c>
    </row>
    <row r="7" spans="1:21" x14ac:dyDescent="0.25">
      <c r="A7" s="9" t="s">
        <v>2261</v>
      </c>
      <c r="B7" s="283">
        <f>B5+B6</f>
        <v>102600</v>
      </c>
      <c r="C7" s="284">
        <f t="shared" si="0"/>
        <v>1</v>
      </c>
      <c r="D7" s="285"/>
      <c r="E7" s="285"/>
      <c r="F7" s="283">
        <f>F5+F6</f>
        <v>187200</v>
      </c>
      <c r="G7" s="284">
        <f t="shared" si="1"/>
        <v>1</v>
      </c>
      <c r="H7" s="286">
        <f t="shared" si="2"/>
        <v>0.82456140350877183</v>
      </c>
      <c r="I7" s="285"/>
      <c r="J7" s="283">
        <f>J5+J6</f>
        <v>675000</v>
      </c>
      <c r="K7" s="284">
        <f t="shared" si="3"/>
        <v>1</v>
      </c>
      <c r="L7" s="286">
        <f t="shared" si="4"/>
        <v>2.6057692307692308</v>
      </c>
      <c r="M7" s="285"/>
      <c r="N7" s="283">
        <f>N5+N6</f>
        <v>1518750</v>
      </c>
      <c r="O7" s="284">
        <f t="shared" si="5"/>
        <v>1</v>
      </c>
      <c r="P7" s="286">
        <f t="shared" si="6"/>
        <v>1.25</v>
      </c>
      <c r="Q7" s="285"/>
      <c r="R7" s="283">
        <f>R5+R6</f>
        <v>3417187.5</v>
      </c>
      <c r="S7" s="284">
        <f t="shared" si="7"/>
        <v>1</v>
      </c>
      <c r="T7" s="286">
        <f t="shared" si="8"/>
        <v>1.25</v>
      </c>
    </row>
    <row r="8" spans="1:21" x14ac:dyDescent="0.25">
      <c r="A8" s="133" t="s">
        <v>2262</v>
      </c>
      <c r="B8" s="127">
        <f>'Resultats previsionnels'!BK73</f>
        <v>10260</v>
      </c>
      <c r="C8" s="287">
        <f t="shared" si="0"/>
        <v>0.1</v>
      </c>
      <c r="D8" s="285"/>
      <c r="E8" s="285"/>
      <c r="F8" s="127">
        <f>'Resultats previsionnels'!BL73</f>
        <v>18720</v>
      </c>
      <c r="G8" s="287">
        <f t="shared" si="1"/>
        <v>0.1</v>
      </c>
      <c r="H8" s="288">
        <f t="shared" si="2"/>
        <v>0.82456140350877183</v>
      </c>
      <c r="I8" s="285"/>
      <c r="J8" s="127">
        <f>'Resultats previsionnels'!BM73</f>
        <v>67500</v>
      </c>
      <c r="K8" s="287">
        <f t="shared" si="3"/>
        <v>0.1</v>
      </c>
      <c r="L8" s="288">
        <f t="shared" si="4"/>
        <v>2.6057692307692308</v>
      </c>
      <c r="M8" s="285"/>
      <c r="N8" s="127">
        <f>'Resultats previsionnels'!BN73</f>
        <v>151875</v>
      </c>
      <c r="O8" s="287">
        <f t="shared" si="5"/>
        <v>0.1</v>
      </c>
      <c r="P8" s="288">
        <f t="shared" si="6"/>
        <v>1.25</v>
      </c>
      <c r="Q8" s="285"/>
      <c r="R8" s="127">
        <f>'Resultats previsionnels'!BO73</f>
        <v>341718.75</v>
      </c>
      <c r="S8" s="287">
        <f t="shared" si="7"/>
        <v>0.1</v>
      </c>
      <c r="T8" s="288">
        <f t="shared" si="8"/>
        <v>1.25</v>
      </c>
    </row>
    <row r="9" spans="1:21" x14ac:dyDescent="0.25">
      <c r="A9" s="9" t="s">
        <v>2263</v>
      </c>
      <c r="B9" s="283">
        <f>B7-B8</f>
        <v>92340</v>
      </c>
      <c r="C9" s="284">
        <f t="shared" si="0"/>
        <v>0.9</v>
      </c>
      <c r="D9" s="285"/>
      <c r="E9" s="285"/>
      <c r="F9" s="283">
        <f>F7-F8</f>
        <v>168480</v>
      </c>
      <c r="G9" s="284">
        <f t="shared" si="1"/>
        <v>0.9</v>
      </c>
      <c r="H9" s="286">
        <f t="shared" si="2"/>
        <v>0.82456140350877183</v>
      </c>
      <c r="I9" s="285"/>
      <c r="J9" s="283">
        <f>J7-J8</f>
        <v>607500</v>
      </c>
      <c r="K9" s="284">
        <f t="shared" si="3"/>
        <v>0.9</v>
      </c>
      <c r="L9" s="286">
        <f t="shared" si="4"/>
        <v>2.6057692307692308</v>
      </c>
      <c r="M9" s="285"/>
      <c r="N9" s="283">
        <f>N7-N8</f>
        <v>1366875</v>
      </c>
      <c r="O9" s="284">
        <f t="shared" si="5"/>
        <v>0.9</v>
      </c>
      <c r="P9" s="286">
        <f t="shared" si="6"/>
        <v>1.25</v>
      </c>
      <c r="Q9" s="285"/>
      <c r="R9" s="283">
        <f>R7-R8</f>
        <v>3075468.75</v>
      </c>
      <c r="S9" s="284">
        <f t="shared" si="7"/>
        <v>0.9</v>
      </c>
      <c r="T9" s="286">
        <f t="shared" si="8"/>
        <v>1.25</v>
      </c>
    </row>
    <row r="10" spans="1:21" x14ac:dyDescent="0.25">
      <c r="A10" s="133" t="s">
        <v>2264</v>
      </c>
      <c r="B10" s="127">
        <f>'Resultats previsionnels'!BK76+'Resultats previsionnels'!BK80</f>
        <v>60351.199999999983</v>
      </c>
      <c r="C10" s="287">
        <f t="shared" si="0"/>
        <v>0.58821832358674442</v>
      </c>
      <c r="D10" s="285"/>
      <c r="E10" s="285"/>
      <c r="F10" s="127">
        <f>'Resultats previsionnels'!BL76+'Resultats previsionnels'!BL80</f>
        <v>90526.799999999988</v>
      </c>
      <c r="G10" s="287">
        <f t="shared" si="1"/>
        <v>0.48358333333333325</v>
      </c>
      <c r="H10" s="288">
        <f t="shared" si="2"/>
        <v>0.50000000000000022</v>
      </c>
      <c r="I10" s="285"/>
      <c r="J10" s="127">
        <f>'Resultats previsionnels'!BM76+'Resultats previsionnels'!BM80</f>
        <v>329853.55000000005</v>
      </c>
      <c r="K10" s="287">
        <f t="shared" si="3"/>
        <v>0.48867192592592601</v>
      </c>
      <c r="L10" s="288">
        <f t="shared" si="4"/>
        <v>2.6437115859612854</v>
      </c>
      <c r="M10" s="285"/>
      <c r="N10" s="127">
        <f>'Resultats previsionnels'!BN76+'Resultats previsionnels'!BN80</f>
        <v>634655.39999999991</v>
      </c>
      <c r="O10" s="287">
        <f t="shared" si="5"/>
        <v>0.41788009876543203</v>
      </c>
      <c r="P10" s="288">
        <f t="shared" si="6"/>
        <v>0.92405205279736968</v>
      </c>
      <c r="Q10" s="285"/>
      <c r="R10" s="127">
        <f>'Resultats previsionnels'!BO76+'Resultats previsionnels'!BO80</f>
        <v>1105864.2</v>
      </c>
      <c r="S10" s="287">
        <f t="shared" si="7"/>
        <v>0.32361823868312756</v>
      </c>
      <c r="T10" s="288">
        <f t="shared" si="8"/>
        <v>0.74246402063229922</v>
      </c>
      <c r="U10" s="289"/>
    </row>
    <row r="11" spans="1:21" x14ac:dyDescent="0.25">
      <c r="A11" s="9" t="s">
        <v>2265</v>
      </c>
      <c r="B11" s="283">
        <f>B9-B10</f>
        <v>31988.800000000017</v>
      </c>
      <c r="C11" s="284">
        <f t="shared" si="0"/>
        <v>0.31178167641325555</v>
      </c>
      <c r="D11" s="285"/>
      <c r="E11" s="285"/>
      <c r="F11" s="283">
        <f>F9-F10</f>
        <v>77953.200000000012</v>
      </c>
      <c r="G11" s="284">
        <f t="shared" si="1"/>
        <v>0.41641666666666671</v>
      </c>
      <c r="H11" s="286">
        <f t="shared" si="2"/>
        <v>1.4368904116440744</v>
      </c>
      <c r="I11" s="285"/>
      <c r="J11" s="283">
        <f>J9-J10</f>
        <v>277646.44999999995</v>
      </c>
      <c r="K11" s="284">
        <f t="shared" si="3"/>
        <v>0.41132807407407401</v>
      </c>
      <c r="L11" s="286">
        <f t="shared" si="4"/>
        <v>2.5617068959324301</v>
      </c>
      <c r="M11" s="285"/>
      <c r="N11" s="283">
        <f>N9-N10</f>
        <v>732219.60000000009</v>
      </c>
      <c r="O11" s="284">
        <f t="shared" si="5"/>
        <v>0.48211990123456794</v>
      </c>
      <c r="P11" s="286">
        <f t="shared" si="6"/>
        <v>1.6372373930947082</v>
      </c>
      <c r="Q11" s="285"/>
      <c r="R11" s="283">
        <f>R9-R10</f>
        <v>1969604.55</v>
      </c>
      <c r="S11" s="284">
        <f t="shared" si="7"/>
        <v>0.57638176131687247</v>
      </c>
      <c r="T11" s="286">
        <f t="shared" si="8"/>
        <v>1.6899096254730135</v>
      </c>
    </row>
    <row r="12" spans="1:21" x14ac:dyDescent="0.25">
      <c r="A12" s="133" t="s">
        <v>2266</v>
      </c>
      <c r="B12" s="127">
        <f>'Resultats previsionnels'!BK91+'Resultats previsionnels'!BK95+'Resultats previsionnels'!BK98+'Resultats previsionnels'!BK103+'Resultats previsionnels'!BK110</f>
        <v>7398.4</v>
      </c>
      <c r="C12" s="287">
        <f t="shared" si="0"/>
        <v>7.2109161793372317E-2</v>
      </c>
      <c r="D12" s="285"/>
      <c r="E12" s="285"/>
      <c r="F12" s="127">
        <f>'Resultats previsionnels'!BL91+'Resultats previsionnels'!BL95+'Resultats previsionnels'!BL98+'Resultats previsionnels'!BL103+'Resultats previsionnels'!BL110</f>
        <v>7158.4</v>
      </c>
      <c r="G12" s="287">
        <f t="shared" si="1"/>
        <v>3.8239316239316236E-2</v>
      </c>
      <c r="H12" s="288">
        <f t="shared" si="2"/>
        <v>-3.2439446366781977E-2</v>
      </c>
      <c r="I12" s="285"/>
      <c r="J12" s="127">
        <f>'Resultats previsionnels'!BM91+'Resultats previsionnels'!BM95+'Resultats previsionnels'!BM98+'Resultats previsionnels'!BM103+'Resultats previsionnels'!BM110</f>
        <v>9688.4</v>
      </c>
      <c r="K12" s="287">
        <f t="shared" si="3"/>
        <v>1.4353185185185184E-2</v>
      </c>
      <c r="L12" s="288">
        <f t="shared" si="4"/>
        <v>0.35343093428699146</v>
      </c>
      <c r="M12" s="285"/>
      <c r="N12" s="127">
        <f>'Resultats previsionnels'!BN91+'Resultats previsionnels'!BN95+'Resultats previsionnels'!BN98+'Resultats previsionnels'!BN103+'Resultats previsionnels'!BN110</f>
        <v>15607.2</v>
      </c>
      <c r="O12" s="287">
        <f t="shared" si="5"/>
        <v>1.0276345679012346E-2</v>
      </c>
      <c r="P12" s="288">
        <f t="shared" si="6"/>
        <v>0.6109161471450395</v>
      </c>
      <c r="Q12" s="285"/>
      <c r="R12" s="127">
        <f>'Resultats previsionnels'!BO91+'Resultats previsionnels'!BO95+'Resultats previsionnels'!BO98+'Resultats previsionnels'!BO103+'Resultats previsionnels'!BO110</f>
        <v>28351.200000000001</v>
      </c>
      <c r="S12" s="287">
        <f t="shared" si="7"/>
        <v>8.2966474622770923E-3</v>
      </c>
      <c r="T12" s="288">
        <f t="shared" si="8"/>
        <v>0.81654620944179612</v>
      </c>
    </row>
    <row r="13" spans="1:21" x14ac:dyDescent="0.25">
      <c r="A13" s="133" t="s">
        <v>2267</v>
      </c>
      <c r="B13" s="127">
        <f>'Resultats previsionnels'!BK114</f>
        <v>0</v>
      </c>
      <c r="C13" s="287">
        <f t="shared" si="0"/>
        <v>0</v>
      </c>
      <c r="D13" s="285"/>
      <c r="E13" s="285"/>
      <c r="F13" s="127">
        <f>'Resultats previsionnels'!BL114</f>
        <v>0</v>
      </c>
      <c r="G13" s="287">
        <f t="shared" si="1"/>
        <v>0</v>
      </c>
      <c r="H13" s="288" t="str">
        <f t="shared" si="2"/>
        <v>%</v>
      </c>
      <c r="I13" s="285"/>
      <c r="J13" s="127">
        <f>'Resultats previsionnels'!BM114</f>
        <v>0</v>
      </c>
      <c r="K13" s="287">
        <f t="shared" si="3"/>
        <v>0</v>
      </c>
      <c r="L13" s="288" t="str">
        <f t="shared" si="4"/>
        <v>%</v>
      </c>
      <c r="M13" s="285"/>
      <c r="N13" s="127">
        <f>'Resultats previsionnels'!BN114</f>
        <v>0</v>
      </c>
      <c r="O13" s="287">
        <f t="shared" si="5"/>
        <v>0</v>
      </c>
      <c r="P13" s="288" t="str">
        <f t="shared" si="6"/>
        <v>%</v>
      </c>
      <c r="Q13" s="285"/>
      <c r="R13" s="127">
        <f>'Resultats previsionnels'!BO114</f>
        <v>0</v>
      </c>
      <c r="S13" s="287">
        <f t="shared" si="7"/>
        <v>0</v>
      </c>
      <c r="T13" s="288" t="str">
        <f t="shared" si="8"/>
        <v>%</v>
      </c>
    </row>
    <row r="14" spans="1:21" x14ac:dyDescent="0.25">
      <c r="A14" s="133" t="s">
        <v>2268</v>
      </c>
      <c r="B14" s="127">
        <f>'Resultats previsionnels'!BK119</f>
        <v>6000</v>
      </c>
      <c r="C14" s="287">
        <f t="shared" si="0"/>
        <v>5.8479532163742687E-2</v>
      </c>
      <c r="D14" s="285"/>
      <c r="E14" s="285"/>
      <c r="F14" s="127">
        <f>+'Resultats previsionnels'!BL119</f>
        <v>11545</v>
      </c>
      <c r="G14" s="287">
        <f t="shared" si="1"/>
        <v>6.167200854700855E-2</v>
      </c>
      <c r="H14" s="288">
        <f t="shared" si="2"/>
        <v>0.92416666666666658</v>
      </c>
      <c r="I14" s="285"/>
      <c r="J14" s="127">
        <f>+'Resultats previsionnels'!BM119</f>
        <v>17046.875</v>
      </c>
      <c r="K14" s="287">
        <f t="shared" si="3"/>
        <v>2.525462962962963E-2</v>
      </c>
      <c r="L14" s="288">
        <f t="shared" si="4"/>
        <v>0.47655911650064953</v>
      </c>
      <c r="M14" s="285"/>
      <c r="N14" s="127">
        <f>+'Resultats previsionnels'!BN119</f>
        <v>23855.46875</v>
      </c>
      <c r="O14" s="287">
        <f t="shared" si="5"/>
        <v>1.5707304526748973E-2</v>
      </c>
      <c r="P14" s="288">
        <f t="shared" si="6"/>
        <v>0.39940421631530709</v>
      </c>
      <c r="Q14" s="285"/>
      <c r="R14" s="127">
        <f>+'Resultats previsionnels'!BO119</f>
        <v>38374.8046875</v>
      </c>
      <c r="S14" s="287">
        <f t="shared" si="7"/>
        <v>1.1229938271604938E-2</v>
      </c>
      <c r="T14" s="288">
        <f t="shared" si="8"/>
        <v>0.60863762895038476</v>
      </c>
    </row>
    <row r="15" spans="1:21" x14ac:dyDescent="0.25">
      <c r="A15" s="9" t="s">
        <v>2269</v>
      </c>
      <c r="B15" s="283">
        <f>B11-B12-B13</f>
        <v>24590.400000000016</v>
      </c>
      <c r="C15" s="284">
        <f t="shared" si="0"/>
        <v>0.2396725146198832</v>
      </c>
      <c r="D15" s="285"/>
      <c r="E15" s="285"/>
      <c r="F15" s="283">
        <f>F11-F12-F13</f>
        <v>70794.800000000017</v>
      </c>
      <c r="G15" s="284">
        <f t="shared" si="1"/>
        <v>0.37817735042735051</v>
      </c>
      <c r="H15" s="286">
        <f t="shared" si="2"/>
        <v>1.8789608953087371</v>
      </c>
      <c r="I15" s="285"/>
      <c r="J15" s="283">
        <f>J11-J12-J13</f>
        <v>267958.04999999993</v>
      </c>
      <c r="K15" s="284">
        <f t="shared" si="3"/>
        <v>0.39697488888888877</v>
      </c>
      <c r="L15" s="286">
        <f t="shared" si="4"/>
        <v>2.7849962144112261</v>
      </c>
      <c r="M15" s="285"/>
      <c r="N15" s="283">
        <f>N11-N12-N13</f>
        <v>716612.40000000014</v>
      </c>
      <c r="O15" s="284">
        <f t="shared" si="5"/>
        <v>0.47184355555555563</v>
      </c>
      <c r="P15" s="286">
        <f t="shared" si="6"/>
        <v>1.6743454805705609</v>
      </c>
      <c r="Q15" s="285"/>
      <c r="R15" s="283">
        <f>R11-R12-R13</f>
        <v>1941253.35</v>
      </c>
      <c r="S15" s="284">
        <f t="shared" si="7"/>
        <v>0.56808511385459537</v>
      </c>
      <c r="T15" s="286">
        <f t="shared" si="8"/>
        <v>1.708930727405777</v>
      </c>
    </row>
    <row r="16" spans="1:21" x14ac:dyDescent="0.25">
      <c r="A16" s="133" t="s">
        <v>2270</v>
      </c>
      <c r="B16" s="127">
        <f>'Resultats previsionnels'!BK136</f>
        <v>0</v>
      </c>
      <c r="C16" s="287">
        <f t="shared" si="0"/>
        <v>0</v>
      </c>
      <c r="D16" s="285"/>
      <c r="E16" s="285"/>
      <c r="F16" s="127">
        <f>'Resultats previsionnels'!BL136</f>
        <v>0</v>
      </c>
      <c r="G16" s="287">
        <f t="shared" si="1"/>
        <v>0</v>
      </c>
      <c r="H16" s="288" t="str">
        <f t="shared" si="2"/>
        <v>%</v>
      </c>
      <c r="I16" s="285"/>
      <c r="J16" s="127">
        <f>'Resultats previsionnels'!BM136</f>
        <v>0</v>
      </c>
      <c r="K16" s="287">
        <f t="shared" si="3"/>
        <v>0</v>
      </c>
      <c r="L16" s="288" t="str">
        <f t="shared" si="4"/>
        <v>%</v>
      </c>
      <c r="M16" s="285"/>
      <c r="N16" s="127">
        <f>'Resultats previsionnels'!BN136</f>
        <v>0</v>
      </c>
      <c r="O16" s="287">
        <f t="shared" si="5"/>
        <v>0</v>
      </c>
      <c r="P16" s="288" t="str">
        <f t="shared" si="6"/>
        <v>%</v>
      </c>
      <c r="Q16" s="285"/>
      <c r="R16" s="127">
        <f>'Resultats previsionnels'!BO136</f>
        <v>0</v>
      </c>
      <c r="S16" s="287">
        <f t="shared" si="7"/>
        <v>0</v>
      </c>
      <c r="T16" s="288" t="str">
        <f t="shared" si="8"/>
        <v>%</v>
      </c>
    </row>
    <row r="17" spans="1:22" x14ac:dyDescent="0.25">
      <c r="A17" s="9" t="s">
        <v>2271</v>
      </c>
      <c r="B17" s="283">
        <f>B15-B16</f>
        <v>24590.400000000016</v>
      </c>
      <c r="C17" s="284">
        <f t="shared" si="0"/>
        <v>0.2396725146198832</v>
      </c>
      <c r="D17" s="285"/>
      <c r="E17" s="285"/>
      <c r="F17" s="283">
        <f>F15-F16</f>
        <v>70794.800000000017</v>
      </c>
      <c r="G17" s="284">
        <f t="shared" si="1"/>
        <v>0.37817735042735051</v>
      </c>
      <c r="H17" s="286">
        <f t="shared" si="2"/>
        <v>1.8789608953087371</v>
      </c>
      <c r="I17" s="285"/>
      <c r="J17" s="283">
        <f>J15-J16</f>
        <v>267958.04999999993</v>
      </c>
      <c r="K17" s="284">
        <f t="shared" si="3"/>
        <v>0.39697488888888877</v>
      </c>
      <c r="L17" s="286">
        <f t="shared" si="4"/>
        <v>2.7849962144112261</v>
      </c>
      <c r="M17" s="285"/>
      <c r="N17" s="283">
        <f>N15-N16</f>
        <v>716612.40000000014</v>
      </c>
      <c r="O17" s="284">
        <f t="shared" si="5"/>
        <v>0.47184355555555563</v>
      </c>
      <c r="P17" s="286">
        <f t="shared" si="6"/>
        <v>1.6743454805705609</v>
      </c>
      <c r="Q17" s="285"/>
      <c r="R17" s="283">
        <f>R15-R16</f>
        <v>1941253.35</v>
      </c>
      <c r="S17" s="284">
        <f t="shared" si="7"/>
        <v>0.56808511385459537</v>
      </c>
      <c r="T17" s="286">
        <f t="shared" si="8"/>
        <v>1.708930727405777</v>
      </c>
    </row>
    <row r="18" spans="1:22" x14ac:dyDescent="0.25">
      <c r="A18" s="133" t="s">
        <v>2272</v>
      </c>
      <c r="B18" s="127">
        <f>'Resultats previsionnels'!BK137</f>
        <v>0</v>
      </c>
      <c r="C18" s="287">
        <f t="shared" si="0"/>
        <v>0</v>
      </c>
      <c r="D18" s="285"/>
      <c r="E18" s="285"/>
      <c r="F18" s="127">
        <f>'Resultats previsionnels'!BL137</f>
        <v>0</v>
      </c>
      <c r="G18" s="287">
        <f t="shared" si="1"/>
        <v>0</v>
      </c>
      <c r="H18" s="288" t="str">
        <f t="shared" si="2"/>
        <v>%</v>
      </c>
      <c r="I18" s="285"/>
      <c r="J18" s="127">
        <f>'Resultats previsionnels'!BM137</f>
        <v>0</v>
      </c>
      <c r="K18" s="287">
        <f t="shared" si="3"/>
        <v>0</v>
      </c>
      <c r="L18" s="288" t="str">
        <f t="shared" si="4"/>
        <v>%</v>
      </c>
      <c r="M18" s="285"/>
      <c r="N18" s="127">
        <f>'Resultats previsionnels'!BN137</f>
        <v>0</v>
      </c>
      <c r="O18" s="287">
        <f t="shared" si="5"/>
        <v>0</v>
      </c>
      <c r="P18" s="288" t="str">
        <f t="shared" si="6"/>
        <v>%</v>
      </c>
      <c r="Q18" s="285"/>
      <c r="R18" s="127">
        <f>'Resultats previsionnels'!BO137</f>
        <v>0</v>
      </c>
      <c r="S18" s="287">
        <f t="shared" si="7"/>
        <v>0</v>
      </c>
      <c r="T18" s="288" t="str">
        <f t="shared" si="8"/>
        <v>%</v>
      </c>
      <c r="V18" s="289"/>
    </row>
    <row r="19" spans="1:22" x14ac:dyDescent="0.25">
      <c r="A19" s="133" t="s">
        <v>2273</v>
      </c>
      <c r="B19" s="127">
        <v>0</v>
      </c>
      <c r="C19" s="287">
        <f t="shared" si="0"/>
        <v>0</v>
      </c>
      <c r="D19" s="285"/>
      <c r="E19" s="285"/>
      <c r="F19" s="127">
        <v>0</v>
      </c>
      <c r="G19" s="287">
        <f t="shared" si="1"/>
        <v>0</v>
      </c>
      <c r="H19" s="288" t="str">
        <f t="shared" si="2"/>
        <v>%</v>
      </c>
      <c r="I19" s="285"/>
      <c r="J19" s="127">
        <v>0</v>
      </c>
      <c r="K19" s="287">
        <f t="shared" si="3"/>
        <v>0</v>
      </c>
      <c r="L19" s="288" t="str">
        <f t="shared" si="4"/>
        <v>%</v>
      </c>
      <c r="M19" s="285"/>
      <c r="N19" s="127">
        <v>0</v>
      </c>
      <c r="O19" s="287">
        <f t="shared" si="5"/>
        <v>0</v>
      </c>
      <c r="P19" s="288" t="str">
        <f t="shared" si="6"/>
        <v>%</v>
      </c>
      <c r="Q19" s="285"/>
      <c r="R19" s="127">
        <v>0</v>
      </c>
      <c r="S19" s="287">
        <f t="shared" si="7"/>
        <v>0</v>
      </c>
      <c r="T19" s="288" t="str">
        <f t="shared" si="8"/>
        <v>%</v>
      </c>
    </row>
    <row r="20" spans="1:22" x14ac:dyDescent="0.25">
      <c r="A20" s="9" t="s">
        <v>2274</v>
      </c>
      <c r="B20" s="283">
        <f>B17-B18+B19</f>
        <v>24590.400000000016</v>
      </c>
      <c r="C20" s="284">
        <f t="shared" si="0"/>
        <v>0.2396725146198832</v>
      </c>
      <c r="D20" s="285"/>
      <c r="E20" s="285"/>
      <c r="F20" s="283">
        <f>F17-F18+F19</f>
        <v>70794.800000000017</v>
      </c>
      <c r="G20" s="284">
        <f t="shared" si="1"/>
        <v>0.37817735042735051</v>
      </c>
      <c r="H20" s="286">
        <f t="shared" si="2"/>
        <v>1.8789608953087371</v>
      </c>
      <c r="I20" s="285"/>
      <c r="J20" s="283">
        <f>J17-J18+J19</f>
        <v>267958.04999999993</v>
      </c>
      <c r="K20" s="284">
        <f t="shared" si="3"/>
        <v>0.39697488888888877</v>
      </c>
      <c r="L20" s="286">
        <f t="shared" si="4"/>
        <v>2.7849962144112261</v>
      </c>
      <c r="M20" s="285"/>
      <c r="N20" s="283">
        <f>N17-N18+N19</f>
        <v>716612.40000000014</v>
      </c>
      <c r="O20" s="284">
        <f t="shared" si="5"/>
        <v>0.47184355555555563</v>
      </c>
      <c r="P20" s="286">
        <f t="shared" si="6"/>
        <v>1.6743454805705609</v>
      </c>
      <c r="Q20" s="285"/>
      <c r="R20" s="283">
        <f>R17-R18+R19</f>
        <v>1941253.35</v>
      </c>
      <c r="S20" s="284">
        <f t="shared" si="7"/>
        <v>0.56808511385459537</v>
      </c>
      <c r="T20" s="286">
        <f t="shared" si="8"/>
        <v>1.708930727405777</v>
      </c>
    </row>
    <row r="21" spans="1:22" x14ac:dyDescent="0.25">
      <c r="A21" s="133" t="s">
        <v>2275</v>
      </c>
      <c r="B21" s="127">
        <v>0</v>
      </c>
      <c r="C21" s="287">
        <f t="shared" si="0"/>
        <v>0</v>
      </c>
      <c r="E21" s="285"/>
      <c r="F21" s="127">
        <v>0</v>
      </c>
      <c r="G21" s="287">
        <f t="shared" si="1"/>
        <v>0</v>
      </c>
      <c r="H21" s="288" t="str">
        <f t="shared" si="2"/>
        <v>%</v>
      </c>
      <c r="I21" s="285"/>
      <c r="J21" s="127">
        <v>0</v>
      </c>
      <c r="K21" s="287">
        <f t="shared" si="3"/>
        <v>0</v>
      </c>
      <c r="L21" s="288" t="str">
        <f t="shared" si="4"/>
        <v>%</v>
      </c>
      <c r="M21" s="285"/>
      <c r="N21" s="127">
        <v>0</v>
      </c>
      <c r="O21" s="287">
        <f t="shared" si="5"/>
        <v>0</v>
      </c>
      <c r="P21" s="288" t="str">
        <f t="shared" si="6"/>
        <v>%</v>
      </c>
      <c r="Q21" s="285"/>
      <c r="R21" s="127">
        <v>0</v>
      </c>
      <c r="S21" s="287">
        <f t="shared" si="7"/>
        <v>0</v>
      </c>
      <c r="T21" s="288" t="str">
        <f t="shared" si="8"/>
        <v>%</v>
      </c>
    </row>
    <row r="22" spans="1:22" x14ac:dyDescent="0.25">
      <c r="A22" s="133" t="s">
        <v>2276</v>
      </c>
      <c r="B22" s="127">
        <v>0</v>
      </c>
      <c r="C22" s="287">
        <f t="shared" si="0"/>
        <v>0</v>
      </c>
      <c r="E22" s="285"/>
      <c r="F22" s="127">
        <v>0</v>
      </c>
      <c r="G22" s="287">
        <f t="shared" si="1"/>
        <v>0</v>
      </c>
      <c r="H22" s="288" t="str">
        <f t="shared" si="2"/>
        <v>%</v>
      </c>
      <c r="I22" s="285"/>
      <c r="J22" s="127">
        <v>0</v>
      </c>
      <c r="K22" s="287">
        <f t="shared" si="3"/>
        <v>0</v>
      </c>
      <c r="L22" s="288" t="str">
        <f t="shared" si="4"/>
        <v>%</v>
      </c>
      <c r="M22" s="285"/>
      <c r="N22" s="127">
        <v>0</v>
      </c>
      <c r="O22" s="287">
        <f t="shared" si="5"/>
        <v>0</v>
      </c>
      <c r="P22" s="288" t="str">
        <f t="shared" si="6"/>
        <v>%</v>
      </c>
      <c r="Q22" s="285"/>
      <c r="R22" s="127">
        <v>0</v>
      </c>
      <c r="S22" s="287">
        <f t="shared" si="7"/>
        <v>0</v>
      </c>
      <c r="T22" s="288" t="str">
        <f t="shared" si="8"/>
        <v>%</v>
      </c>
    </row>
    <row r="23" spans="1:22" x14ac:dyDescent="0.25">
      <c r="A23" s="133" t="s">
        <v>2277</v>
      </c>
      <c r="B23" s="127">
        <v>0</v>
      </c>
      <c r="C23" s="287">
        <f t="shared" si="0"/>
        <v>0</v>
      </c>
      <c r="E23" s="285"/>
      <c r="F23" s="127">
        <v>0</v>
      </c>
      <c r="G23" s="287">
        <f t="shared" si="1"/>
        <v>0</v>
      </c>
      <c r="H23" s="288" t="str">
        <f t="shared" si="2"/>
        <v>%</v>
      </c>
      <c r="I23" s="285"/>
      <c r="J23" s="127">
        <v>0</v>
      </c>
      <c r="K23" s="287">
        <f t="shared" si="3"/>
        <v>0</v>
      </c>
      <c r="L23" s="288" t="str">
        <f t="shared" si="4"/>
        <v>%</v>
      </c>
      <c r="M23" s="285"/>
      <c r="N23" s="127">
        <v>0</v>
      </c>
      <c r="O23" s="287">
        <f t="shared" si="5"/>
        <v>0</v>
      </c>
      <c r="P23" s="288" t="str">
        <f t="shared" si="6"/>
        <v>%</v>
      </c>
      <c r="Q23" s="285"/>
      <c r="R23" s="127">
        <v>0</v>
      </c>
      <c r="S23" s="287">
        <f t="shared" si="7"/>
        <v>0</v>
      </c>
      <c r="T23" s="288" t="str">
        <f t="shared" si="8"/>
        <v>%</v>
      </c>
    </row>
    <row r="24" spans="1:22" x14ac:dyDescent="0.25">
      <c r="A24" s="133" t="s">
        <v>2278</v>
      </c>
      <c r="B24" s="127">
        <v>0</v>
      </c>
      <c r="C24" s="287">
        <f t="shared" si="0"/>
        <v>0</v>
      </c>
      <c r="E24" s="285"/>
      <c r="F24" s="127">
        <v>0</v>
      </c>
      <c r="G24" s="287">
        <f t="shared" si="1"/>
        <v>0</v>
      </c>
      <c r="H24" s="288" t="str">
        <f t="shared" si="2"/>
        <v>%</v>
      </c>
      <c r="I24" s="285"/>
      <c r="J24" s="127">
        <v>0</v>
      </c>
      <c r="K24" s="287">
        <f t="shared" si="3"/>
        <v>0</v>
      </c>
      <c r="L24" s="288" t="str">
        <f t="shared" si="4"/>
        <v>%</v>
      </c>
      <c r="M24" s="285"/>
      <c r="N24" s="127">
        <v>0</v>
      </c>
      <c r="O24" s="287">
        <f t="shared" si="5"/>
        <v>0</v>
      </c>
      <c r="P24" s="288" t="str">
        <f t="shared" si="6"/>
        <v>%</v>
      </c>
      <c r="Q24" s="285"/>
      <c r="R24" s="127">
        <v>0</v>
      </c>
      <c r="S24" s="287">
        <f t="shared" si="7"/>
        <v>0</v>
      </c>
      <c r="T24" s="288" t="str">
        <f t="shared" si="8"/>
        <v>%</v>
      </c>
    </row>
    <row r="25" spans="1:22" x14ac:dyDescent="0.25">
      <c r="A25" s="133" t="s">
        <v>2279</v>
      </c>
      <c r="B25" s="127">
        <v>0</v>
      </c>
      <c r="C25" s="287">
        <f t="shared" si="0"/>
        <v>0</v>
      </c>
      <c r="E25" s="285"/>
      <c r="F25" s="127">
        <v>0</v>
      </c>
      <c r="G25" s="287">
        <f t="shared" si="1"/>
        <v>0</v>
      </c>
      <c r="H25" s="288" t="str">
        <f t="shared" si="2"/>
        <v>%</v>
      </c>
      <c r="I25" s="285"/>
      <c r="J25" s="127">
        <v>0</v>
      </c>
      <c r="K25" s="287">
        <f t="shared" si="3"/>
        <v>0</v>
      </c>
      <c r="L25" s="288" t="str">
        <f t="shared" si="4"/>
        <v>%</v>
      </c>
      <c r="M25" s="285"/>
      <c r="N25" s="127">
        <v>0</v>
      </c>
      <c r="O25" s="287">
        <f t="shared" si="5"/>
        <v>0</v>
      </c>
      <c r="P25" s="288" t="str">
        <f t="shared" si="6"/>
        <v>%</v>
      </c>
      <c r="Q25" s="285"/>
      <c r="R25" s="127">
        <v>0</v>
      </c>
      <c r="S25" s="287">
        <f t="shared" si="7"/>
        <v>0</v>
      </c>
      <c r="T25" s="288" t="str">
        <f t="shared" si="8"/>
        <v>%</v>
      </c>
    </row>
    <row r="26" spans="1:22" x14ac:dyDescent="0.25">
      <c r="A26" s="9" t="s">
        <v>2280</v>
      </c>
      <c r="B26" s="283">
        <f>B20-SUM(B21:B25)</f>
        <v>24590.400000000016</v>
      </c>
      <c r="C26" s="284">
        <f t="shared" si="0"/>
        <v>0.2396725146198832</v>
      </c>
      <c r="E26" s="285"/>
      <c r="F26" s="283">
        <f>F20-SUM(F21:F25)</f>
        <v>70794.800000000017</v>
      </c>
      <c r="G26" s="284">
        <f t="shared" si="1"/>
        <v>0.37817735042735051</v>
      </c>
      <c r="H26" s="286">
        <f t="shared" si="2"/>
        <v>1.8789608953087371</v>
      </c>
      <c r="I26" s="285"/>
      <c r="J26" s="283">
        <f>J20-SUM(J21:J25)</f>
        <v>267958.04999999993</v>
      </c>
      <c r="K26" s="284">
        <f t="shared" si="3"/>
        <v>0.39697488888888877</v>
      </c>
      <c r="L26" s="286">
        <f t="shared" si="4"/>
        <v>2.7849962144112261</v>
      </c>
      <c r="M26" s="285"/>
      <c r="N26" s="283">
        <f>N20-SUM(N21:N25)</f>
        <v>716612.40000000014</v>
      </c>
      <c r="O26" s="284">
        <f t="shared" si="5"/>
        <v>0.47184355555555563</v>
      </c>
      <c r="P26" s="286">
        <f t="shared" si="6"/>
        <v>1.6743454805705609</v>
      </c>
      <c r="Q26" s="285"/>
      <c r="R26" s="283">
        <f>R20-SUM(R21:R25)</f>
        <v>1941253.35</v>
      </c>
      <c r="S26" s="284">
        <f t="shared" si="7"/>
        <v>0.56808511385459537</v>
      </c>
      <c r="T26" s="286">
        <f t="shared" si="8"/>
        <v>1.708930727405777</v>
      </c>
    </row>
    <row r="27" spans="1:22" x14ac:dyDescent="0.25">
      <c r="A27" s="133" t="s">
        <v>2281</v>
      </c>
      <c r="B27" s="127">
        <f>IF(B26&gt;0,B26*D27,0)</f>
        <v>3418.0656000000026</v>
      </c>
      <c r="C27" s="290">
        <f t="shared" si="0"/>
        <v>3.3314479532163765E-2</v>
      </c>
      <c r="D27" s="290">
        <f>Hypotheses!$B$26</f>
        <v>0.13900000000000001</v>
      </c>
      <c r="E27" s="285"/>
      <c r="F27" s="127">
        <f>IF(F26&gt;0,F26*H27,0)</f>
        <v>9840.477200000003</v>
      </c>
      <c r="G27" s="287">
        <f t="shared" si="1"/>
        <v>5.2566651709401724E-2</v>
      </c>
      <c r="H27" s="290">
        <f>Hypotheses!$B$26</f>
        <v>0.13900000000000001</v>
      </c>
      <c r="I27" s="285"/>
      <c r="J27" s="127">
        <f>IF(J26&gt;0,J26*L27,0)</f>
        <v>37246.168949999992</v>
      </c>
      <c r="K27" s="287">
        <f t="shared" si="3"/>
        <v>5.5179509555555541E-2</v>
      </c>
      <c r="L27" s="290">
        <f>Hypotheses!$B$26</f>
        <v>0.13900000000000001</v>
      </c>
      <c r="M27" s="285"/>
      <c r="N27" s="127">
        <f>IF(N26&gt;0,N26*P27,0)</f>
        <v>99609.123600000035</v>
      </c>
      <c r="O27" s="287">
        <f t="shared" si="5"/>
        <v>6.5586254222222251E-2</v>
      </c>
      <c r="P27" s="290">
        <f>Hypotheses!$B$26</f>
        <v>0.13900000000000001</v>
      </c>
      <c r="Q27" s="285"/>
      <c r="R27" s="127">
        <f>IF(R26&gt;0,R26*T27,0)</f>
        <v>269834.21565000003</v>
      </c>
      <c r="S27" s="287">
        <f t="shared" si="7"/>
        <v>7.8963830825788756E-2</v>
      </c>
      <c r="T27" s="290">
        <f>Hypotheses!$B$26</f>
        <v>0.13900000000000001</v>
      </c>
    </row>
    <row r="28" spans="1:22" x14ac:dyDescent="0.25">
      <c r="A28" s="9" t="s">
        <v>2282</v>
      </c>
      <c r="B28" s="291">
        <f>B26-B27</f>
        <v>21172.334400000014</v>
      </c>
      <c r="C28" s="292">
        <f t="shared" si="0"/>
        <v>0.20635803508771944</v>
      </c>
      <c r="E28" s="285"/>
      <c r="F28" s="291">
        <f>F26-F27</f>
        <v>60954.322800000016</v>
      </c>
      <c r="G28" s="292">
        <f t="shared" si="1"/>
        <v>0.32561069871794879</v>
      </c>
      <c r="H28" s="293">
        <f>IFERROR(F28/B28-1,"%")</f>
        <v>1.8789608953087371</v>
      </c>
      <c r="I28" s="285"/>
      <c r="J28" s="291">
        <f>J26-J27</f>
        <v>230711.88104999994</v>
      </c>
      <c r="K28" s="292">
        <f t="shared" si="3"/>
        <v>0.34179537933333326</v>
      </c>
      <c r="L28" s="293">
        <f>IFERROR(J28/F28-1,"%")</f>
        <v>2.7849962144112261</v>
      </c>
      <c r="M28" s="285"/>
      <c r="N28" s="291">
        <f>N26-N27</f>
        <v>617003.27640000009</v>
      </c>
      <c r="O28" s="292">
        <f t="shared" si="5"/>
        <v>0.40625730133333338</v>
      </c>
      <c r="P28" s="293">
        <f>IFERROR(N28/J28-1,"%")</f>
        <v>1.6743454805705604</v>
      </c>
      <c r="Q28" s="285"/>
      <c r="R28" s="291">
        <f>R26-R27</f>
        <v>1671419.1343499999</v>
      </c>
      <c r="S28" s="292">
        <f t="shared" si="7"/>
        <v>0.48912128302880659</v>
      </c>
      <c r="T28" s="293">
        <f>IFERROR(R28/N28-1,"%")</f>
        <v>1.708930727405777</v>
      </c>
      <c r="V28" s="289"/>
    </row>
    <row r="29" spans="1:22" x14ac:dyDescent="0.25">
      <c r="A29" s="294" t="s">
        <v>3</v>
      </c>
      <c r="E29" s="285"/>
      <c r="I29" s="285"/>
      <c r="M29" s="285"/>
      <c r="Q29" s="285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dxfId="9" priority="2" operator="greaterThan">
      <formula>0</formula>
    </cfRule>
    <cfRule type="cellIs" dxfId="8" priority="3" operator="lessThan">
      <formula>0</formula>
    </cfRule>
  </conditionalFormatting>
  <conditionalFormatting sqref="F28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J28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N28">
    <cfRule type="cellIs" dxfId="3" priority="8" operator="greaterThan">
      <formula>0</formula>
    </cfRule>
    <cfRule type="cellIs" dxfId="2" priority="9" operator="lessThan">
      <formula>0</formula>
    </cfRule>
  </conditionalFormatting>
  <conditionalFormatting sqref="R28">
    <cfRule type="cellIs" dxfId="1" priority="10" operator="greaterThan">
      <formula>0</formula>
    </cfRule>
    <cfRule type="cellIs" dxfId="0" priority="11" operator="lessThan">
      <formula>0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BEEF4"/>
  </sheetPr>
  <dimension ref="A1:AMK44"/>
  <sheetViews>
    <sheetView showGridLines="0" zoomScale="90" zoomScaleNormal="90" workbookViewId="0">
      <pane ySplit="3" topLeftCell="A19" activePane="bottomLeft" state="frozen"/>
      <selection pane="bottomLeft" activeCell="G32" sqref="G32"/>
    </sheetView>
  </sheetViews>
  <sheetFormatPr baseColWidth="10" defaultColWidth="9.140625" defaultRowHeight="15" x14ac:dyDescent="0.25"/>
  <cols>
    <col min="1" max="1" width="58.5703125" style="133" customWidth="1"/>
    <col min="2" max="2" width="5.7109375" style="133" customWidth="1"/>
    <col min="3" max="3" width="18.42578125" style="133" bestFit="1" customWidth="1"/>
    <col min="4" max="4" width="5.7109375" style="133" customWidth="1"/>
    <col min="5" max="5" width="5.7109375" style="295" customWidth="1"/>
    <col min="6" max="6" width="5.7109375" style="133" customWidth="1"/>
    <col min="7" max="7" width="18.42578125" style="133" bestFit="1" customWidth="1"/>
    <col min="8" max="10" width="5.7109375" style="133" customWidth="1"/>
    <col min="11" max="11" width="18.42578125" style="133" bestFit="1" customWidth="1"/>
    <col min="12" max="14" width="5.7109375" style="133" customWidth="1"/>
    <col min="15" max="15" width="19.5703125" style="133" bestFit="1" customWidth="1"/>
    <col min="16" max="18" width="5.7109375" style="133" customWidth="1"/>
    <col min="19" max="19" width="19.5703125" style="133" bestFit="1" customWidth="1"/>
    <col min="20" max="21" width="5.7109375" style="133" customWidth="1"/>
    <col min="22" max="1025" width="11.5703125" style="133" customWidth="1"/>
  </cols>
  <sheetData>
    <row r="1" spans="1:21" ht="21" x14ac:dyDescent="0.35">
      <c r="A1" s="6" t="s">
        <v>2283</v>
      </c>
    </row>
    <row r="3" spans="1:21" ht="21" x14ac:dyDescent="0.35">
      <c r="C3" s="343">
        <f>Hypotheses!$B$4</f>
        <v>2019</v>
      </c>
      <c r="D3" s="343"/>
      <c r="G3" s="343">
        <f>C3+1</f>
        <v>2020</v>
      </c>
      <c r="H3" s="343"/>
      <c r="K3" s="343">
        <f>G3+1</f>
        <v>2021</v>
      </c>
      <c r="L3" s="343"/>
      <c r="O3" s="343">
        <f>K3+1</f>
        <v>2022</v>
      </c>
      <c r="P3" s="343"/>
      <c r="S3" s="343">
        <f>O3+1</f>
        <v>2023</v>
      </c>
      <c r="T3" s="343"/>
    </row>
    <row r="4" spans="1:21" ht="18.75" x14ac:dyDescent="0.3">
      <c r="A4" s="296" t="s">
        <v>2122</v>
      </c>
      <c r="D4" s="297"/>
      <c r="H4" s="297"/>
      <c r="L4" s="297"/>
      <c r="P4" s="297"/>
      <c r="T4" s="297"/>
    </row>
    <row r="5" spans="1:21" x14ac:dyDescent="0.25">
      <c r="A5" s="298" t="s">
        <v>5</v>
      </c>
      <c r="B5" s="285"/>
      <c r="C5" s="299">
        <f>SUM(C6:C10)</f>
        <v>41172.334400000014</v>
      </c>
      <c r="D5" s="300">
        <f t="shared" ref="D5:D17" si="0">IFERROR(C5/$C$17,"%")</f>
        <v>0.9716796344361901</v>
      </c>
      <c r="E5" s="301"/>
      <c r="F5" s="285"/>
      <c r="G5" s="299">
        <f>SUM(G6:G10)</f>
        <v>102126.65720000003</v>
      </c>
      <c r="H5" s="300">
        <f t="shared" ref="H5:H17" si="1">IFERROR(G5/$G$17,"%")</f>
        <v>0.99512797148770427</v>
      </c>
      <c r="I5" s="285"/>
      <c r="J5" s="285"/>
      <c r="K5" s="299">
        <f>SUM(K6:K10)</f>
        <v>332838.53824999998</v>
      </c>
      <c r="L5" s="300">
        <f>IFERROR(K5/$K$17,"%")</f>
        <v>1</v>
      </c>
      <c r="M5" s="285"/>
      <c r="N5" s="285"/>
      <c r="O5" s="299">
        <f>SUM(O6:O10)</f>
        <v>949841.81465000007</v>
      </c>
      <c r="P5" s="300">
        <f t="shared" ref="P5:P17" si="2">IFERROR(O5/$O$17,"%")</f>
        <v>1</v>
      </c>
      <c r="Q5" s="285"/>
      <c r="R5" s="285"/>
      <c r="S5" s="299">
        <f>SUM(S6:S10)</f>
        <v>2621260.949</v>
      </c>
      <c r="T5" s="300">
        <f t="shared" ref="T5:T17" si="3">IFERROR(S5/$S$17,"%")</f>
        <v>1</v>
      </c>
      <c r="U5" s="285"/>
    </row>
    <row r="6" spans="1:21" x14ac:dyDescent="0.25">
      <c r="A6" s="302" t="s">
        <v>2284</v>
      </c>
      <c r="B6" s="301"/>
      <c r="C6" s="303">
        <f>'Resultats previsionnels'!BK7+C32</f>
        <v>20000</v>
      </c>
      <c r="D6" s="304">
        <f t="shared" si="0"/>
        <v>0.47200609273016575</v>
      </c>
      <c r="E6" s="301"/>
      <c r="F6" s="285"/>
      <c r="G6" s="303">
        <f>'Resultats previsionnels'!BL7+G32</f>
        <v>20000</v>
      </c>
      <c r="H6" s="304">
        <f t="shared" si="1"/>
        <v>0.1948811404918292</v>
      </c>
      <c r="I6" s="285"/>
      <c r="J6" s="285"/>
      <c r="K6" s="303">
        <f>'Resultats previsionnels'!BM7+K32</f>
        <v>20000</v>
      </c>
      <c r="L6" s="304">
        <f>IFERROR(K6/$C$17,"%")</f>
        <v>0.47200609273016575</v>
      </c>
      <c r="M6" s="285"/>
      <c r="N6" s="285"/>
      <c r="O6" s="303">
        <f>'Resultats previsionnels'!BN7+O32</f>
        <v>20000</v>
      </c>
      <c r="P6" s="304">
        <f t="shared" si="2"/>
        <v>2.1056137655268047E-2</v>
      </c>
      <c r="Q6" s="285"/>
      <c r="R6" s="285"/>
      <c r="S6" s="303">
        <f>'Resultats previsionnels'!BO7+S32</f>
        <v>20000</v>
      </c>
      <c r="T6" s="304">
        <f t="shared" si="3"/>
        <v>7.6299156738400715E-3</v>
      </c>
      <c r="U6" s="285"/>
    </row>
    <row r="7" spans="1:21" x14ac:dyDescent="0.25">
      <c r="A7" s="305" t="s">
        <v>2285</v>
      </c>
      <c r="B7" s="301"/>
      <c r="C7" s="306">
        <f>SUM(C37:C38)</f>
        <v>21172.334400000014</v>
      </c>
      <c r="D7" s="304">
        <f t="shared" si="0"/>
        <v>0.49967354170602429</v>
      </c>
      <c r="E7" s="301"/>
      <c r="F7" s="285"/>
      <c r="G7" s="306">
        <f>SUM(G37:G38)</f>
        <v>82126.657200000031</v>
      </c>
      <c r="H7" s="304">
        <f t="shared" si="1"/>
        <v>0.80024683099587512</v>
      </c>
      <c r="I7" s="285"/>
      <c r="J7" s="285"/>
      <c r="K7" s="306">
        <f>SUM(K37:K38)</f>
        <v>312838.53824999998</v>
      </c>
      <c r="L7" s="304"/>
      <c r="M7" s="285"/>
      <c r="N7" s="285"/>
      <c r="O7" s="306">
        <f>SUM(O37:O38)</f>
        <v>929841.81465000007</v>
      </c>
      <c r="P7" s="304">
        <f t="shared" si="2"/>
        <v>0.97894386234473196</v>
      </c>
      <c r="Q7" s="285"/>
      <c r="R7" s="285"/>
      <c r="S7" s="306">
        <f>SUM(S37:S38)</f>
        <v>2601260.949</v>
      </c>
      <c r="T7" s="304">
        <f t="shared" si="3"/>
        <v>0.99237008432615992</v>
      </c>
      <c r="U7" s="285"/>
    </row>
    <row r="8" spans="1:21" x14ac:dyDescent="0.25">
      <c r="A8" s="305" t="s">
        <v>2286</v>
      </c>
      <c r="B8" s="301"/>
      <c r="C8" s="306">
        <f>'Resultats previsionnels'!BK12</f>
        <v>0</v>
      </c>
      <c r="D8" s="304">
        <f t="shared" si="0"/>
        <v>0</v>
      </c>
      <c r="E8" s="301"/>
      <c r="F8" s="285"/>
      <c r="G8" s="306">
        <v>0</v>
      </c>
      <c r="H8" s="304">
        <f t="shared" si="1"/>
        <v>0</v>
      </c>
      <c r="I8" s="285"/>
      <c r="J8" s="285"/>
      <c r="K8" s="306">
        <v>0</v>
      </c>
      <c r="L8" s="304">
        <f t="shared" ref="L8:L16" si="4">IFERROR(K8/$C$17,"%")</f>
        <v>0</v>
      </c>
      <c r="M8" s="285"/>
      <c r="N8" s="285"/>
      <c r="O8" s="306">
        <v>0</v>
      </c>
      <c r="P8" s="304">
        <f t="shared" si="2"/>
        <v>0</v>
      </c>
      <c r="Q8" s="285"/>
      <c r="R8" s="285"/>
      <c r="S8" s="306">
        <v>0</v>
      </c>
      <c r="T8" s="304">
        <f t="shared" si="3"/>
        <v>0</v>
      </c>
      <c r="U8" s="285"/>
    </row>
    <row r="9" spans="1:21" x14ac:dyDescent="0.25">
      <c r="A9" s="305" t="s">
        <v>2287</v>
      </c>
      <c r="B9" s="301"/>
      <c r="C9" s="306">
        <f>'Resultats previsionnels'!BK14</f>
        <v>0</v>
      </c>
      <c r="D9" s="304">
        <f t="shared" si="0"/>
        <v>0</v>
      </c>
      <c r="E9" s="301"/>
      <c r="F9" s="285"/>
      <c r="G9" s="306">
        <v>0</v>
      </c>
      <c r="H9" s="304">
        <f t="shared" si="1"/>
        <v>0</v>
      </c>
      <c r="I9" s="285"/>
      <c r="J9" s="285"/>
      <c r="K9" s="306">
        <v>0</v>
      </c>
      <c r="L9" s="304">
        <f t="shared" si="4"/>
        <v>0</v>
      </c>
      <c r="M9" s="285"/>
      <c r="N9" s="285"/>
      <c r="O9" s="306">
        <v>0</v>
      </c>
      <c r="P9" s="304">
        <f t="shared" si="2"/>
        <v>0</v>
      </c>
      <c r="Q9" s="285"/>
      <c r="R9" s="285"/>
      <c r="S9" s="306">
        <v>0</v>
      </c>
      <c r="T9" s="304">
        <f t="shared" si="3"/>
        <v>0</v>
      </c>
      <c r="U9" s="285"/>
    </row>
    <row r="10" spans="1:21" x14ac:dyDescent="0.25">
      <c r="A10" s="305" t="s">
        <v>2288</v>
      </c>
      <c r="B10" s="301"/>
      <c r="C10" s="306">
        <v>0</v>
      </c>
      <c r="D10" s="307">
        <f t="shared" si="0"/>
        <v>0</v>
      </c>
      <c r="E10" s="301"/>
      <c r="F10" s="285"/>
      <c r="G10" s="306">
        <v>0</v>
      </c>
      <c r="H10" s="307">
        <f t="shared" si="1"/>
        <v>0</v>
      </c>
      <c r="I10" s="285"/>
      <c r="J10" s="285"/>
      <c r="K10" s="306">
        <v>0</v>
      </c>
      <c r="L10" s="307">
        <f t="shared" si="4"/>
        <v>0</v>
      </c>
      <c r="M10" s="285"/>
      <c r="N10" s="285"/>
      <c r="O10" s="306">
        <v>0</v>
      </c>
      <c r="P10" s="307">
        <f t="shared" si="2"/>
        <v>0</v>
      </c>
      <c r="Q10" s="285"/>
      <c r="R10" s="285"/>
      <c r="S10" s="306">
        <v>0</v>
      </c>
      <c r="T10" s="307">
        <f t="shared" si="3"/>
        <v>0</v>
      </c>
      <c r="U10" s="285"/>
    </row>
    <row r="11" spans="1:21" x14ac:dyDescent="0.25">
      <c r="A11" s="298" t="s">
        <v>233</v>
      </c>
      <c r="B11" s="301"/>
      <c r="C11" s="299">
        <f>SUM(C12:C16)</f>
        <v>1200</v>
      </c>
      <c r="D11" s="308">
        <f t="shared" si="0"/>
        <v>2.8320365563809947E-2</v>
      </c>
      <c r="E11" s="301"/>
      <c r="F11" s="285"/>
      <c r="G11" s="299">
        <f>SUM(G12:G16)</f>
        <v>500</v>
      </c>
      <c r="H11" s="308">
        <f t="shared" si="1"/>
        <v>4.8720285122957297E-3</v>
      </c>
      <c r="I11" s="285"/>
      <c r="J11" s="285"/>
      <c r="K11" s="299">
        <f>SUM(K12:K16)</f>
        <v>0</v>
      </c>
      <c r="L11" s="308">
        <f t="shared" si="4"/>
        <v>0</v>
      </c>
      <c r="M11" s="285"/>
      <c r="N11" s="285"/>
      <c r="O11" s="299">
        <f>SUM(O12:O16)</f>
        <v>0</v>
      </c>
      <c r="P11" s="308">
        <f t="shared" si="2"/>
        <v>0</v>
      </c>
      <c r="Q11" s="285"/>
      <c r="R11" s="285"/>
      <c r="S11" s="299">
        <f>SUM(S12:S16)</f>
        <v>0</v>
      </c>
      <c r="T11" s="308">
        <f t="shared" si="3"/>
        <v>0</v>
      </c>
      <c r="U11" s="285"/>
    </row>
    <row r="12" spans="1:21" x14ac:dyDescent="0.25">
      <c r="A12" s="305" t="s">
        <v>235</v>
      </c>
      <c r="B12" s="301"/>
      <c r="C12" s="306">
        <f>'Resultats previsionnels'!BK20</f>
        <v>0</v>
      </c>
      <c r="D12" s="304">
        <f t="shared" si="0"/>
        <v>0</v>
      </c>
      <c r="E12" s="301"/>
      <c r="F12" s="285"/>
      <c r="G12" s="306">
        <f>'Resultats previsionnels'!BL20</f>
        <v>0</v>
      </c>
      <c r="H12" s="304">
        <f t="shared" si="1"/>
        <v>0</v>
      </c>
      <c r="I12" s="285"/>
      <c r="J12" s="285"/>
      <c r="K12" s="306">
        <v>0</v>
      </c>
      <c r="L12" s="304">
        <f t="shared" si="4"/>
        <v>0</v>
      </c>
      <c r="M12" s="285"/>
      <c r="N12" s="285"/>
      <c r="O12" s="306">
        <v>0</v>
      </c>
      <c r="P12" s="304">
        <f t="shared" si="2"/>
        <v>0</v>
      </c>
      <c r="Q12" s="285"/>
      <c r="R12" s="285"/>
      <c r="S12" s="306">
        <v>0</v>
      </c>
      <c r="T12" s="304">
        <f t="shared" si="3"/>
        <v>0</v>
      </c>
      <c r="U12" s="285"/>
    </row>
    <row r="13" spans="1:21" x14ac:dyDescent="0.25">
      <c r="A13" s="305" t="s">
        <v>2146</v>
      </c>
      <c r="B13" s="301"/>
      <c r="C13" s="306">
        <f>'Resultats previsionnels'!BK23</f>
        <v>1200</v>
      </c>
      <c r="D13" s="304">
        <f t="shared" si="0"/>
        <v>2.8320365563809947E-2</v>
      </c>
      <c r="E13" s="301"/>
      <c r="F13" s="285"/>
      <c r="G13" s="306">
        <f>'Resultats previsionnels'!BL23</f>
        <v>500</v>
      </c>
      <c r="H13" s="304">
        <f t="shared" si="1"/>
        <v>4.8720285122957297E-3</v>
      </c>
      <c r="I13" s="285"/>
      <c r="J13" s="285"/>
      <c r="K13" s="306">
        <v>0</v>
      </c>
      <c r="L13" s="304">
        <f t="shared" si="4"/>
        <v>0</v>
      </c>
      <c r="M13" s="285"/>
      <c r="N13" s="285"/>
      <c r="O13" s="306">
        <v>0</v>
      </c>
      <c r="P13" s="304">
        <f t="shared" si="2"/>
        <v>0</v>
      </c>
      <c r="Q13" s="285"/>
      <c r="R13" s="285"/>
      <c r="S13" s="306">
        <v>0</v>
      </c>
      <c r="T13" s="304">
        <f t="shared" si="3"/>
        <v>0</v>
      </c>
      <c r="U13" s="285"/>
    </row>
    <row r="14" spans="1:21" x14ac:dyDescent="0.25">
      <c r="A14" s="305" t="s">
        <v>2148</v>
      </c>
      <c r="B14" s="301"/>
      <c r="C14" s="306">
        <f>'Resultats previsionnels'!BK31</f>
        <v>0</v>
      </c>
      <c r="D14" s="304">
        <f t="shared" si="0"/>
        <v>0</v>
      </c>
      <c r="E14" s="301"/>
      <c r="F14" s="285"/>
      <c r="G14" s="306">
        <f>'Resultats previsionnels'!BL31</f>
        <v>0</v>
      </c>
      <c r="H14" s="304">
        <f t="shared" si="1"/>
        <v>0</v>
      </c>
      <c r="I14" s="285"/>
      <c r="J14" s="285"/>
      <c r="K14" s="306">
        <v>0</v>
      </c>
      <c r="L14" s="304">
        <f t="shared" si="4"/>
        <v>0</v>
      </c>
      <c r="M14" s="285"/>
      <c r="N14" s="285"/>
      <c r="O14" s="306">
        <v>0</v>
      </c>
      <c r="P14" s="304">
        <f t="shared" si="2"/>
        <v>0</v>
      </c>
      <c r="Q14" s="285"/>
      <c r="R14" s="285"/>
      <c r="S14" s="306">
        <v>0</v>
      </c>
      <c r="T14" s="304">
        <f t="shared" si="3"/>
        <v>0</v>
      </c>
      <c r="U14" s="285"/>
    </row>
    <row r="15" spans="1:21" x14ac:dyDescent="0.25">
      <c r="A15" s="159" t="s">
        <v>2289</v>
      </c>
      <c r="B15" s="301"/>
      <c r="C15" s="306">
        <f>'Resultats previsionnels'!BK34</f>
        <v>0</v>
      </c>
      <c r="D15" s="304">
        <f t="shared" si="0"/>
        <v>0</v>
      </c>
      <c r="E15" s="301"/>
      <c r="F15" s="285"/>
      <c r="G15" s="306">
        <f>'Resultats previsionnels'!BL34</f>
        <v>0</v>
      </c>
      <c r="H15" s="304">
        <f t="shared" si="1"/>
        <v>0</v>
      </c>
      <c r="I15" s="285"/>
      <c r="J15" s="285"/>
      <c r="K15" s="306">
        <v>0</v>
      </c>
      <c r="L15" s="304">
        <f t="shared" si="4"/>
        <v>0</v>
      </c>
      <c r="M15" s="285"/>
      <c r="N15" s="285"/>
      <c r="O15" s="306">
        <v>0</v>
      </c>
      <c r="P15" s="304">
        <f t="shared" si="2"/>
        <v>0</v>
      </c>
      <c r="Q15" s="285"/>
      <c r="R15" s="285"/>
      <c r="S15" s="306">
        <v>0</v>
      </c>
      <c r="T15" s="304">
        <f t="shared" si="3"/>
        <v>0</v>
      </c>
      <c r="U15" s="285"/>
    </row>
    <row r="16" spans="1:21" x14ac:dyDescent="0.25">
      <c r="A16" s="305" t="s">
        <v>2151</v>
      </c>
      <c r="B16" s="301"/>
      <c r="C16" s="306">
        <f>'Resultats previsionnels'!BK37</f>
        <v>0</v>
      </c>
      <c r="D16" s="307">
        <f t="shared" si="0"/>
        <v>0</v>
      </c>
      <c r="E16" s="301"/>
      <c r="F16" s="285"/>
      <c r="G16" s="306">
        <f>'Resultats previsionnels'!BL37</f>
        <v>0</v>
      </c>
      <c r="H16" s="307">
        <f t="shared" si="1"/>
        <v>0</v>
      </c>
      <c r="I16" s="285"/>
      <c r="J16" s="285"/>
      <c r="K16" s="306">
        <v>0</v>
      </c>
      <c r="L16" s="307">
        <f t="shared" si="4"/>
        <v>0</v>
      </c>
      <c r="M16" s="285"/>
      <c r="N16" s="285"/>
      <c r="O16" s="306">
        <v>0</v>
      </c>
      <c r="P16" s="307">
        <f t="shared" si="2"/>
        <v>0</v>
      </c>
      <c r="Q16" s="285"/>
      <c r="R16" s="285"/>
      <c r="S16" s="306">
        <v>0</v>
      </c>
      <c r="T16" s="307">
        <f t="shared" si="3"/>
        <v>0</v>
      </c>
      <c r="U16" s="285"/>
    </row>
    <row r="17" spans="1:21" x14ac:dyDescent="0.25">
      <c r="A17" s="98" t="s">
        <v>2290</v>
      </c>
      <c r="B17" s="301"/>
      <c r="C17" s="309">
        <f>C5+C11</f>
        <v>42372.334400000014</v>
      </c>
      <c r="D17" s="300">
        <f t="shared" si="0"/>
        <v>1</v>
      </c>
      <c r="E17" s="301"/>
      <c r="F17" s="285"/>
      <c r="G17" s="309">
        <f>G5+G11</f>
        <v>102626.65720000003</v>
      </c>
      <c r="H17" s="300">
        <f t="shared" si="1"/>
        <v>1</v>
      </c>
      <c r="I17" s="285"/>
      <c r="J17" s="285"/>
      <c r="K17" s="309">
        <f>K5+K11</f>
        <v>332838.53824999998</v>
      </c>
      <c r="L17" s="300">
        <f>IFERROR(K17/$K$17,"%")</f>
        <v>1</v>
      </c>
      <c r="M17" s="285"/>
      <c r="N17" s="285"/>
      <c r="O17" s="309">
        <f>O5+O11</f>
        <v>949841.81465000007</v>
      </c>
      <c r="P17" s="300">
        <f t="shared" si="2"/>
        <v>1</v>
      </c>
      <c r="Q17" s="285"/>
      <c r="R17" s="285"/>
      <c r="S17" s="309">
        <f>S5+S11</f>
        <v>2621260.949</v>
      </c>
      <c r="T17" s="300">
        <f t="shared" si="3"/>
        <v>1</v>
      </c>
      <c r="U17" s="285"/>
    </row>
    <row r="20" spans="1:21" ht="18.75" x14ac:dyDescent="0.3">
      <c r="A20" s="296" t="s">
        <v>2153</v>
      </c>
    </row>
    <row r="21" spans="1:21" x14ac:dyDescent="0.25">
      <c r="A21" s="310" t="s">
        <v>2291</v>
      </c>
      <c r="B21" s="295"/>
      <c r="C21" s="311">
        <f>C22+C27</f>
        <v>0</v>
      </c>
      <c r="D21" s="312">
        <f t="shared" ref="D21:D39" si="5">IFERROR(C21/$C$39,"%")</f>
        <v>0</v>
      </c>
      <c r="G21" s="311">
        <f>G22+G27</f>
        <v>0</v>
      </c>
      <c r="H21" s="312">
        <f t="shared" ref="H21:H39" si="6">IFERROR(G21/$G$39,"%")</f>
        <v>0</v>
      </c>
      <c r="K21" s="311">
        <f>K22+K27</f>
        <v>0</v>
      </c>
      <c r="L21" s="312">
        <f t="shared" ref="L21:L39" si="7">IFERROR(K21/$K$39,"%")</f>
        <v>0</v>
      </c>
      <c r="O21" s="311">
        <f>O22+O27</f>
        <v>0</v>
      </c>
      <c r="P21" s="312">
        <f t="shared" ref="P21:P39" si="8">IFERROR(O21/$O$39,"%")</f>
        <v>0</v>
      </c>
      <c r="S21" s="311">
        <f>S22+S27</f>
        <v>0</v>
      </c>
      <c r="T21" s="312">
        <f t="shared" ref="T21:T39" si="9">IFERROR(S21/$S$39,"%")</f>
        <v>0</v>
      </c>
    </row>
    <row r="22" spans="1:21" x14ac:dyDescent="0.25">
      <c r="A22" s="313" t="s">
        <v>2292</v>
      </c>
      <c r="B22" s="295"/>
      <c r="C22" s="314">
        <f>SUM(C23:C26)</f>
        <v>0</v>
      </c>
      <c r="D22" s="312">
        <f t="shared" si="5"/>
        <v>0</v>
      </c>
      <c r="G22" s="314">
        <f>SUM(G23:G26)</f>
        <v>0</v>
      </c>
      <c r="H22" s="312">
        <f t="shared" si="6"/>
        <v>0</v>
      </c>
      <c r="K22" s="314">
        <f>SUM(K23:K26)</f>
        <v>0</v>
      </c>
      <c r="L22" s="312">
        <f t="shared" si="7"/>
        <v>0</v>
      </c>
      <c r="O22" s="314">
        <f>SUM(O23:O26)</f>
        <v>0</v>
      </c>
      <c r="P22" s="312">
        <f t="shared" si="8"/>
        <v>0</v>
      </c>
      <c r="S22" s="314">
        <f>SUM(S23:S26)</f>
        <v>0</v>
      </c>
      <c r="T22" s="312">
        <f t="shared" si="9"/>
        <v>0</v>
      </c>
    </row>
    <row r="23" spans="1:21" x14ac:dyDescent="0.25">
      <c r="A23" s="315" t="s">
        <v>2293</v>
      </c>
      <c r="B23" s="295"/>
      <c r="C23" s="316">
        <v>0</v>
      </c>
      <c r="D23" s="317">
        <f t="shared" si="5"/>
        <v>0</v>
      </c>
      <c r="G23" s="316">
        <v>0</v>
      </c>
      <c r="H23" s="317">
        <f t="shared" si="6"/>
        <v>0</v>
      </c>
      <c r="K23" s="316">
        <v>0</v>
      </c>
      <c r="L23" s="317">
        <f t="shared" si="7"/>
        <v>0</v>
      </c>
      <c r="O23" s="316">
        <v>0</v>
      </c>
      <c r="P23" s="317">
        <f t="shared" si="8"/>
        <v>0</v>
      </c>
      <c r="S23" s="316">
        <v>0</v>
      </c>
      <c r="T23" s="317">
        <f t="shared" si="9"/>
        <v>0</v>
      </c>
    </row>
    <row r="24" spans="1:21" x14ac:dyDescent="0.25">
      <c r="A24" s="315" t="s">
        <v>2294</v>
      </c>
      <c r="B24" s="295"/>
      <c r="C24" s="316">
        <v>0</v>
      </c>
      <c r="D24" s="317">
        <f t="shared" si="5"/>
        <v>0</v>
      </c>
      <c r="F24" s="318"/>
      <c r="G24" s="316">
        <v>0</v>
      </c>
      <c r="H24" s="317">
        <f t="shared" si="6"/>
        <v>0</v>
      </c>
      <c r="J24" s="318"/>
      <c r="K24" s="316">
        <v>0</v>
      </c>
      <c r="L24" s="317">
        <f t="shared" si="7"/>
        <v>0</v>
      </c>
      <c r="N24" s="318"/>
      <c r="O24" s="316">
        <v>0</v>
      </c>
      <c r="P24" s="317">
        <f t="shared" si="8"/>
        <v>0</v>
      </c>
      <c r="R24" s="318"/>
      <c r="S24" s="316">
        <v>0</v>
      </c>
      <c r="T24" s="317">
        <f t="shared" si="9"/>
        <v>0</v>
      </c>
      <c r="U24" s="317">
        <v>0.05</v>
      </c>
    </row>
    <row r="25" spans="1:21" x14ac:dyDescent="0.25">
      <c r="A25" s="315" t="s">
        <v>2295</v>
      </c>
      <c r="B25" s="295"/>
      <c r="C25" s="316">
        <v>0</v>
      </c>
      <c r="D25" s="317">
        <f t="shared" si="5"/>
        <v>0</v>
      </c>
      <c r="G25" s="316">
        <v>0</v>
      </c>
      <c r="H25" s="317">
        <f t="shared" si="6"/>
        <v>0</v>
      </c>
      <c r="K25" s="316">
        <v>0</v>
      </c>
      <c r="L25" s="317">
        <f t="shared" si="7"/>
        <v>0</v>
      </c>
      <c r="O25" s="316">
        <v>0</v>
      </c>
      <c r="P25" s="317">
        <f t="shared" si="8"/>
        <v>0</v>
      </c>
      <c r="S25" s="316">
        <v>0</v>
      </c>
      <c r="T25" s="317">
        <f t="shared" si="9"/>
        <v>0</v>
      </c>
    </row>
    <row r="26" spans="1:21" x14ac:dyDescent="0.25">
      <c r="A26" s="315" t="s">
        <v>2296</v>
      </c>
      <c r="B26" s="295"/>
      <c r="C26" s="316">
        <v>0</v>
      </c>
      <c r="D26" s="317">
        <f t="shared" si="5"/>
        <v>0</v>
      </c>
      <c r="G26" s="316">
        <v>0</v>
      </c>
      <c r="H26" s="317">
        <f t="shared" si="6"/>
        <v>0</v>
      </c>
      <c r="K26" s="316">
        <v>0</v>
      </c>
      <c r="L26" s="317">
        <f t="shared" si="7"/>
        <v>0</v>
      </c>
      <c r="O26" s="316">
        <v>0</v>
      </c>
      <c r="P26" s="317">
        <f t="shared" si="8"/>
        <v>0</v>
      </c>
      <c r="S26" s="316">
        <v>0</v>
      </c>
      <c r="T26" s="317">
        <f t="shared" si="9"/>
        <v>0</v>
      </c>
    </row>
    <row r="27" spans="1:21" x14ac:dyDescent="0.25">
      <c r="A27" s="313" t="s">
        <v>2297</v>
      </c>
      <c r="B27" s="295"/>
      <c r="C27" s="314">
        <f>SUM(C28:C29)</f>
        <v>0</v>
      </c>
      <c r="D27" s="312">
        <f t="shared" si="5"/>
        <v>0</v>
      </c>
      <c r="G27" s="314">
        <f>SUM(G28:G29)</f>
        <v>0</v>
      </c>
      <c r="H27" s="312">
        <f t="shared" si="6"/>
        <v>0</v>
      </c>
      <c r="K27" s="314">
        <f>SUM(K28:K29)</f>
        <v>0</v>
      </c>
      <c r="L27" s="312">
        <f t="shared" si="7"/>
        <v>0</v>
      </c>
      <c r="O27" s="314">
        <f>SUM(O28:O29)</f>
        <v>0</v>
      </c>
      <c r="P27" s="312">
        <f t="shared" si="8"/>
        <v>0</v>
      </c>
      <c r="S27" s="314">
        <f>SUM(S28:S29)</f>
        <v>0</v>
      </c>
      <c r="T27" s="312">
        <f t="shared" si="9"/>
        <v>0</v>
      </c>
    </row>
    <row r="28" spans="1:21" x14ac:dyDescent="0.25">
      <c r="A28" s="315" t="s">
        <v>2298</v>
      </c>
      <c r="B28" s="295"/>
      <c r="C28" s="319">
        <f>Hypotheses!B16</f>
        <v>0</v>
      </c>
      <c r="D28" s="317">
        <f t="shared" si="5"/>
        <v>0</v>
      </c>
      <c r="E28" s="317">
        <f>Hypotheses!B8</f>
        <v>0.08</v>
      </c>
      <c r="F28" s="318"/>
      <c r="G28" s="320">
        <f>Hypotheses!C16</f>
        <v>0</v>
      </c>
      <c r="H28" s="317">
        <f t="shared" si="6"/>
        <v>0</v>
      </c>
      <c r="I28" s="317">
        <f>Hypotheses!C8</f>
        <v>0.08</v>
      </c>
      <c r="J28" s="318"/>
      <c r="K28" s="320">
        <f>Hypotheses!D16</f>
        <v>0</v>
      </c>
      <c r="L28" s="317">
        <f t="shared" si="7"/>
        <v>0</v>
      </c>
      <c r="M28" s="317">
        <f>Hypotheses!D8</f>
        <v>0.08</v>
      </c>
      <c r="N28" s="318"/>
      <c r="O28" s="320">
        <f>Hypotheses!E16</f>
        <v>0</v>
      </c>
      <c r="P28" s="317">
        <f t="shared" si="8"/>
        <v>0</v>
      </c>
      <c r="Q28" s="317">
        <f>Hypotheses!E8</f>
        <v>0.08</v>
      </c>
      <c r="R28" s="318"/>
      <c r="S28" s="320">
        <f>Hypotheses!F16</f>
        <v>0</v>
      </c>
      <c r="T28" s="317">
        <f t="shared" si="9"/>
        <v>0</v>
      </c>
      <c r="U28" s="317">
        <f>Hypotheses!F8</f>
        <v>0.08</v>
      </c>
    </row>
    <row r="29" spans="1:21" x14ac:dyDescent="0.25">
      <c r="A29" s="315" t="s">
        <v>2299</v>
      </c>
      <c r="B29" s="295"/>
      <c r="C29" s="316">
        <v>0</v>
      </c>
      <c r="D29" s="317">
        <f t="shared" si="5"/>
        <v>0</v>
      </c>
      <c r="G29" s="316">
        <v>0</v>
      </c>
      <c r="H29" s="317">
        <f t="shared" si="6"/>
        <v>0</v>
      </c>
      <c r="K29" s="316">
        <v>0</v>
      </c>
      <c r="L29" s="317">
        <f t="shared" si="7"/>
        <v>0</v>
      </c>
      <c r="O29" s="316">
        <v>0</v>
      </c>
      <c r="P29" s="317">
        <f t="shared" si="8"/>
        <v>0</v>
      </c>
      <c r="S29" s="316">
        <v>0</v>
      </c>
      <c r="T29" s="317">
        <f t="shared" si="9"/>
        <v>0</v>
      </c>
    </row>
    <row r="30" spans="1:21" x14ac:dyDescent="0.25">
      <c r="A30" s="310" t="s">
        <v>2243</v>
      </c>
      <c r="B30" s="295"/>
      <c r="C30" s="311">
        <f>SUM(C31,C33)</f>
        <v>41172.334400000014</v>
      </c>
      <c r="D30" s="312">
        <f t="shared" si="5"/>
        <v>1</v>
      </c>
      <c r="G30" s="311">
        <f>SUM(G31,G33)</f>
        <v>102126.65720000003</v>
      </c>
      <c r="H30" s="312">
        <f t="shared" si="6"/>
        <v>1</v>
      </c>
      <c r="K30" s="311">
        <f>SUM(K31,K33)</f>
        <v>332838.53824999998</v>
      </c>
      <c r="L30" s="312">
        <f t="shared" si="7"/>
        <v>1</v>
      </c>
      <c r="O30" s="311">
        <f>SUM(O31,O33)</f>
        <v>949841.81465000007</v>
      </c>
      <c r="P30" s="312">
        <f t="shared" si="8"/>
        <v>1</v>
      </c>
      <c r="S30" s="311">
        <f>SUM(S31,S33)</f>
        <v>2621260.949</v>
      </c>
      <c r="T30" s="312">
        <f t="shared" si="9"/>
        <v>1</v>
      </c>
    </row>
    <row r="31" spans="1:21" x14ac:dyDescent="0.25">
      <c r="A31" s="321" t="s">
        <v>2159</v>
      </c>
      <c r="B31" s="322"/>
      <c r="C31" s="323">
        <f>SUM(C32)</f>
        <v>20000</v>
      </c>
      <c r="D31" s="312">
        <f t="shared" si="5"/>
        <v>0.48576308075453678</v>
      </c>
      <c r="G31" s="323">
        <f>SUM(G32)</f>
        <v>20000</v>
      </c>
      <c r="H31" s="312">
        <f t="shared" si="6"/>
        <v>0.19583525544004582</v>
      </c>
      <c r="K31" s="323">
        <f>SUM(K32)</f>
        <v>20000</v>
      </c>
      <c r="L31" s="312">
        <f t="shared" si="7"/>
        <v>6.0089195515507586E-2</v>
      </c>
      <c r="O31" s="323">
        <f>SUM(O32)</f>
        <v>20000</v>
      </c>
      <c r="P31" s="312">
        <f t="shared" si="8"/>
        <v>2.1056137655268047E-2</v>
      </c>
      <c r="S31" s="323">
        <f>SUM(S32)</f>
        <v>20000</v>
      </c>
      <c r="T31" s="312">
        <f t="shared" si="9"/>
        <v>7.6299156738400715E-3</v>
      </c>
    </row>
    <row r="32" spans="1:21" x14ac:dyDescent="0.25">
      <c r="A32" s="324" t="s">
        <v>2160</v>
      </c>
      <c r="B32" s="295"/>
      <c r="C32" s="325">
        <v>20000</v>
      </c>
      <c r="D32" s="317">
        <f t="shared" si="5"/>
        <v>0.48576308075453678</v>
      </c>
      <c r="F32" s="326"/>
      <c r="G32" s="325">
        <v>20000</v>
      </c>
      <c r="H32" s="317">
        <f t="shared" si="6"/>
        <v>0.19583525544004582</v>
      </c>
      <c r="K32" s="325">
        <v>20000</v>
      </c>
      <c r="L32" s="317">
        <f t="shared" si="7"/>
        <v>6.0089195515507586E-2</v>
      </c>
      <c r="O32" s="325">
        <v>20000</v>
      </c>
      <c r="P32" s="317">
        <f t="shared" si="8"/>
        <v>2.1056137655268047E-2</v>
      </c>
      <c r="S32" s="325">
        <v>20000</v>
      </c>
      <c r="T32" s="317">
        <f t="shared" si="9"/>
        <v>7.6299156738400715E-3</v>
      </c>
    </row>
    <row r="33" spans="1:20" x14ac:dyDescent="0.25">
      <c r="A33" s="321" t="s">
        <v>2161</v>
      </c>
      <c r="B33" s="322"/>
      <c r="C33" s="323">
        <f>SUM(C34:C38)</f>
        <v>21172.334400000014</v>
      </c>
      <c r="D33" s="312">
        <f t="shared" si="5"/>
        <v>0.51423691924546322</v>
      </c>
      <c r="G33" s="323">
        <f>SUM(G34:G38)</f>
        <v>82126.657200000031</v>
      </c>
      <c r="H33" s="312">
        <f t="shared" si="6"/>
        <v>0.80416474455995424</v>
      </c>
      <c r="K33" s="323">
        <f>SUM(K34:K38)</f>
        <v>312838.53824999998</v>
      </c>
      <c r="L33" s="312">
        <f t="shared" si="7"/>
        <v>0.93991080448449238</v>
      </c>
      <c r="O33" s="323">
        <f>SUM(O34:O38)</f>
        <v>929841.81465000007</v>
      </c>
      <c r="P33" s="312">
        <f t="shared" si="8"/>
        <v>0.97894386234473196</v>
      </c>
      <c r="S33" s="323">
        <f>SUM(S34:S38)</f>
        <v>2601260.949</v>
      </c>
      <c r="T33" s="312">
        <f t="shared" si="9"/>
        <v>0.99237008432615992</v>
      </c>
    </row>
    <row r="34" spans="1:20" x14ac:dyDescent="0.25">
      <c r="A34" s="324" t="s">
        <v>2162</v>
      </c>
      <c r="B34" s="295"/>
      <c r="C34" s="325">
        <v>0</v>
      </c>
      <c r="D34" s="317">
        <f t="shared" si="5"/>
        <v>0</v>
      </c>
      <c r="G34" s="325">
        <v>0</v>
      </c>
      <c r="H34" s="317">
        <f t="shared" si="6"/>
        <v>0</v>
      </c>
      <c r="K34" s="325">
        <v>0</v>
      </c>
      <c r="L34" s="317">
        <f t="shared" si="7"/>
        <v>0</v>
      </c>
      <c r="O34" s="325">
        <v>0</v>
      </c>
      <c r="P34" s="317">
        <f t="shared" si="8"/>
        <v>0</v>
      </c>
      <c r="S34" s="325">
        <v>0</v>
      </c>
      <c r="T34" s="317">
        <f t="shared" si="9"/>
        <v>0</v>
      </c>
    </row>
    <row r="35" spans="1:20" x14ac:dyDescent="0.25">
      <c r="A35" s="324" t="s">
        <v>2163</v>
      </c>
      <c r="B35" s="295"/>
      <c r="C35" s="325">
        <v>0</v>
      </c>
      <c r="D35" s="317">
        <f t="shared" si="5"/>
        <v>0</v>
      </c>
      <c r="G35" s="325">
        <v>0</v>
      </c>
      <c r="H35" s="317">
        <f t="shared" si="6"/>
        <v>0</v>
      </c>
      <c r="K35" s="325">
        <v>0</v>
      </c>
      <c r="L35" s="317">
        <f t="shared" si="7"/>
        <v>0</v>
      </c>
      <c r="O35" s="325">
        <v>0</v>
      </c>
      <c r="P35" s="317">
        <f t="shared" si="8"/>
        <v>0</v>
      </c>
      <c r="S35" s="325">
        <v>0</v>
      </c>
      <c r="T35" s="317">
        <f t="shared" si="9"/>
        <v>0</v>
      </c>
    </row>
    <row r="36" spans="1:20" x14ac:dyDescent="0.25">
      <c r="A36" s="324" t="s">
        <v>2164</v>
      </c>
      <c r="B36" s="295"/>
      <c r="C36" s="325"/>
      <c r="D36" s="317">
        <f t="shared" si="5"/>
        <v>0</v>
      </c>
      <c r="G36" s="325"/>
      <c r="H36" s="317">
        <f t="shared" si="6"/>
        <v>0</v>
      </c>
      <c r="K36" s="325"/>
      <c r="L36" s="317">
        <f t="shared" si="7"/>
        <v>0</v>
      </c>
      <c r="O36" s="325"/>
      <c r="P36" s="317">
        <f t="shared" si="8"/>
        <v>0</v>
      </c>
      <c r="S36" s="325"/>
      <c r="T36" s="317">
        <f t="shared" si="9"/>
        <v>0</v>
      </c>
    </row>
    <row r="37" spans="1:20" x14ac:dyDescent="0.25">
      <c r="A37" s="324" t="s">
        <v>2165</v>
      </c>
      <c r="B37" s="295"/>
      <c r="C37" s="325">
        <v>0</v>
      </c>
      <c r="D37" s="317">
        <f t="shared" si="5"/>
        <v>0</v>
      </c>
      <c r="G37" s="327">
        <f>C38</f>
        <v>21172.334400000014</v>
      </c>
      <c r="H37" s="317">
        <f t="shared" si="6"/>
        <v>0.20731447577430359</v>
      </c>
      <c r="K37" s="327">
        <f>G37+G38</f>
        <v>82126.657200000031</v>
      </c>
      <c r="L37" s="317">
        <f t="shared" si="7"/>
        <v>0.24674623807629353</v>
      </c>
      <c r="O37" s="327">
        <f>K37+K38</f>
        <v>312838.53824999998</v>
      </c>
      <c r="P37" s="317">
        <f t="shared" si="8"/>
        <v>0.32935856626324189</v>
      </c>
      <c r="S37" s="327">
        <f>O37+O38</f>
        <v>929841.81465000007</v>
      </c>
      <c r="T37" s="317">
        <f t="shared" si="9"/>
        <v>0.35473073178949649</v>
      </c>
    </row>
    <row r="38" spans="1:20" x14ac:dyDescent="0.25">
      <c r="A38" s="324" t="s">
        <v>2166</v>
      </c>
      <c r="B38" s="295"/>
      <c r="C38" s="327">
        <f>'Resultats 5ans'!B28</f>
        <v>21172.334400000014</v>
      </c>
      <c r="D38" s="317">
        <f t="shared" si="5"/>
        <v>0.51423691924546322</v>
      </c>
      <c r="G38" s="327">
        <f>'Resultats 5ans'!F28</f>
        <v>60954.322800000016</v>
      </c>
      <c r="H38" s="317">
        <f t="shared" si="6"/>
        <v>0.59685026878565062</v>
      </c>
      <c r="K38" s="327">
        <f>'Resultats 5ans'!J28</f>
        <v>230711.88104999994</v>
      </c>
      <c r="L38" s="317">
        <f t="shared" si="7"/>
        <v>0.69316456640819879</v>
      </c>
      <c r="O38" s="327">
        <f>'Resultats 5ans'!N28</f>
        <v>617003.27640000009</v>
      </c>
      <c r="P38" s="317">
        <f t="shared" si="8"/>
        <v>0.64958529608149007</v>
      </c>
      <c r="S38" s="327">
        <f>'Resultats 5ans'!R28</f>
        <v>1671419.1343499999</v>
      </c>
      <c r="T38" s="317">
        <f t="shared" si="9"/>
        <v>0.63763935253666337</v>
      </c>
    </row>
    <row r="39" spans="1:20" x14ac:dyDescent="0.25">
      <c r="A39" s="328" t="s">
        <v>2300</v>
      </c>
      <c r="B39" s="295"/>
      <c r="C39" s="329">
        <f>C30+C21</f>
        <v>41172.334400000014</v>
      </c>
      <c r="D39" s="312">
        <f t="shared" si="5"/>
        <v>1</v>
      </c>
      <c r="G39" s="329">
        <f>G30+G21</f>
        <v>102126.65720000003</v>
      </c>
      <c r="H39" s="312">
        <f t="shared" si="6"/>
        <v>1</v>
      </c>
      <c r="K39" s="329">
        <f>K30+K21</f>
        <v>332838.53824999998</v>
      </c>
      <c r="L39" s="312">
        <f t="shared" si="7"/>
        <v>1</v>
      </c>
      <c r="O39" s="329">
        <f>O30+O21</f>
        <v>949841.81465000007</v>
      </c>
      <c r="P39" s="312">
        <f t="shared" si="8"/>
        <v>1</v>
      </c>
      <c r="S39" s="329">
        <f>S30+S21</f>
        <v>2621260.949</v>
      </c>
      <c r="T39" s="312">
        <f t="shared" si="9"/>
        <v>1</v>
      </c>
    </row>
    <row r="42" spans="1:20" x14ac:dyDescent="0.25">
      <c r="A42" s="133" t="str">
        <f>A17</f>
        <v>Total Actifs</v>
      </c>
      <c r="C42" s="330">
        <f>C17</f>
        <v>42372.334400000014</v>
      </c>
      <c r="G42" s="330">
        <f>G17</f>
        <v>102626.65720000003</v>
      </c>
      <c r="K42" s="330">
        <f>K17</f>
        <v>332838.53824999998</v>
      </c>
      <c r="O42" s="330">
        <f>O17</f>
        <v>949841.81465000007</v>
      </c>
      <c r="S42" s="330">
        <f>S17</f>
        <v>2621260.949</v>
      </c>
    </row>
    <row r="43" spans="1:20" x14ac:dyDescent="0.25">
      <c r="A43" s="133" t="str">
        <f>A39</f>
        <v>Total Passifs</v>
      </c>
      <c r="C43" s="330">
        <f>C39</f>
        <v>41172.334400000014</v>
      </c>
      <c r="G43" s="330">
        <f>G39</f>
        <v>102126.65720000003</v>
      </c>
      <c r="K43" s="330">
        <f>K39</f>
        <v>332838.53824999998</v>
      </c>
      <c r="O43" s="330">
        <f>O39</f>
        <v>949841.81465000007</v>
      </c>
      <c r="S43" s="330">
        <f>S39</f>
        <v>2621260.949</v>
      </c>
    </row>
    <row r="44" spans="1:20" x14ac:dyDescent="0.25">
      <c r="A44" s="133" t="s">
        <v>2301</v>
      </c>
      <c r="C44" s="330">
        <f>C43-C42</f>
        <v>-1200</v>
      </c>
      <c r="D44" s="330"/>
      <c r="E44" s="330"/>
      <c r="F44" s="330"/>
      <c r="G44" s="330">
        <f>G43-G42</f>
        <v>-500</v>
      </c>
      <c r="H44" s="330"/>
      <c r="I44" s="330"/>
      <c r="J44" s="330"/>
      <c r="K44" s="330">
        <f>K43-K42</f>
        <v>0</v>
      </c>
      <c r="L44" s="330"/>
      <c r="M44" s="330"/>
      <c r="N44" s="330"/>
      <c r="O44" s="330">
        <f>O43-O42</f>
        <v>0</v>
      </c>
      <c r="P44" s="330"/>
      <c r="Q44" s="330"/>
      <c r="R44" s="330"/>
      <c r="S44" s="330">
        <f>S43-S42</f>
        <v>0</v>
      </c>
      <c r="T44" s="330"/>
    </row>
  </sheetData>
  <mergeCells count="5">
    <mergeCell ref="C3:D3"/>
    <mergeCell ref="G3:H3"/>
    <mergeCell ref="K3:L3"/>
    <mergeCell ref="O3:P3"/>
    <mergeCell ref="S3:T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90" zoomScaleNormal="90" workbookViewId="0">
      <selection activeCell="T39" sqref="T39"/>
    </sheetView>
  </sheetViews>
  <sheetFormatPr baseColWidth="10" defaultColWidth="9.140625"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Plan comptable</vt:lpstr>
      <vt:lpstr>Hypotheses</vt:lpstr>
      <vt:lpstr>Dettes</vt:lpstr>
      <vt:lpstr>Salaires</vt:lpstr>
      <vt:lpstr>Informatique</vt:lpstr>
      <vt:lpstr>Resultats previsionnels</vt:lpstr>
      <vt:lpstr>Resultats 5ans</vt:lpstr>
      <vt:lpstr>Bilans 5ans</vt:lpstr>
      <vt:lpstr>Graph Point mort 5ans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HEIG-VD.GEP.Investissements</dc:title>
  <dc:subject/>
  <dc:creator>Eric Bruyndonckx</dc:creator>
  <dc:description/>
  <cp:lastModifiedBy>Mitraillet</cp:lastModifiedBy>
  <cp:revision>21</cp:revision>
  <cp:lastPrinted>2018-07-09T16:19:59Z</cp:lastPrinted>
  <dcterms:created xsi:type="dcterms:W3CDTF">2016-05-19T16:47:08Z</dcterms:created>
  <dcterms:modified xsi:type="dcterms:W3CDTF">2019-01-22T22:28:42Z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