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LINA ARANA MAESTRIA TESIS\"/>
    </mc:Choice>
  </mc:AlternateContent>
  <bookViews>
    <workbookView xWindow="-120" yWindow="-120" windowWidth="24240" windowHeight="13140" firstSheet="4" activeTab="6"/>
  </bookViews>
  <sheets>
    <sheet name="BASE MAMA NO TOCAR" sheetId="1" r:id="rId1"/>
    <sheet name="DATOS MOVIBLES " sheetId="4" r:id="rId2"/>
    <sheet name="TABLA DINAMICA" sheetId="6" r:id="rId3"/>
    <sheet name="SOBREVIDA " sheetId="5" r:id="rId4"/>
    <sheet name="BASE PROSTATA NO TOCAR " sheetId="2" r:id="rId5"/>
    <sheet name="DATOS MOVIBLES 2" sheetId="8" r:id="rId6"/>
    <sheet name="TABLA DINAMICA 2" sheetId="10" r:id="rId7"/>
    <sheet name="SOBREVIDA 2" sheetId="11" r:id="rId8"/>
    <sheet name="VARIABLES " sheetId="3" r:id="rId9"/>
  </sheets>
  <definedNames>
    <definedName name="_xlnm._FilterDatabase" localSheetId="0" hidden="1">'BASE MAMA NO TOCAR'!$A$1:$AB$105</definedName>
    <definedName name="_xlnm._FilterDatabase" localSheetId="4" hidden="1">'BASE PROSTATA NO TOCAR '!$A$1:$AB$77</definedName>
    <definedName name="_xlnm._FilterDatabase" localSheetId="1" hidden="1">'DATOS MOVIBLES '!$A$2:$Q$106</definedName>
    <definedName name="_xlnm._FilterDatabase" localSheetId="5" hidden="1">'DATOS MOVIBLES 2'!$A$1:$Q$77</definedName>
  </definedNames>
  <calcPr calcId="152511"/>
  <pivotCaches>
    <pivotCache cacheId="6" r:id="rId10"/>
    <pivotCache cacheId="18" r:id="rId11"/>
    <pivotCache cacheId="26"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7" i="11" l="1"/>
  <c r="S6" i="11"/>
  <c r="S5" i="11"/>
  <c r="R9" i="11"/>
  <c r="P8" i="11"/>
  <c r="N8" i="11"/>
  <c r="R6" i="11"/>
  <c r="R5" i="11"/>
  <c r="Q6" i="11"/>
  <c r="Q5" i="11"/>
  <c r="P6" i="11"/>
  <c r="P5" i="11"/>
  <c r="O5" i="11"/>
  <c r="O6" i="11"/>
  <c r="N6" i="11"/>
  <c r="N5" i="11"/>
  <c r="M6" i="11"/>
  <c r="M5" i="11"/>
  <c r="E5" i="11"/>
  <c r="L9" i="11"/>
  <c r="L7" i="11"/>
  <c r="L6" i="11"/>
  <c r="L5" i="11"/>
  <c r="K5" i="11"/>
  <c r="K6" i="11"/>
  <c r="I6" i="11"/>
  <c r="I5" i="11"/>
  <c r="G5" i="11"/>
  <c r="G6" i="11"/>
  <c r="G10" i="5"/>
  <c r="G7" i="11"/>
  <c r="G9" i="11" s="1"/>
  <c r="F9" i="11"/>
  <c r="F8" i="11"/>
  <c r="F6" i="11"/>
  <c r="F5" i="11"/>
  <c r="J8" i="11"/>
  <c r="J6" i="11"/>
  <c r="J5" i="11"/>
  <c r="H8" i="11"/>
  <c r="H6" i="11"/>
  <c r="H5" i="11"/>
  <c r="D6" i="11"/>
  <c r="D5" i="11"/>
  <c r="B8" i="11"/>
  <c r="B6" i="11"/>
  <c r="B5" i="11"/>
  <c r="F7" i="11"/>
  <c r="N76" i="8"/>
  <c r="N75" i="8"/>
  <c r="N74" i="8"/>
  <c r="N73" i="8"/>
  <c r="N72" i="8"/>
  <c r="N71" i="8"/>
  <c r="N70" i="8"/>
  <c r="N69" i="8"/>
  <c r="N65" i="8"/>
  <c r="N64" i="8"/>
  <c r="N63" i="8"/>
  <c r="N62" i="8"/>
  <c r="N60" i="8"/>
  <c r="N59" i="8"/>
  <c r="N58" i="8"/>
  <c r="N57" i="8"/>
  <c r="N56" i="8"/>
  <c r="N55" i="8"/>
  <c r="N54" i="8"/>
  <c r="N53" i="8"/>
  <c r="N52" i="8"/>
  <c r="N51" i="8"/>
  <c r="N50" i="8"/>
  <c r="N49" i="8"/>
  <c r="N48" i="8"/>
  <c r="N46" i="8"/>
  <c r="N45" i="8"/>
  <c r="N44" i="8"/>
  <c r="N43" i="8"/>
  <c r="N41" i="8"/>
  <c r="N40" i="8"/>
  <c r="N37" i="8"/>
  <c r="N36" i="8"/>
  <c r="N30" i="8"/>
  <c r="N29" i="8"/>
  <c r="N28" i="8"/>
  <c r="N27" i="8"/>
  <c r="N26" i="8"/>
  <c r="N25" i="8"/>
  <c r="N22" i="8"/>
  <c r="N21" i="8"/>
  <c r="N19" i="8"/>
  <c r="N18" i="8"/>
  <c r="N15" i="8"/>
  <c r="N14" i="8"/>
  <c r="N13" i="8"/>
  <c r="N11" i="8"/>
  <c r="N7" i="8"/>
  <c r="N6" i="8"/>
  <c r="N4" i="8"/>
  <c r="N3" i="8"/>
  <c r="N5" i="8"/>
  <c r="N8" i="8"/>
  <c r="N9" i="8"/>
  <c r="N10" i="8"/>
  <c r="N12" i="8"/>
  <c r="N16" i="8"/>
  <c r="N17" i="8"/>
  <c r="N20" i="8"/>
  <c r="N23" i="8"/>
  <c r="N24" i="8"/>
  <c r="N31" i="8"/>
  <c r="N32" i="8"/>
  <c r="N33" i="8"/>
  <c r="N34" i="8"/>
  <c r="N35" i="8"/>
  <c r="N38" i="8"/>
  <c r="N39" i="8"/>
  <c r="N42" i="8"/>
  <c r="N47" i="8"/>
  <c r="N61" i="8"/>
  <c r="N66" i="8"/>
  <c r="N67" i="8"/>
  <c r="N68" i="8"/>
  <c r="N77" i="8"/>
  <c r="N2" i="8"/>
  <c r="F26" i="8"/>
  <c r="J76" i="8"/>
  <c r="J75" i="8"/>
  <c r="J74" i="8"/>
  <c r="J73" i="8"/>
  <c r="J72" i="8"/>
  <c r="J71" i="8"/>
  <c r="J70" i="8"/>
  <c r="J69" i="8"/>
  <c r="J65" i="8"/>
  <c r="J64" i="8"/>
  <c r="J63" i="8"/>
  <c r="J62" i="8"/>
  <c r="J60" i="8"/>
  <c r="J59" i="8"/>
  <c r="J58" i="8"/>
  <c r="J57" i="8"/>
  <c r="J56" i="8"/>
  <c r="J55" i="8"/>
  <c r="J54" i="8"/>
  <c r="J53" i="8"/>
  <c r="J52" i="8"/>
  <c r="J51" i="8"/>
  <c r="J50" i="8"/>
  <c r="J49" i="8"/>
  <c r="J48" i="8"/>
  <c r="J46" i="8"/>
  <c r="J45" i="8"/>
  <c r="J44" i="8"/>
  <c r="J43" i="8"/>
  <c r="J41" i="8"/>
  <c r="J40" i="8"/>
  <c r="J37" i="8"/>
  <c r="J36" i="8"/>
  <c r="J30" i="8"/>
  <c r="J29" i="8"/>
  <c r="J28" i="8"/>
  <c r="J27" i="8"/>
  <c r="J26" i="8"/>
  <c r="J25" i="8"/>
  <c r="J22" i="8"/>
  <c r="J21" i="8"/>
  <c r="J19" i="8"/>
  <c r="J18" i="8"/>
  <c r="J15" i="8"/>
  <c r="J14" i="8"/>
  <c r="J13" i="8"/>
  <c r="J11" i="8"/>
  <c r="J7" i="8"/>
  <c r="J6" i="8"/>
  <c r="J4" i="8"/>
  <c r="J3" i="8"/>
  <c r="J5" i="8"/>
  <c r="J8" i="8"/>
  <c r="J9" i="8"/>
  <c r="J10" i="8"/>
  <c r="J12" i="8"/>
  <c r="J16" i="8"/>
  <c r="J17" i="8"/>
  <c r="J20" i="8"/>
  <c r="J23" i="8"/>
  <c r="J24" i="8"/>
  <c r="J31" i="8"/>
  <c r="J32" i="8"/>
  <c r="J33" i="8"/>
  <c r="J34" i="8"/>
  <c r="J35" i="8"/>
  <c r="J38" i="8"/>
  <c r="J39" i="8"/>
  <c r="J42" i="8"/>
  <c r="J47" i="8"/>
  <c r="J61" i="8"/>
  <c r="J66" i="8"/>
  <c r="J67" i="8"/>
  <c r="J68" i="8"/>
  <c r="J77" i="8"/>
  <c r="J2" i="8"/>
  <c r="F3" i="8"/>
  <c r="F4" i="8"/>
  <c r="F5" i="8"/>
  <c r="F6" i="8"/>
  <c r="F7" i="8"/>
  <c r="F8" i="8"/>
  <c r="F9" i="8"/>
  <c r="F10" i="8"/>
  <c r="F11" i="8"/>
  <c r="F12" i="8"/>
  <c r="F13" i="8"/>
  <c r="F14" i="8"/>
  <c r="F15" i="8"/>
  <c r="F16" i="8"/>
  <c r="F17" i="8"/>
  <c r="F18" i="8"/>
  <c r="F19" i="8"/>
  <c r="F20" i="8"/>
  <c r="F21" i="8"/>
  <c r="F22" i="8"/>
  <c r="F23" i="8"/>
  <c r="F24" i="8"/>
  <c r="F25"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2" i="8"/>
  <c r="D8" i="11"/>
  <c r="P9" i="5"/>
  <c r="P7" i="5"/>
  <c r="P6" i="5"/>
  <c r="N7" i="5"/>
  <c r="N6" i="5"/>
  <c r="J9" i="5"/>
  <c r="J7" i="5"/>
  <c r="J6" i="5"/>
  <c r="H9" i="5"/>
  <c r="H7" i="5"/>
  <c r="H6" i="5"/>
  <c r="D9" i="5"/>
  <c r="D7" i="5"/>
  <c r="D6" i="5"/>
  <c r="B9" i="5"/>
  <c r="B7" i="5"/>
  <c r="B6" i="5"/>
  <c r="D7" i="11" l="1"/>
  <c r="B7" i="11"/>
  <c r="J7" i="11"/>
  <c r="I7" i="11"/>
  <c r="H7" i="11"/>
  <c r="M7" i="11"/>
  <c r="L8" i="11"/>
  <c r="T6" i="5"/>
  <c r="T7" i="5"/>
  <c r="T9" i="5"/>
  <c r="D8" i="5"/>
  <c r="E7" i="5" s="1"/>
  <c r="V6" i="5"/>
  <c r="V7" i="5"/>
  <c r="X7" i="5"/>
  <c r="N8" i="5"/>
  <c r="O7" i="5" s="1"/>
  <c r="R6" i="5"/>
  <c r="P8" i="5"/>
  <c r="Q7" i="5" s="1"/>
  <c r="R7" i="5"/>
  <c r="R9" i="5"/>
  <c r="V9" i="5" s="1"/>
  <c r="X9" i="5" s="1"/>
  <c r="L6" i="5"/>
  <c r="H8" i="5"/>
  <c r="J8" i="5"/>
  <c r="K7" i="5" s="1"/>
  <c r="K6" i="5"/>
  <c r="L7" i="5"/>
  <c r="L9" i="5"/>
  <c r="B8" i="5"/>
  <c r="B10" i="5" s="1"/>
  <c r="F9" i="5"/>
  <c r="F7" i="5"/>
  <c r="F6" i="5"/>
  <c r="N103" i="4"/>
  <c r="N102" i="4"/>
  <c r="N91" i="4"/>
  <c r="N86" i="4"/>
  <c r="N73" i="4"/>
  <c r="N71" i="4"/>
  <c r="N68" i="4"/>
  <c r="N57" i="4"/>
  <c r="N55" i="4"/>
  <c r="N24" i="4"/>
  <c r="N22" i="4"/>
  <c r="N106" i="4"/>
  <c r="N105" i="4"/>
  <c r="N104" i="4"/>
  <c r="N101" i="4"/>
  <c r="N99" i="4"/>
  <c r="N98" i="4"/>
  <c r="N97" i="4"/>
  <c r="N96" i="4"/>
  <c r="N95" i="4"/>
  <c r="N94" i="4"/>
  <c r="N93" i="4"/>
  <c r="N92" i="4"/>
  <c r="N90" i="4"/>
  <c r="N89" i="4"/>
  <c r="N88" i="4"/>
  <c r="N84" i="4"/>
  <c r="N83" i="4"/>
  <c r="N82" i="4"/>
  <c r="N80" i="4"/>
  <c r="N79" i="4"/>
  <c r="N78" i="4"/>
  <c r="N77" i="4"/>
  <c r="N76" i="4"/>
  <c r="N75" i="4"/>
  <c r="N74" i="4"/>
  <c r="N69" i="4"/>
  <c r="N66" i="4"/>
  <c r="N64" i="4"/>
  <c r="N63" i="4"/>
  <c r="N62" i="4"/>
  <c r="N60" i="4"/>
  <c r="N59" i="4"/>
  <c r="N58" i="4"/>
  <c r="N56" i="4"/>
  <c r="N54" i="4"/>
  <c r="N52" i="4"/>
  <c r="N47" i="4"/>
  <c r="N46" i="4"/>
  <c r="N44" i="4"/>
  <c r="N43" i="4"/>
  <c r="N42" i="4"/>
  <c r="N41" i="4"/>
  <c r="N40" i="4"/>
  <c r="N39" i="4"/>
  <c r="N36" i="4"/>
  <c r="N35" i="4"/>
  <c r="N34" i="4"/>
  <c r="N32" i="4"/>
  <c r="N31" i="4"/>
  <c r="N30" i="4"/>
  <c r="N26" i="4"/>
  <c r="N21" i="4"/>
  <c r="N18" i="4"/>
  <c r="N17" i="4"/>
  <c r="N16" i="4"/>
  <c r="N14" i="4"/>
  <c r="N13" i="4"/>
  <c r="N12" i="4"/>
  <c r="N11" i="4"/>
  <c r="N10" i="4"/>
  <c r="N9" i="4"/>
  <c r="N8" i="4"/>
  <c r="N7" i="4"/>
  <c r="N5" i="4"/>
  <c r="N4" i="4"/>
  <c r="N6" i="4"/>
  <c r="N15" i="4"/>
  <c r="N19" i="4"/>
  <c r="N20" i="4"/>
  <c r="N23" i="4"/>
  <c r="N25" i="4"/>
  <c r="N27" i="4"/>
  <c r="N28" i="4"/>
  <c r="N29" i="4"/>
  <c r="N33" i="4"/>
  <c r="N37" i="4"/>
  <c r="N38" i="4"/>
  <c r="N45" i="4"/>
  <c r="N48" i="4"/>
  <c r="N49" i="4"/>
  <c r="N50" i="4"/>
  <c r="N51" i="4"/>
  <c r="N53" i="4"/>
  <c r="N61" i="4"/>
  <c r="N65" i="4"/>
  <c r="N67" i="4"/>
  <c r="N70" i="4"/>
  <c r="N72" i="4"/>
  <c r="N81" i="4"/>
  <c r="N85" i="4"/>
  <c r="N87" i="4"/>
  <c r="N100" i="4"/>
  <c r="N3" i="4"/>
  <c r="J106" i="4"/>
  <c r="J105" i="4"/>
  <c r="J104" i="4"/>
  <c r="J103" i="4"/>
  <c r="J102" i="4"/>
  <c r="J101" i="4"/>
  <c r="J99" i="4"/>
  <c r="J98" i="4"/>
  <c r="J97" i="4"/>
  <c r="J96" i="4"/>
  <c r="J95" i="4"/>
  <c r="J94" i="4"/>
  <c r="J93" i="4"/>
  <c r="J92" i="4"/>
  <c r="J91" i="4"/>
  <c r="J90" i="4"/>
  <c r="J89" i="4"/>
  <c r="J88" i="4"/>
  <c r="J86" i="4"/>
  <c r="J84" i="4"/>
  <c r="J83" i="4"/>
  <c r="J82" i="4"/>
  <c r="J80" i="4"/>
  <c r="J79" i="4"/>
  <c r="J78" i="4"/>
  <c r="J77" i="4"/>
  <c r="J76" i="4"/>
  <c r="J75" i="4"/>
  <c r="J74" i="4"/>
  <c r="J73" i="4"/>
  <c r="J71" i="4"/>
  <c r="J69" i="4"/>
  <c r="J68" i="4"/>
  <c r="J66" i="4"/>
  <c r="J64" i="4"/>
  <c r="J63" i="4"/>
  <c r="J62" i="4"/>
  <c r="J60" i="4"/>
  <c r="J59" i="4"/>
  <c r="J58" i="4"/>
  <c r="J57" i="4"/>
  <c r="J56" i="4"/>
  <c r="J55" i="4"/>
  <c r="J54" i="4"/>
  <c r="J52" i="4"/>
  <c r="J47" i="4"/>
  <c r="J46" i="4"/>
  <c r="J44" i="4"/>
  <c r="J43" i="4"/>
  <c r="J42" i="4"/>
  <c r="J41" i="4"/>
  <c r="J40" i="4"/>
  <c r="J39" i="4"/>
  <c r="J36" i="4"/>
  <c r="J35" i="4"/>
  <c r="J34" i="4"/>
  <c r="J32" i="4"/>
  <c r="J31" i="4"/>
  <c r="J30" i="4"/>
  <c r="J26" i="4"/>
  <c r="J24" i="4"/>
  <c r="J22" i="4"/>
  <c r="J21" i="4"/>
  <c r="J18" i="4"/>
  <c r="J17" i="4"/>
  <c r="J16" i="4"/>
  <c r="J14" i="4"/>
  <c r="J13" i="4"/>
  <c r="J12" i="4"/>
  <c r="J11" i="4"/>
  <c r="J10" i="4"/>
  <c r="J9" i="4"/>
  <c r="J8" i="4"/>
  <c r="J7" i="4"/>
  <c r="J5" i="4"/>
  <c r="J4" i="4"/>
  <c r="J6" i="4"/>
  <c r="J15" i="4"/>
  <c r="J19" i="4"/>
  <c r="J20" i="4"/>
  <c r="J23" i="4"/>
  <c r="J25" i="4"/>
  <c r="J27" i="4"/>
  <c r="J28" i="4"/>
  <c r="J29" i="4"/>
  <c r="J33" i="4"/>
  <c r="J37" i="4"/>
  <c r="J38" i="4"/>
  <c r="J45" i="4"/>
  <c r="J48" i="4"/>
  <c r="J49" i="4"/>
  <c r="J50" i="4"/>
  <c r="J51" i="4"/>
  <c r="J53" i="4"/>
  <c r="J61" i="4"/>
  <c r="J65" i="4"/>
  <c r="J67" i="4"/>
  <c r="J70" i="4"/>
  <c r="J72" i="4"/>
  <c r="J81" i="4"/>
  <c r="J85" i="4"/>
  <c r="J87" i="4"/>
  <c r="J100" i="4"/>
  <c r="F3" i="4"/>
  <c r="J3" i="4"/>
  <c r="F106"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E6" i="11" l="1"/>
  <c r="E7" i="11"/>
  <c r="D9" i="11"/>
  <c r="B9" i="11"/>
  <c r="C5" i="11"/>
  <c r="C7" i="11" s="1"/>
  <c r="C6" i="11"/>
  <c r="Q7" i="11"/>
  <c r="H9" i="11"/>
  <c r="K9" i="11"/>
  <c r="K7" i="11"/>
  <c r="P7" i="11"/>
  <c r="O7" i="11"/>
  <c r="N7" i="11"/>
  <c r="R8" i="11"/>
  <c r="E6" i="5"/>
  <c r="X6" i="5"/>
  <c r="Y6" i="5" s="1"/>
  <c r="V8" i="5"/>
  <c r="W6" i="5" s="1"/>
  <c r="T8" i="5"/>
  <c r="Q6" i="5"/>
  <c r="Q8" i="5"/>
  <c r="N10" i="5"/>
  <c r="R8" i="5"/>
  <c r="R10" i="5"/>
  <c r="Q10" i="5" s="1"/>
  <c r="O6" i="5"/>
  <c r="O8" i="5" s="1"/>
  <c r="H10" i="5"/>
  <c r="L8" i="5"/>
  <c r="I7" i="5"/>
  <c r="K8" i="5"/>
  <c r="I6" i="5"/>
  <c r="L10" i="5"/>
  <c r="K10" i="5" s="1"/>
  <c r="E8" i="5"/>
  <c r="F8" i="5"/>
  <c r="F10" i="5" s="1"/>
  <c r="C7" i="5"/>
  <c r="C6" i="5"/>
  <c r="Y76" i="2"/>
  <c r="Y75" i="2"/>
  <c r="Y74" i="2"/>
  <c r="Y73" i="2"/>
  <c r="Y72" i="2"/>
  <c r="Y71" i="2"/>
  <c r="Y70" i="2"/>
  <c r="Y69" i="2"/>
  <c r="Y62" i="2"/>
  <c r="Y59" i="2"/>
  <c r="Y57" i="2"/>
  <c r="Y56" i="2"/>
  <c r="Y52" i="2"/>
  <c r="Y50" i="2"/>
  <c r="Y49" i="2"/>
  <c r="Y48" i="2"/>
  <c r="Y46" i="2"/>
  <c r="Y44" i="2"/>
  <c r="Y43" i="2"/>
  <c r="Y36" i="2"/>
  <c r="Y27" i="2"/>
  <c r="Y22" i="2"/>
  <c r="Y65" i="2"/>
  <c r="Y64" i="2"/>
  <c r="Y63" i="2"/>
  <c r="Y60" i="2"/>
  <c r="Y58" i="2"/>
  <c r="Y55" i="2"/>
  <c r="Y54" i="2"/>
  <c r="Y53" i="2"/>
  <c r="Y51" i="2"/>
  <c r="Y45" i="2"/>
  <c r="Y41" i="2"/>
  <c r="Y40" i="2"/>
  <c r="Y37" i="2"/>
  <c r="Y30" i="2"/>
  <c r="Y29" i="2"/>
  <c r="Y28" i="2"/>
  <c r="Y26" i="2"/>
  <c r="Y25" i="2"/>
  <c r="Y21" i="2"/>
  <c r="Y19" i="2"/>
  <c r="Y18" i="2"/>
  <c r="Y15" i="2"/>
  <c r="Y14" i="2"/>
  <c r="Y13" i="2"/>
  <c r="Y11" i="2"/>
  <c r="Y7" i="2"/>
  <c r="Y6" i="2"/>
  <c r="Y4" i="2"/>
  <c r="Y3" i="2"/>
  <c r="Y5" i="2"/>
  <c r="Y8" i="2"/>
  <c r="Y9" i="2"/>
  <c r="Y10" i="2"/>
  <c r="Y12" i="2"/>
  <c r="Y16" i="2"/>
  <c r="Y17" i="2"/>
  <c r="Y20" i="2"/>
  <c r="Y23" i="2"/>
  <c r="Y24" i="2"/>
  <c r="Y31" i="2"/>
  <c r="Y32" i="2"/>
  <c r="Y33" i="2"/>
  <c r="Y34" i="2"/>
  <c r="Y35" i="2"/>
  <c r="Y38" i="2"/>
  <c r="Y39" i="2"/>
  <c r="Y42" i="2"/>
  <c r="Y47" i="2"/>
  <c r="Y61" i="2"/>
  <c r="Y66" i="2"/>
  <c r="Y67" i="2"/>
  <c r="Y68" i="2"/>
  <c r="Y77" i="2"/>
  <c r="Y2" i="2"/>
  <c r="E9" i="11" l="1"/>
  <c r="G8" i="11"/>
  <c r="C9" i="11"/>
  <c r="M8" i="11"/>
  <c r="M9" i="11" s="1"/>
  <c r="N9" i="11"/>
  <c r="R7" i="11"/>
  <c r="I9" i="11"/>
  <c r="W7" i="5"/>
  <c r="X8" i="5"/>
  <c r="Y8" i="5" s="1"/>
  <c r="Y7" i="5"/>
  <c r="E10" i="5"/>
  <c r="G6" i="5"/>
  <c r="G7" i="5"/>
  <c r="G9" i="5"/>
  <c r="C10" i="5"/>
  <c r="U7" i="5"/>
  <c r="W8" i="5"/>
  <c r="U6" i="5"/>
  <c r="T10" i="5"/>
  <c r="X10" i="5" s="1"/>
  <c r="W10" i="5" s="1"/>
  <c r="O10" i="5"/>
  <c r="S9" i="5"/>
  <c r="S6" i="5"/>
  <c r="S7" i="5"/>
  <c r="I8" i="5"/>
  <c r="M6" i="5"/>
  <c r="M7" i="5"/>
  <c r="M9" i="5"/>
  <c r="I10" i="5"/>
  <c r="C8" i="5"/>
  <c r="Y102" i="1"/>
  <c r="Y101" i="1"/>
  <c r="Y90" i="1"/>
  <c r="Y85" i="1"/>
  <c r="Y72" i="1"/>
  <c r="Y70" i="1"/>
  <c r="Y67" i="1"/>
  <c r="Y56" i="1"/>
  <c r="Y54" i="1"/>
  <c r="Y23" i="1"/>
  <c r="Y21" i="1"/>
  <c r="Y105" i="1"/>
  <c r="Y104" i="1"/>
  <c r="Y103" i="1"/>
  <c r="Y100" i="1"/>
  <c r="Y98" i="1"/>
  <c r="Y97" i="1"/>
  <c r="Y96" i="1"/>
  <c r="Y95" i="1"/>
  <c r="Y94" i="1"/>
  <c r="Y93" i="1"/>
  <c r="Y92" i="1"/>
  <c r="Y91" i="1"/>
  <c r="Y89" i="1"/>
  <c r="Y88" i="1"/>
  <c r="Y87" i="1"/>
  <c r="Y83" i="1"/>
  <c r="Y82" i="1"/>
  <c r="Y81" i="1"/>
  <c r="Y79" i="1"/>
  <c r="Y78" i="1"/>
  <c r="Y77" i="1"/>
  <c r="Y76" i="1"/>
  <c r="Y75" i="1"/>
  <c r="Y74" i="1"/>
  <c r="Y73" i="1"/>
  <c r="Y68" i="1"/>
  <c r="Y65" i="1"/>
  <c r="Y63" i="1"/>
  <c r="Y62" i="1"/>
  <c r="Y61" i="1"/>
  <c r="Y59" i="1"/>
  <c r="Y58" i="1"/>
  <c r="Y57" i="1"/>
  <c r="Y55" i="1"/>
  <c r="Y53" i="1"/>
  <c r="Y51" i="1"/>
  <c r="Y46" i="1"/>
  <c r="Y45" i="1"/>
  <c r="Y43" i="1"/>
  <c r="Y42" i="1"/>
  <c r="Y41" i="1"/>
  <c r="Y40" i="1"/>
  <c r="Y39" i="1"/>
  <c r="Y38" i="1"/>
  <c r="Y35" i="1"/>
  <c r="Y34" i="1"/>
  <c r="Y33" i="1"/>
  <c r="Y31" i="1"/>
  <c r="Y30" i="1"/>
  <c r="Y29" i="1"/>
  <c r="Y25" i="1"/>
  <c r="Y20" i="1"/>
  <c r="Y17" i="1"/>
  <c r="Y16" i="1"/>
  <c r="Y15" i="1"/>
  <c r="Y13" i="1"/>
  <c r="Y12" i="1"/>
  <c r="Y11" i="1"/>
  <c r="Y10" i="1"/>
  <c r="Y9" i="1"/>
  <c r="Y8" i="1"/>
  <c r="Y7" i="1"/>
  <c r="Y6" i="1"/>
  <c r="Y4" i="1"/>
  <c r="Y3" i="1"/>
  <c r="Y44" i="1"/>
  <c r="Y47" i="1"/>
  <c r="Y48" i="1"/>
  <c r="Y49" i="1"/>
  <c r="Y50" i="1"/>
  <c r="Y52" i="1"/>
  <c r="Y60" i="1"/>
  <c r="Y64" i="1"/>
  <c r="Y66" i="1"/>
  <c r="Y69" i="1"/>
  <c r="Y71" i="1"/>
  <c r="Y80" i="1"/>
  <c r="Y84" i="1"/>
  <c r="Y86" i="1"/>
  <c r="Y99" i="1"/>
  <c r="Y5" i="1"/>
  <c r="Y14" i="1"/>
  <c r="Y18" i="1"/>
  <c r="Y19" i="1"/>
  <c r="Y22" i="1"/>
  <c r="Y24" i="1"/>
  <c r="Y26" i="1"/>
  <c r="Y27" i="1"/>
  <c r="Y28" i="1"/>
  <c r="Y32" i="1"/>
  <c r="Y36" i="1"/>
  <c r="Y37" i="1"/>
  <c r="Y2" i="1"/>
  <c r="Z2" i="1"/>
  <c r="Z77" i="2"/>
  <c r="Z76" i="2"/>
  <c r="Z75" i="2"/>
  <c r="Z74" i="2"/>
  <c r="Z73" i="2"/>
  <c r="Z72" i="2"/>
  <c r="Z71" i="2"/>
  <c r="Z70" i="2"/>
  <c r="Z69" i="2"/>
  <c r="Z68" i="2"/>
  <c r="Z67" i="2"/>
  <c r="Z66" i="2"/>
  <c r="Z65" i="2"/>
  <c r="Z64" i="2"/>
  <c r="Z63" i="2"/>
  <c r="Z62" i="2"/>
  <c r="Z61" i="2"/>
  <c r="Z60" i="2"/>
  <c r="Z59" i="2"/>
  <c r="Z58" i="2"/>
  <c r="Z57" i="2"/>
  <c r="Z56" i="2"/>
  <c r="Z55" i="2"/>
  <c r="Z54" i="2"/>
  <c r="Z53" i="2"/>
  <c r="Z52" i="2"/>
  <c r="Z51" i="2"/>
  <c r="Z50" i="2"/>
  <c r="Z49" i="2"/>
  <c r="Z48" i="2"/>
  <c r="Z47" i="2"/>
  <c r="Z46" i="2"/>
  <c r="Z45" i="2"/>
  <c r="Z44" i="2"/>
  <c r="Z43" i="2"/>
  <c r="Z42" i="2"/>
  <c r="Z41" i="2"/>
  <c r="Z40" i="2"/>
  <c r="Z39" i="2"/>
  <c r="Z38" i="2"/>
  <c r="Z37" i="2"/>
  <c r="Z36" i="2"/>
  <c r="Z35" i="2"/>
  <c r="Z34" i="2"/>
  <c r="Z33" i="2"/>
  <c r="Z32" i="2"/>
  <c r="Z31" i="2"/>
  <c r="Z30" i="2"/>
  <c r="Z29" i="2"/>
  <c r="Z28" i="2"/>
  <c r="Z27" i="2"/>
  <c r="Z26" i="2"/>
  <c r="Z25" i="2"/>
  <c r="Z24" i="2"/>
  <c r="Z23" i="2"/>
  <c r="Z22" i="2"/>
  <c r="Z21" i="2"/>
  <c r="Z20" i="2"/>
  <c r="Z19" i="2"/>
  <c r="Z18" i="2"/>
  <c r="Z17" i="2"/>
  <c r="Z16" i="2"/>
  <c r="Z15" i="2"/>
  <c r="Z14" i="2"/>
  <c r="Z13" i="2"/>
  <c r="Z12" i="2"/>
  <c r="Z11" i="2"/>
  <c r="Z10" i="2"/>
  <c r="Z9" i="2"/>
  <c r="Z8" i="2"/>
  <c r="Z7" i="2"/>
  <c r="Z6" i="2"/>
  <c r="Z5" i="2"/>
  <c r="Z4" i="2"/>
  <c r="Z3" i="2"/>
  <c r="Z2" i="2"/>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R76" i="1"/>
  <c r="N76" i="1"/>
  <c r="Z75" i="1"/>
  <c r="R75" i="1"/>
  <c r="N75" i="1"/>
  <c r="Z74" i="1"/>
  <c r="R74" i="1"/>
  <c r="N74" i="1"/>
  <c r="Z73" i="1"/>
  <c r="R73" i="1"/>
  <c r="N73" i="1"/>
  <c r="Z72" i="1"/>
  <c r="R72" i="1"/>
  <c r="O72" i="1"/>
  <c r="N72" i="1" s="1"/>
  <c r="Z71" i="1"/>
  <c r="R71" i="1"/>
  <c r="O71" i="1"/>
  <c r="N71" i="1" s="1"/>
  <c r="Z70" i="1"/>
  <c r="R70" i="1"/>
  <c r="O70" i="1"/>
  <c r="N70" i="1" s="1"/>
  <c r="Z69" i="1"/>
  <c r="R69" i="1"/>
  <c r="O69" i="1"/>
  <c r="N69" i="1" s="1"/>
  <c r="Z68" i="1"/>
  <c r="R68" i="1"/>
  <c r="N68" i="1"/>
  <c r="Z67" i="1"/>
  <c r="R67" i="1"/>
  <c r="O67" i="1"/>
  <c r="N67" i="1" s="1"/>
  <c r="Z66" i="1"/>
  <c r="R66" i="1"/>
  <c r="O66" i="1"/>
  <c r="N66" i="1" s="1"/>
  <c r="Z65" i="1"/>
  <c r="R65" i="1"/>
  <c r="N65" i="1"/>
  <c r="Z64" i="1"/>
  <c r="R64" i="1"/>
  <c r="O64" i="1"/>
  <c r="N64" i="1" s="1"/>
  <c r="Z63" i="1"/>
  <c r="R63" i="1"/>
  <c r="N63" i="1"/>
  <c r="Z62" i="1"/>
  <c r="R62" i="1"/>
  <c r="N62" i="1"/>
  <c r="Z61" i="1"/>
  <c r="R61" i="1"/>
  <c r="N61" i="1"/>
  <c r="Z60" i="1"/>
  <c r="R60" i="1"/>
  <c r="O60" i="1"/>
  <c r="N60" i="1" s="1"/>
  <c r="Z59" i="1"/>
  <c r="R59" i="1"/>
  <c r="N59" i="1"/>
  <c r="Z58" i="1"/>
  <c r="R58" i="1"/>
  <c r="N58" i="1"/>
  <c r="Z57" i="1"/>
  <c r="R57" i="1"/>
  <c r="N57" i="1"/>
  <c r="Z56" i="1"/>
  <c r="R56" i="1"/>
  <c r="O56" i="1"/>
  <c r="N56" i="1" s="1"/>
  <c r="Z55" i="1"/>
  <c r="R55" i="1"/>
  <c r="N55" i="1"/>
  <c r="Z54" i="1"/>
  <c r="R54" i="1"/>
  <c r="O54" i="1"/>
  <c r="N54" i="1" s="1"/>
  <c r="Z53" i="1"/>
  <c r="R53" i="1"/>
  <c r="N53" i="1"/>
  <c r="Z52" i="1"/>
  <c r="R52" i="1"/>
  <c r="O52" i="1"/>
  <c r="N52" i="1" s="1"/>
  <c r="Z51" i="1"/>
  <c r="R51" i="1"/>
  <c r="N51" i="1"/>
  <c r="Z50" i="1"/>
  <c r="R50" i="1"/>
  <c r="O50" i="1"/>
  <c r="N50" i="1" s="1"/>
  <c r="Z49" i="1"/>
  <c r="R49" i="1"/>
  <c r="O49" i="1"/>
  <c r="N49" i="1" s="1"/>
  <c r="Z48" i="1"/>
  <c r="R48" i="1"/>
  <c r="O48" i="1"/>
  <c r="N48" i="1" s="1"/>
  <c r="Z47" i="1"/>
  <c r="R47" i="1"/>
  <c r="O47" i="1"/>
  <c r="N47" i="1" s="1"/>
  <c r="Z46" i="1"/>
  <c r="R46" i="1"/>
  <c r="N46" i="1"/>
  <c r="Z45" i="1"/>
  <c r="R45" i="1"/>
  <c r="N45" i="1"/>
  <c r="Z44" i="1"/>
  <c r="R44" i="1"/>
  <c r="O44" i="1"/>
  <c r="N44" i="1" s="1"/>
  <c r="Z43" i="1"/>
  <c r="R43" i="1"/>
  <c r="N43" i="1"/>
  <c r="Z42" i="1"/>
  <c r="R42" i="1"/>
  <c r="N42" i="1"/>
  <c r="Z41" i="1"/>
  <c r="R41" i="1"/>
  <c r="N41" i="1"/>
  <c r="Z40" i="1"/>
  <c r="R40" i="1"/>
  <c r="N40" i="1"/>
  <c r="Z39" i="1"/>
  <c r="R39" i="1"/>
  <c r="N39" i="1"/>
  <c r="Z38" i="1"/>
  <c r="R38" i="1"/>
  <c r="N38" i="1"/>
  <c r="Z37" i="1"/>
  <c r="R37" i="1"/>
  <c r="O37" i="1"/>
  <c r="N37" i="1" s="1"/>
  <c r="Z36" i="1"/>
  <c r="R36" i="1"/>
  <c r="O36" i="1"/>
  <c r="N36" i="1" s="1"/>
  <c r="Z35" i="1"/>
  <c r="R35" i="1"/>
  <c r="N35" i="1"/>
  <c r="Z34" i="1"/>
  <c r="R34" i="1"/>
  <c r="N34" i="1"/>
  <c r="Z33" i="1"/>
  <c r="R33" i="1"/>
  <c r="N33" i="1"/>
  <c r="Z32" i="1"/>
  <c r="R32" i="1"/>
  <c r="O32" i="1"/>
  <c r="N32" i="1" s="1"/>
  <c r="Z31" i="1"/>
  <c r="R31" i="1"/>
  <c r="N31" i="1"/>
  <c r="Z30" i="1"/>
  <c r="R30" i="1"/>
  <c r="N30" i="1"/>
  <c r="Z29" i="1"/>
  <c r="R29" i="1"/>
  <c r="N29" i="1"/>
  <c r="Z28" i="1"/>
  <c r="R28" i="1"/>
  <c r="O28" i="1"/>
  <c r="N28" i="1" s="1"/>
  <c r="Z27" i="1"/>
  <c r="R27" i="1"/>
  <c r="O27" i="1"/>
  <c r="N27" i="1" s="1"/>
  <c r="Z26" i="1"/>
  <c r="R26" i="1"/>
  <c r="O26" i="1"/>
  <c r="N26" i="1" s="1"/>
  <c r="Z25" i="1"/>
  <c r="R25" i="1"/>
  <c r="N25" i="1"/>
  <c r="Z24" i="1"/>
  <c r="R24" i="1"/>
  <c r="O24" i="1"/>
  <c r="N24" i="1" s="1"/>
  <c r="Z23" i="1"/>
  <c r="R23" i="1"/>
  <c r="O23" i="1"/>
  <c r="N23" i="1" s="1"/>
  <c r="Z22" i="1"/>
  <c r="R22" i="1"/>
  <c r="O22" i="1"/>
  <c r="N22" i="1" s="1"/>
  <c r="Z21" i="1"/>
  <c r="R21" i="1"/>
  <c r="O21" i="1"/>
  <c r="N21" i="1" s="1"/>
  <c r="Z20" i="1"/>
  <c r="R20" i="1"/>
  <c r="N20" i="1"/>
  <c r="Z19" i="1"/>
  <c r="R19" i="1"/>
  <c r="O19" i="1"/>
  <c r="N19" i="1" s="1"/>
  <c r="Z18" i="1"/>
  <c r="R18" i="1"/>
  <c r="O18" i="1"/>
  <c r="N18" i="1" s="1"/>
  <c r="Z17" i="1"/>
  <c r="R17" i="1"/>
  <c r="N17" i="1"/>
  <c r="Z16" i="1"/>
  <c r="R16" i="1"/>
  <c r="N16" i="1"/>
  <c r="Z15" i="1"/>
  <c r="R15" i="1"/>
  <c r="N15" i="1"/>
  <c r="Z14" i="1"/>
  <c r="R14" i="1"/>
  <c r="O14" i="1"/>
  <c r="N14" i="1" s="1"/>
  <c r="Z13" i="1"/>
  <c r="R13" i="1"/>
  <c r="N13" i="1"/>
  <c r="Z12" i="1"/>
  <c r="R12" i="1"/>
  <c r="N12" i="1"/>
  <c r="Z11" i="1"/>
  <c r="R11" i="1"/>
  <c r="N11" i="1"/>
  <c r="Z10" i="1"/>
  <c r="R10" i="1"/>
  <c r="N10" i="1"/>
  <c r="Z9" i="1"/>
  <c r="R9" i="1"/>
  <c r="N9" i="1"/>
  <c r="Z8" i="1"/>
  <c r="R8" i="1"/>
  <c r="N8" i="1"/>
  <c r="Z7" i="1"/>
  <c r="R7" i="1"/>
  <c r="N7" i="1"/>
  <c r="Z6" i="1"/>
  <c r="R6" i="1"/>
  <c r="N6" i="1"/>
  <c r="Z5" i="1"/>
  <c r="R5" i="1"/>
  <c r="O5" i="1"/>
  <c r="N5" i="1" s="1"/>
  <c r="Z4" i="1"/>
  <c r="R4" i="1"/>
  <c r="N4" i="1"/>
  <c r="Z3" i="1"/>
  <c r="R3" i="1"/>
  <c r="N3" i="1"/>
  <c r="R2" i="1"/>
  <c r="O2" i="1"/>
  <c r="N2" i="1" s="1"/>
  <c r="Q9" i="11" l="1"/>
  <c r="U8" i="5"/>
  <c r="G8" i="5"/>
  <c r="U10" i="5"/>
  <c r="S8" i="5"/>
  <c r="S10" i="5" s="1"/>
  <c r="M8" i="5"/>
  <c r="M10" i="5" s="1"/>
  <c r="O9" i="11" l="1"/>
</calcChain>
</file>

<file path=xl/sharedStrings.xml><?xml version="1.0" encoding="utf-8"?>
<sst xmlns="http://schemas.openxmlformats.org/spreadsheetml/2006/main" count="4240" uniqueCount="514">
  <si>
    <t>Tipo Identificacion</t>
  </si>
  <si>
    <t>Identificacion</t>
  </si>
  <si>
    <t>Nombre</t>
  </si>
  <si>
    <t>Sitio Atencion</t>
  </si>
  <si>
    <t>Tipo Afiliado</t>
  </si>
  <si>
    <t>Genero</t>
  </si>
  <si>
    <t>Edad gpo</t>
  </si>
  <si>
    <t>Edad</t>
  </si>
  <si>
    <t>Diagnostico</t>
  </si>
  <si>
    <t>Estado Diagnostico</t>
  </si>
  <si>
    <t>Estado Diagnostico Actual</t>
  </si>
  <si>
    <t>Fecha Confirmacion Diagnostico</t>
  </si>
  <si>
    <t xml:space="preserve">INICIO QTX </t>
  </si>
  <si>
    <t>T_QTX</t>
  </si>
  <si>
    <t>QTX</t>
  </si>
  <si>
    <t>INICIO CX</t>
  </si>
  <si>
    <t>T_CX</t>
  </si>
  <si>
    <t>CX</t>
  </si>
  <si>
    <t>PRUEBA COVID (PCR ANTIGENOS)</t>
  </si>
  <si>
    <t>Medio Confirmacion</t>
  </si>
  <si>
    <t>Forma Reporte Inclusion</t>
  </si>
  <si>
    <t xml:space="preserve">FECHA DE ULTIMO SEGUIMIENTO </t>
  </si>
  <si>
    <t xml:space="preserve">FECHA DE FALLECIMIENTO </t>
  </si>
  <si>
    <t xml:space="preserve">CAUSA DE FALLECIMIENTO </t>
  </si>
  <si>
    <t>Obs</t>
  </si>
  <si>
    <t>CC</t>
  </si>
  <si>
    <t>MONCADA MONTOYA LIZETH VANESSA</t>
  </si>
  <si>
    <t>SERVISALUD QCL OCCIDENTE</t>
  </si>
  <si>
    <t>C</t>
  </si>
  <si>
    <t>F</t>
  </si>
  <si>
    <t>28-59</t>
  </si>
  <si>
    <t>C503 - TUMOR MALIGNO DEL CUADRANTE INFERIOR INTERNO DE LA MAMA</t>
  </si>
  <si>
    <t>Confirmado</t>
  </si>
  <si>
    <t>Activo</t>
  </si>
  <si>
    <t>SIN TTO</t>
  </si>
  <si>
    <t>0</t>
  </si>
  <si>
    <t>NEGATIVO</t>
  </si>
  <si>
    <t>Biopsia de Masa</t>
  </si>
  <si>
    <t>Presencial</t>
  </si>
  <si>
    <t>00/00/0000</t>
  </si>
  <si>
    <t>VIVO</t>
  </si>
  <si>
    <t>CA DE SENO DERECHO INFILTRANTE MUCINOSO T1N0M0 ESTADO I; RECEPTORES HORMONALES POSITIVOS, HER-2 NEGATIVO, KI-67 DEL 8%</t>
  </si>
  <si>
    <t>GIL SEGURA LINA DANIELA</t>
  </si>
  <si>
    <t>SERVISALUD QCL KENNEDY</t>
  </si>
  <si>
    <t>C509 - TUMOR MALIGNO DE LA MAMA PARTE NO ESPECIFICADA</t>
  </si>
  <si>
    <t>1</t>
  </si>
  <si>
    <t>POSITIVO</t>
  </si>
  <si>
    <t>Whatsapp</t>
  </si>
  <si>
    <t>LESIÓN SÓLIDA REFERIDA EN LA GLÁNDULA DERECHA QUE DEBE ESTUDIARSE COMPLEMENTARIAMENTE CON BIOPSIA - COMPROMISO GANGLIONAR ASOCIADO. BI-RADS (US) 4C. CARCINOMA DE SENO</t>
  </si>
  <si>
    <t>OSPINA MONICA YANETH</t>
  </si>
  <si>
    <t>SERVISALUD QCL CAMPIN</t>
  </si>
  <si>
    <t>NO REALIZADA</t>
  </si>
  <si>
    <t>se halla lesion hipoecoica , no homogenea , con contornos micronodulados parcialmente definidos de 12,7x 6,7 mm de diametro , lesion nodular adyacente de 6 mm BI RADS 4B</t>
  </si>
  <si>
    <t>VALERO DEVIA MARIA ROSANA</t>
  </si>
  <si>
    <t>C504 - TUMOR MALIGNO DEL CUADRANTE SUPERIOR EXTERNO DE LA MAMA</t>
  </si>
  <si>
    <t>Carcinoma ductal infiltrante de mama derecha estadío I T1N0M0 Rh 50-100% her2 positivo diagnosticado en el 2020</t>
  </si>
  <si>
    <t>CAMACHO BARCINILLA YULIS MARGARITA</t>
  </si>
  <si>
    <t>C502 - TUMOR MALIGNO DEL CUADRANTE SUPERIOR INTERNO DE LA MAMA</t>
  </si>
  <si>
    <t>Correo</t>
  </si>
  <si>
    <t>LESION SOSPECHOSA EN SENO IZQUIERDO E IMAGEN NODULAR DERECHA DESCRITA. BIRADS 4C ECOGRÁFICO. REPORTE BIOPSIA reporte de patologia de Biopsia trucut seno izquierdo FECHA INGRESO: 28/10/2020 FECHA SALIDA: 03/11/2020: Carcinoma invasor grado II *Reporte de Bx + inmunohistoquimica 7 marcadores FECHA INGRESO 28/10/2020 FECHA SALIDA 04/11/2020: Carcinoma invasor grado II tipo NOS, e-cadherina + T3, N2, M1, score 6/9; Receptor de estrógenos debil moderado positivo en el 90% y progesterona 100% fuertemente positivo, Her-2 positivo 3+, Ki-67 del 15-20%; Carcinoma ductal in situ grado nuclear 2 y 3 con necrosis (p63/miosina)</t>
  </si>
  <si>
    <t>BETANCOURT TORRES AYDA MILENA</t>
  </si>
  <si>
    <t>C501 - TUMOR MALIGNO DE LA PORCION CENTRAL DE LA MAMA</t>
  </si>
  <si>
    <t>Carcinoma ductal infiltrante de mama derecha estadío IIb T2N1M0 Rh 100% her2 negativo diagnosticada en abril del 2021</t>
  </si>
  <si>
    <t>ARIZA MORALES NINI JOHANNA</t>
  </si>
  <si>
    <t>SERVIMED NORTE</t>
  </si>
  <si>
    <t>CARCINOMA INVASIVO DE TIPO HISTOLÓGICO NO ESPECIAL (DUCTAL) BIEN DIFERENCIADO. - GRADO 1 DE LA ESCALA DE NOTHINGHAM (FORMACIÓN DE TÚBULOS 2,PLEOMORFISMO 2, MITOSIS 1) SCORE 5/9.</t>
  </si>
  <si>
    <t>RUIZ SANCHEZ OLGA LUCIA</t>
  </si>
  <si>
    <t>SERVIMED NORMANDIA</t>
  </si>
  <si>
    <t>C50 - TUMOR MALIGNO DE LA MAMA</t>
  </si>
  <si>
    <t>CARSINOMA INVASIVO SIN TIPO HISTOLOGICO</t>
  </si>
  <si>
    <t>BULLA DIAZ CAROL JULIETH</t>
  </si>
  <si>
    <t>SERVISALUD QCL SEDE 2</t>
  </si>
  <si>
    <t>Carcinoma ductal infiltrante de mama izquierda IIIa T3N1MX Rh 80% her2 negativo ki67 80% diagnosticado en mayo del 2020</t>
  </si>
  <si>
    <t>BERNAL BUSTOS MARIA ROSA</t>
  </si>
  <si>
    <t>SERVISALUD QCL ZIPAQUIRA</t>
  </si>
  <si>
    <t>B</t>
  </si>
  <si>
    <t>18 03 20 Biopsia de mama. Carcinoma lobulillar - 00 04 20 Estudio de inmunohistoquímica rh 100% her2 negativo ki67 menor de 14%.</t>
  </si>
  <si>
    <t>ACEVEDO MENDOZA LIGIA MARLEN</t>
  </si>
  <si>
    <t>NODULO SÓLIDO SOSPECHOSO DE MALIGNIDAD EN EN MAMA DERECHA.*BI-RADS 4B. CA DE SENO DERECHO MULTIFOCAL T3N1MX; RECEPTORES HORMONALES DE ESTROGENO FUERTEMENTE POSITIVOS EN EL 90%, PROGESTERONA NEGATIVOS, HER-2 POSITIVO 3+, KI-67 DEL 80-90%</t>
  </si>
  <si>
    <t>PINZON RODRIGUEZ PATRICIA</t>
  </si>
  <si>
    <t>C50X - TUMOR MALIGNO DE LA MAMA</t>
  </si>
  <si>
    <t>CIRUGIA DE MAMA Y TUMORES DE TEJIDO Remision: DX/ CARCINOMA INSITU DE LA MAMA.</t>
  </si>
  <si>
    <t>AGUILERA AMELL ULEINE DELSOCORRO</t>
  </si>
  <si>
    <t>SERVISALUD QCL FUSAGASUGA</t>
  </si>
  <si>
    <t>BIOPSIA E INMUNOHISTOQUIMICA X 6 MARCADORES: CARCINOMA INVASOR GRADO I</t>
  </si>
  <si>
    <t>SOLER GUEVARA ADRIANA MARIA</t>
  </si>
  <si>
    <t>Carcinoma ductal infiltrante de mama izquierda estadío mínimo IIa T2NXM0 Rh 100% her2 positivo diagnosticado en marzo del 2021 marzo del 2021</t>
  </si>
  <si>
    <t>MARTINEZ CHAVES CLAUDIA PILAR</t>
  </si>
  <si>
    <t>SERVISALUD QCL SOACHA</t>
  </si>
  <si>
    <t>Carcinoma ductal infiltrante de mama derecha estadío IIIb T4bN1M0 triple negativo diagnosticado en abril del 2021</t>
  </si>
  <si>
    <t>RODRIGUEZ ROJAS FLOR ESPERANZA</t>
  </si>
  <si>
    <t>Carcinoma de mama izquierda estadío mínimo IIIb T4N1MX Rh 90% Her2 negativo ki67 15-20% diagnosticada en enero 2021</t>
  </si>
  <si>
    <t>MORENO AVILA RAQUEL</t>
  </si>
  <si>
    <t>*Reporte de Bx + inmunohistoquímica 8 marcadores FECHA INGRESO: 2021-01-27 FECHA SALIDA: 2021-02-02: Carcinoma invasor grado II tipo NOS</t>
  </si>
  <si>
    <t>CASTILLO CORTES EDNA NEYIRETH</t>
  </si>
  <si>
    <t>Se opero el 03/10/2020, trae reporte de patologia de cuadrantectomia izquierdo: Parenquima mamario con carcinoma infiltrante de tipo no especial, grado 3 de la clasificacion de nottingham</t>
  </si>
  <si>
    <t>SEPULVEDA PALENCIA BLANCA OFELIA</t>
  </si>
  <si>
    <t>TUMOR MALIGNO DE LA MAMA PARTE NO ESPECIFICADA</t>
  </si>
  <si>
    <t>ROMERO CABUYA MARTHA CECILIA</t>
  </si>
  <si>
    <t>SERVISALUD QCL AV CL 116</t>
  </si>
  <si>
    <t>1. CA DE SENO DERECHO T2N1M0 ESTADO IIB; RECEPTORES HORMONALES POSITIVOS, HER-2 NEGATIVO, KI-67 DEL 40% 2. NODULOS TIROIDEOS ?</t>
  </si>
  <si>
    <t>HERRERA ALAPE GLORIA AMPARO</t>
  </si>
  <si>
    <t>LESION MASA BIRADS 4 A PATOLOGIA CONFIRMADA</t>
  </si>
  <si>
    <t>SOLANO DIAZ JANETH</t>
  </si>
  <si>
    <t>CLASIFICACIÓN BI-RADS 4C - HALLAZGOS CON ALTA SOSPECHA DE MALIGNIDAD</t>
  </si>
  <si>
    <t>GOMEZ MENJURE MARLENE</t>
  </si>
  <si>
    <t>CA DE SENO DERECHO T2N1MX ESTADO IIB, PENDIENTE CONFIRMACION HISTOLOGICA 2. SE DESCARTA NODULO MAMARIO IZQUIERDO</t>
  </si>
  <si>
    <t>MOSQUERA MOSQUERA MARTHA INES</t>
  </si>
  <si>
    <t>NUEVA SALUD INTEGRAL IPS SAS</t>
  </si>
  <si>
    <t>Carcinoma ductal infiltrante de mama derecha estadío IIIc TX3M0 triple negativa diagnosticada en el 2020</t>
  </si>
  <si>
    <t>ESQUIVEL MOLINA ESPERANZA</t>
  </si>
  <si>
    <t>Se opero el 25/07/2020 sin complicaciones, trae reporte de patologia de cuadrantectomia izquierda: Hallazgos morfologicos y por inmunohistoquimica que favorecen carcinoma infiltrante de tipo no especial ductal infiltrante grado I</t>
  </si>
  <si>
    <t>AVENDAÑO CHAVES ANA CECILIA</t>
  </si>
  <si>
    <t>Trae reporte de Biopsia trucut seno izquierdo: Carcinoma mamario infiltrante</t>
  </si>
  <si>
    <t>RICO DIAZ DORA YAMELY</t>
  </si>
  <si>
    <t>PORTILLA LEAL HILDA CAROLINA</t>
  </si>
  <si>
    <t>IPS SIN ESPECIFICAR PUERTO CARRENO</t>
  </si>
  <si>
    <t>Paciente con tumor mamario derecho sospechoso de malignidad a estudio.Patología: - 28 01 21 Biopsia de mama derecha. Carcinoma invasor. rh 100% her2 positivo ki67 15-20%</t>
  </si>
  <si>
    <t>AFRICANO GONZALEZ OLGA LUCIA</t>
  </si>
  <si>
    <t>Carcinoma ductal infiltrante de mama derecha estadío IV Rh positivo Her2 negativo diagnosticada en noviembre del 2020 - Mieloptisis?</t>
  </si>
  <si>
    <t>GOMEZ GONZALEZ LUZ MARINA</t>
  </si>
  <si>
    <t>ASIMETRIA FOCAL EN CUADRANTE SUPERIOR ESTERNO DE LA MAMA DERECHA (BIOPSIA) CARCINOMA DUCTAL INFILTRANTE</t>
  </si>
  <si>
    <t>JIMENEZ CORREAL LEONOR</t>
  </si>
  <si>
    <t>SERVIMED OLAYA</t>
  </si>
  <si>
    <t>ECOGRAFIA BIRADS IV - BIOPSIA CON AGUJA SENO IZQUIERDO CARCINOMA INVASIVO DUCTAL INFILTRANTE DE LA MAMA</t>
  </si>
  <si>
    <t>CARRERO BALDION AURA LEONOR</t>
  </si>
  <si>
    <t>Carcinoma ductal infiltrante de mama derecha estadío IV triple negativo diagnosticado en febrero del 2021 - Compromiso ganglionar retroperitoneal y carcinomatosis peritoneal</t>
  </si>
  <si>
    <t>ALVARADO PADILLA MARIA HELENA</t>
  </si>
  <si>
    <t>En axila (2) carcinoma metastasico positivo para ECADHERINA, MAMOGLOBINA, GATA3 y HER2+ con Ki67 30% y RECEPTORES negativos por lo que se interpreta como metastasis de carcinoma mamario tipo NOS; en (1) mama negativos para tumor (CK). Probablemente no se ha biopsiado el primario mamario. Caso discutido patologia mamaria HUSI (Drs. D.R. - O.M.)</t>
  </si>
  <si>
    <t>TORRES ROMERO ANA MARIA</t>
  </si>
  <si>
    <t>Carcinoma ductal infiltrante de mama derecha estadío IIb</t>
  </si>
  <si>
    <t>ORTIZ LARA EMMA</t>
  </si>
  <si>
    <t>CENTRO DE SALUD LENGUAZAQUE - HOSPITAL EL SALVADOR DE UBATE</t>
  </si>
  <si>
    <t>60-88</t>
  </si>
  <si>
    <t>CA DE SENO IZQUIERDO GRADO II T1 N0 M0 ESTADO I; RECEPTOR DE ESTROGENOS (100%) Y PROGESTAGENOS (90%) FUERTEMENTE POSITIVOS, HER2 NEGATIVO (0/+++), Ki67 20-30%</t>
  </si>
  <si>
    <t>ACERO LAROTTA MARTA CECILIA</t>
  </si>
  <si>
    <t>CA DE SENO IZQUIERDO T2N0M0 ESTADO IIA; RECEPTORES HORMONALES NEGATIVOS, HER-2 POSITIVO 3+, K-67 DEL 60-80%</t>
  </si>
  <si>
    <t>CASAS GOMEZ OLGA CECILIA</t>
  </si>
  <si>
    <t>CA SENO DERECHO EN JULIO 9/20, ESTA EN TRATAMIENTO CON QUIMIOTERAPIA. TIENE PENDIENTES 2 SESIONES DE QUIMIOTERAPIA Y MASTECTOMIA.</t>
  </si>
  <si>
    <t>NIÑO RINCON FLOR EDILSA</t>
  </si>
  <si>
    <t>SÓLIDA NO HOMOGÉNEA DERECHA QUE DEBE ESTUDIARSE CON BIOPSIA. BI-RADS (US) 4C</t>
  </si>
  <si>
    <t>CARDENAS PINEROS ALICIA</t>
  </si>
  <si>
    <t>C696 TUMOR MALIGNO DE LA ORBITA</t>
  </si>
  <si>
    <t>CASTIBLANCO MARIA MICAELA</t>
  </si>
  <si>
    <t>CA DE MAMA REPORTE POR PARTCIULAR</t>
  </si>
  <si>
    <t>PATIÑO BRAVO ROSA ELVIRA</t>
  </si>
  <si>
    <t>1. CA DE SENO IZQUIERDO T4BN1MX ESTADO IIIB</t>
  </si>
  <si>
    <t>NIÑO VARGAS MARIA BERNARDA</t>
  </si>
  <si>
    <t>Paciente con Ca de seno derecho estado IIIB pendiente confirmación histológica y Ca de seno familiar dado por la hermana diagnosticado a los 45 años</t>
  </si>
  <si>
    <t>PARDO DIAZ BLANCA OLIVIA</t>
  </si>
  <si>
    <t>BIRADS 5FECHA INGRESO: 2021-05-27 FECHA SALIDA: 2021-05-31: Compatible con carcinoma invasor</t>
  </si>
  <si>
    <t>MENDIVELSO DEMEDIVELSO GEORGINA</t>
  </si>
  <si>
    <t>Paciente en estudio por tumor mamario derecho BIRADS IV operado, reporte de patología de IDIME que indica lesión papilar epitelial con atipia citológica por lo que se realizó revisión de patología e inmunohistoquímica con reporte de Ca de seno derecho in situ, receptores hormonales positivos.</t>
  </si>
  <si>
    <t>USMA ZAMBRANO SONIA DENNIS</t>
  </si>
  <si>
    <t>Idx: 1. Carcinoma ductal infiltrante de mama izquierda estadío IIIa T2N2M0 Rh 80% her2 negativo ki67 60% diagnosticado en octubre del 2020**Trae reporte de Biopsia ganglio axilar izquierdo 07/10/2020: Adenocarcinoma metastasico *Reporte de Biopsia trucut seno izquierdo 06/10/2020: Carcinoma infiltrante de tipo no especial grado II 2. Hipertensión arterial 3. Prediabetes</t>
  </si>
  <si>
    <t>DAZA ARAGON MARIA HIMELDA</t>
  </si>
  <si>
    <t>tumor maligno mal diferenciado</t>
  </si>
  <si>
    <t>FERNANDEZ SIERRA MYRIAM ESTHER</t>
  </si>
  <si>
    <t>TUMOR MALIGNO DE LA PORCION CENTRAL DE LA MAMA</t>
  </si>
  <si>
    <t>GUIZA LEMOS GLADYS MARIELA</t>
  </si>
  <si>
    <t>seno izquierdo *** compatible cn carcinoma invasivo con diferencia opocrina.</t>
  </si>
  <si>
    <t>PALACIOS SALAMANCA OLIVA</t>
  </si>
  <si>
    <t>Spark</t>
  </si>
  <si>
    <t>Carcinoma invasor grado II compatible con tipo NOS</t>
  </si>
  <si>
    <t>CAMACHO DEOSORIO TERESA DEJESUS</t>
  </si>
  <si>
    <t>C505 - TUMOR MALIGNO DEL CUADRANTE INFERIOR EXTERNO DE LA MAMA</t>
  </si>
  <si>
    <t>Reporte de ecografía mamaria 25/02/2021: En CIE derecho a las 8h tercio medio y posterior se aprecia lesión hipoecoica no circunscritos de 28x25x25mm en los diámetros mayores, muestra ecos brillantes en su interior de depósito cálcico y halo ecogénico, BIRADS V</t>
  </si>
  <si>
    <t>BERNAL DEGUTIERREZ BLANCA CECILIA</t>
  </si>
  <si>
    <t>Ca de seno izquierdo diagnosticado y tratado extrainstitucionalmente en Mayo/2002 con Cuadrantectomia + vaciamiento axilar + Quimioterapia adyuvante con paclitaxel (6 ciclos) + Radioterapia (25 sesiones)+ Hormonoterapia con Tamoxifen por 4 años.</t>
  </si>
  <si>
    <t>RUBIO DELOPERA ROSARIO</t>
  </si>
  <si>
    <t>MEDICOS ASOCIADOS VILLAVICENCIO</t>
  </si>
  <si>
    <t>ecografia de mama birads4 b</t>
  </si>
  <si>
    <t>GANTIVA ARIAS MAGDALENA</t>
  </si>
  <si>
    <t>CARCINOMA INVASIVO DE TIPO MUCINOSO MAMA IZQUIERDA GRADO 2 BIOLOGÍA TUMORAL LUMINAL B 1 LIKE ( RE: positivo , RP: positivo , HER2: negativo , KI 67: 18%) ESTADIO IA : T1bNOMO</t>
  </si>
  <si>
    <t>GARCIA CHAMORRO LERCY DEL SOCORRO</t>
  </si>
  <si>
    <t>TUMOR MALIGNO DE LA MAMA</t>
  </si>
  <si>
    <t>DAZA OCHOA MARTHA MARIA</t>
  </si>
  <si>
    <t>NODULO SENO IZQ BIOPSIA TRUCUT</t>
  </si>
  <si>
    <t>RESTREPO GONZALEZ REINA</t>
  </si>
  <si>
    <t>En control</t>
  </si>
  <si>
    <t>25/09/2020 Compromiso por lesion tumoral papilar atipica que orienta morfologia de carcinoma papilar intraquistico no invasor.</t>
  </si>
  <si>
    <t>HIDALGO RAMIREZ ANA LUCIA</t>
  </si>
  <si>
    <t>Ca de mama derecha estadío IIIb T4bN1MX Rh 100% her2 negativo diagnosticado en abril del 2020</t>
  </si>
  <si>
    <t>HERNANDEZ DE QUINTANA JULIETA</t>
  </si>
  <si>
    <t>TUMOR MALIGNO DE LA PORCION CENTRAL DE LA MAMA Asiste a control, se entrega reporte de Biopsia trucut seno derecho coordenadas 10-4 FECHA INGRESO 29/04/2021 FECHA SALIDA 05/05/2021: Compatible con carcinoma invasor grado II *Reporte de Bx + inmunohistoquímica FECHA INGRESO 29/04/2021 FECHA SALIDA 05/05/2021:</t>
  </si>
  <si>
    <t>NAVARRO ABAUNZA DORA MARIA</t>
  </si>
  <si>
    <t>C502 TUMOR MALIGNO DEL CUADRANTE SUPERIOR INTERNO DE LA MAMA</t>
  </si>
  <si>
    <t>SANCHEZ VASQUEZ OLGA</t>
  </si>
  <si>
    <t>C506 - TUMOR MALIGNO DE LA PROLONGACION AXILAR DE LA MAMA</t>
  </si>
  <si>
    <t>PEÑA DE MOLANO BLANCA LILIA</t>
  </si>
  <si>
    <t>Cáncer de mama bilateral sincrónico estadíos IIIb ambos Rh 80-100% her2 negativo diagnosticados en abril del 2020</t>
  </si>
  <si>
    <t>GALVIS DEDUARTE BLANCA CECILIA</t>
  </si>
  <si>
    <t>Paciente con Cancer de seno derecho estado IIB, pendiente confirmación histológica. doctor angel</t>
  </si>
  <si>
    <t>RODRIGUEZ DEMANRIQUE MARIA DE LA CRUZ</t>
  </si>
  <si>
    <t>BIOPSIA DE GANGLIO LINFÁTICO AXILAR DERECHO CON MARCADORES DE INMUNOHISTOQUÍMICA: HALLAZGOS MORFOLÓGICOS Y POR INMUNOHISTOQUÍMICA DE CARCINOMA POBREMENTE DIFERENCIADO METASTASICO QUE FAVORECE ORIGEN EN GLÁNDULA MAMARIA.</t>
  </si>
  <si>
    <t>SARMIENTO DERAMIREZ ANA CRISTINA</t>
  </si>
  <si>
    <t>CA DE MAMA, MANEJADO EN COLSANITAS ALBA HIJA</t>
  </si>
  <si>
    <t>NAVARRETE DEPINZON CLARA ADELAIDA</t>
  </si>
  <si>
    <t>D486 TUMOR DE COMPORTAMIENTO INCIERTO O DESCONOCIDO DE LA MAMA s 4-2 FECHA INGRESO 13/03/2020 FECHA SALIDA: 25/03/2020: Altamente sugestivo de carcinoma lobulillar invasor</t>
  </si>
  <si>
    <t>MOSQUERA DESOLORZANO ELVIRA</t>
  </si>
  <si>
    <t>SERVIMED CHAPINERO</t>
  </si>
  <si>
    <t>CARCINOMA INFILTRANTE DE TIPO ESPECIAL GRADO II DE NOTHTINGHAM</t>
  </si>
  <si>
    <t>DIAZ ROJAS MARIA CECILIA</t>
  </si>
  <si>
    <t>REPORTE SERVIMED</t>
  </si>
  <si>
    <t>DELAPEÑA HERRERA CLARA INES</t>
  </si>
  <si>
    <t>CA DE SENO DERECHO T2N0MX ESTADO IIA; RECEPTORES HORMONALES DE ESTROGENOS POSITIVOS EN EL 30%, PROGESTERONA POSITIVOS EN EL 100%, HER-2 NEGATIVO, KI-67 DEL 12% 2. MARCAPASO</t>
  </si>
  <si>
    <t>AMAYA GOMEZ ANGELA</t>
  </si>
  <si>
    <t>PACIENTE CON DIAGNOSTICO DE CANCER DE SENO, SE ASIGNO CITA PARA EL DIA DE HOY SOLICITADO EL DIA DE AYER 22/12/2020 POR WHATSAPP DE INTERCONSULTA DE SENO, SE DIALOGO CON PACIENTE Y CONFIRMO ASISTENCIA PERO NO ASISTE A CONSULTA</t>
  </si>
  <si>
    <t>ALDANA DE GOMEZ FLOR MARINA</t>
  </si>
  <si>
    <t>CARCINMOMA INFILTRANTE DE TIPO PAPILAR SOLIDO</t>
  </si>
  <si>
    <t>GUTIERREZ DEGOMEZ ANA MARIA</t>
  </si>
  <si>
    <t>CARCINOMA DE MAMA</t>
  </si>
  <si>
    <t>WALDRON DEGOMEZ LILIA ISABEL</t>
  </si>
  <si>
    <t>SERVISALUD QCL GIRARDOT</t>
  </si>
  <si>
    <t>FECHA INGRESO: 2020-12-03 FECHA SALIDA: 2020-12-10: Carcinoma invasor NOS grado I, ecadherina + / mosina negativo, T:3 N:1 M:1</t>
  </si>
  <si>
    <t>GUERRERO DE ALMANZA JOSEFINA</t>
  </si>
  <si>
    <t>EMPRESA SOCIAL DEL ESTADO HOSPITAL DIOGENES TRONCOSO DE PUER</t>
  </si>
  <si>
    <t>Paciente con Ca de seno derecho estado IIB - pendiente confirmación histológica</t>
  </si>
  <si>
    <t>PERDOMO DEBURBANO LAURA ESTHER</t>
  </si>
  <si>
    <t>CA DE SENO IZQUIERDO T4BN2M1 ESTADO IV POR COMPROMISO OSEO; TRIPLE NEGATIVO, KI-67 DEL 80-90% , VALORACION URGENTE Compromiso por carcinoma metastasico</t>
  </si>
  <si>
    <t>ROJAS DEARIAS MARIA EPIFANIA</t>
  </si>
  <si>
    <t>*Reporte de Bx + inmunohistoquimica 9 marcadores FECHA INGRESO: 2020-10-28 FECHA SALIDA: 2020-11-10: Carcinoma invasor tipo NOS, grado 2 (+ECADHERINA -SINAPTOFISINA y CROMOGRANINA) T:3 N:2 M:1, Score 6/9; Receptores de estrógenos fuertemente positivos en el 100%, progesterona debilmente positivos en el 5%, Her-2 negatico, Ki-67 del 40-50%; Carcinoma in situ grado nuclear II sin necrosis (P63/ MIOSINA)</t>
  </si>
  <si>
    <t>GIL RODRIGUEZ KATHERINE</t>
  </si>
  <si>
    <t>Muerte Asociada al cancer</t>
  </si>
  <si>
    <t>Carcinoma ductal infiltrante de mama izquierda estadío mínimo IIIc T4bN3MX biología tumoral aún desconocida diagnosticado en el 2019</t>
  </si>
  <si>
    <t>TELLEZ DEDELGADO MARIA HERSILIA</t>
  </si>
  <si>
    <t>reporta gilberson fonseca Fecha de recolección muestra para estudio: 2010 Fecha informe histopatológico válido de diagnóstico: 2010 20187240</t>
  </si>
  <si>
    <t>CAÑON SANCHEZ ROSA LILIA</t>
  </si>
  <si>
    <t>Muerte por causa no conocida</t>
  </si>
  <si>
    <t>Idx: 1. Carcinoma ductal infiltrante de mama derecha estadío inicial desconocido rh positivo her2 negativo diagnosticado en el 2016*** SE COMUNINCA CON LA HIJA DE LA PACIENTE LA CUAL INFROMA LA MUERTE DE LA MADRE EL DIA 10/12/2020 A LAS 12:50 M</t>
  </si>
  <si>
    <t>CAMARGO ANA BLANCA</t>
  </si>
  <si>
    <t>Carcinoma ductal infiltrante de mama derecha estadío inicial desconocido rh positivo 98% her2, negativo por FISH diagnosticada en el 2011 - Progresión locoregional diagnosticado en marzo del 2019 fallece en hospital santa fe por covid</t>
  </si>
  <si>
    <t>GOMEZ SANCHEZ CARMEN ADELA</t>
  </si>
  <si>
    <t>1. Carcinoma ductal infiltrante de mama izquierda estadío IIIb T4bN1M0 rh positivo her2 negativo diagnosticado en el 2009 - Sospecha de recaída en piel de región inguinal izquierda diagnosticada en julio del 2019 00 00 09 Mastectomía izquierda</t>
  </si>
  <si>
    <t>MENA VERGARA MARIA ENICIA</t>
  </si>
  <si>
    <t>se verifica en sistema figura fallecido fecha fallecimiento 21/04/2021, novedad reportada por Autorizaciones.</t>
  </si>
  <si>
    <t>ACEVEDO DEVILLALBA ANA BEATRIZ</t>
  </si>
  <si>
    <t>Muerte por causa externa</t>
  </si>
  <si>
    <t>Idx: 1. Carcinoma ductal infiltrante de mama derecha estadío y biología tumoral desconocida diagnosticada en el 2014 2. Diabetes Tratamiento: - 00 00 14 Quimioterapia neoadyuvante - 00 00 14 Cuadrantectomía derecha - 00 00 14 Radioterapia</t>
  </si>
  <si>
    <t>GUZMAN LOPEZ NUBIA</t>
  </si>
  <si>
    <t>PUESTO DE SALUD DE NOCAIMA</t>
  </si>
  <si>
    <t>biopsia de mama Fecha de recolección muestra para estudio: 2014 Fecha informe histopatológico válido de diagnóstico: 2014</t>
  </si>
  <si>
    <t>MARTINEZ DEPLATA IRMA LUZ</t>
  </si>
  <si>
    <t>se verifica en sistema figura fallecido fecha fallecimiento 12/05/2021, novedad reportada en censo Clinica Azul.</t>
  </si>
  <si>
    <t>CASTAÑO BORJA MARIA JESUS</t>
  </si>
  <si>
    <t>o Idx: 1. Carcinoma de mama izquierda estadío inicial desconocido rh positivo her2 negativo diagnosticada en el 2012 PACIENTE FALLECIDO</t>
  </si>
  <si>
    <t>RODRIGUEZ ANA BEATRIZ</t>
  </si>
  <si>
    <t>Carcinoma ductal infiltrante de mama derecha estadío IIa rh positivo her2 negativo diagnosticado en el 2006 Recaída ganglionar supraclavicular derecha y ósea poliostótica diagnosticada en el 2016 ESPOSO DE LA PCTE INDICA Q FALLECE EL 27/10/2020 QUEDA PENDIENTE POR ENVIAR EL ACTA DE DEFUCION</t>
  </si>
  <si>
    <t>NIÑO CASTRO DAISSY MABEL</t>
  </si>
  <si>
    <t>Carcinoma ductal infiltrante de mama derecha estadío inicial desconocido Rh negativo her2 positivo diagnosticado en el 2015</t>
  </si>
  <si>
    <t>DAZA RODRIGUEZ OLGA MARIA</t>
  </si>
  <si>
    <t>1. Carcinoma de mama derecha inflamatorio estadío IIIb triple negativa diagnosticada en febrero del 2019 fallecido</t>
  </si>
  <si>
    <t>LOPEZ VALENCIA ROCIO</t>
  </si>
  <si>
    <t>arcinoma Papilar De Tiroides T4Anxmx Ec Iii (Ajcc8), Diagnóstico 2008, Con Persistencia De Enfermedad Local A Pesar De 3 Intervenciones Quirúrgicas (Última En Inc En Nov De 2016), Por Lo Cual Recibió Radioterapia En 2017 Ca In Situ seno izquierdo (recidivante); Receptores hormonales positivos; Her-2 negativo; Ganglio centinela negativo; Actualmente en hormonoterapia con Letrozole y zorafenib Lleva 4 intervenciones quirurgicas por Ca papilar de tiroides actualmente en progresion mediastinal tratada en el INC Dr Andrey recibio radioterapia, PET 2016 y PET enero 2017 documenta actividad metabolica cervical t nodulos multiples metastasicos pulmonares bilaterales, valorada en junta medica INC</t>
  </si>
  <si>
    <t>CASANOVA DEVACCA ROSA VIRGINIA</t>
  </si>
  <si>
    <t>MENDEZ CRIOLLO ORFA LIBIA</t>
  </si>
  <si>
    <t>paciente fallecida indica nieta</t>
  </si>
  <si>
    <t>OSPINA VELA MARIA LUCERO</t>
  </si>
  <si>
    <t>Carcinoma ductal ductal infiltrante de mama izquierda estadío IIIC rh negativo her2 positivo diagnosticado en diciembre del 2016 - Progresión pulmonar diagnosticada en agosto del 2018</t>
  </si>
  <si>
    <t>JIMENEZ ISABEL GEORGINA ISABEL</t>
  </si>
  <si>
    <t>Carcinoma ductal infiltrante de mama derecha estadío IIb Rh positivo 100% her2 negativo diagnosticado en el 2010</t>
  </si>
  <si>
    <t>MARTINEZ PALACIOS ROSA ELENA</t>
  </si>
  <si>
    <t>Carcinoma ductal infiltrante de mama derecha estadío IIb Rh positivo 100% Her2 negativo por DISH diagnosticado septiembre del 2018 FALLECIDA</t>
  </si>
  <si>
    <t>CRUZ HERNANDEZ AMNABEL</t>
  </si>
  <si>
    <t>SERVISALUD QCL LETICIA</t>
  </si>
  <si>
    <t>Carcinoma ductal infiltrante de mama izquierdo SE RECIBE LLAMADA ESPOSO PACIENTE FALLECE EN CAS POR COMPLICACIONES POST QUIMIOS</t>
  </si>
  <si>
    <t>ZAMORA CAICEDO ELISA NELLY</t>
  </si>
  <si>
    <t>Historia Clínica Medicina Familiar. Paciente de 75 años Ocupación: Hermana Congregación Saleciana Sociofamiliar: Vive con Comunidad Saleciana. Procedente:Fusagasugá Motivo de consulta: “Vengo a control” Subjetivo: Comenta que estaba en tratamiento en Neiva por CA mama izquierda, ahora con nodulo en mama derecha, pendiente realización de biopsia, por cambio en sitio de atención no ha realizado este procedimiento, se encuentra en manejo con tamoxifeno 20mg dia Disnea funcional NYHA I/IV No ha asistido a urgencias Diagnósticos: Ca mama izquierdo, hipertensión arterial, diabetes mellitus, obesidad Tratamiento farmacológico actual: losartan 100mg cada 12h , metformina 850mg dia, letrozol 2.5mg dia RXS. Niega sintomatología urinaria, no fiebre, no polidipsia, no polifagia, no pérdida de peso Situación basal: adultos mayores: Estado intelectual: adecuado para la edad. Estado funcional: funcional independiente, estado nutricional: sin mal nutrición. Sindromes geriátricos: No Medicamentos homeopáticos o fitoterapia: niega Adherencia tratamiento: Cumplidor Morinsky-green4/4 Riesgo de interacciones medicamentosas: ninguna Actividad física: caminata diaria 30min Análisis y Plan: Se solicita valoración prioritaria por oncologia y cirugia de mama, se envian datos a paciente consentido Se solicitan paraclinicos de Riesgo cardiovascular y monitorizacion de TA dado que se encuentra elevada, ss potasio dado que esta tomando losartan 100mg cada 12h Se da recomendación de actividad física 150 minutos semanal, dieta saludable Se dan signos de alarma para asistir a urgencias (cefalea, deterioro neurológico, etc.) Escala de Riesgo Psicosocial: Interpretación baja Clasificación Riesgo: Alto 6. Usuario reportado en censo como 41319675, se verifica en sistema figura fallecido fecha fallecimiento 10/09/2020, novedad reportada en censo Hospital San Jose Centro.</t>
  </si>
  <si>
    <t>OTALORA DECOGOLLO MARIA EMPERATRIZ</t>
  </si>
  <si>
    <t>Carcinoma ductal infiltrante de mama izquierda estadío IIb T2N1M0 diagnosticado en el 2016 *******se verifica en sistema figura fallecido fecha fallecimiento 06/02/2021, novedad reportada en censo Hospital San Jose Infantil.</t>
  </si>
  <si>
    <t>PRIETO ALAGUNA ANA DILMA</t>
  </si>
  <si>
    <t>Carcinoma ductal infiltrante de mama izquierda estadío inicial desconocido Rh positivo Her2 desconocido diagnosticado en el 1998 - Recaída ganglionar axilar resecada en el 2015 - Progresión ósea a nivel temporal en el 2018 PCTE FALLECE INDICA LA HERMANA EL 15/06/2020 A LAS 9:09AM</t>
  </si>
  <si>
    <t>ROJAS GONZALEZ MARIA DELPILAR</t>
  </si>
  <si>
    <t>Carcinoma ductal infiltrante de mama izquierda estadío I biología tumoral desconocida diagnosticado en el 2006 ***** se verifica en sistema figura fallecido fecha fallecimiento 11/10/2020, novedad reportada en censo Hospital San Jose Infantil. PACIENTE CON METASTASIS EN LA COLUMNA DX POR RESONANCIA</t>
  </si>
  <si>
    <t>CORREAL CHITIVA ADELA DELPILAR</t>
  </si>
  <si>
    <t>Reporte laboratorio</t>
  </si>
  <si>
    <t>CARCINOMA METASTASICO DE ORIGEN MAMARIO FALLECIDO</t>
  </si>
  <si>
    <t>SAENZ RAMIREZ ANA EDITH</t>
  </si>
  <si>
    <t>En seguimiento por Carcinoma ductal in situ de patron solido grado histologico 2 tratado con mastectomia + ganglio centinela (Sep/2018 Tamaño tumoral de 3.6cm; Ganglio centinela: un ganglio linfatico hiperplasico negativo) Usuario reportado en censo como 51708623, se verifica en sistema figura fallecido fecha fallecimiento 12/04/2021, novedad reportada en censo Clinica Azul.</t>
  </si>
  <si>
    <t>HERNANDEZ NAVARRO MARTHA LUCRECIA</t>
  </si>
  <si>
    <t>Carcinoma ductal infiltrante de mama izquierdo estadío IIIc Rh positivo 93% her2 negativo**** se verifica en sistema figura fallecido fecha fallecimiento 29/10/2020, novedad reportada en censo Hospital San Jose Infantil</t>
  </si>
  <si>
    <t>SANTANA MUÑOZ ANA ESPERANZA</t>
  </si>
  <si>
    <t>Carcinoma seroso papilar de alto grado estadío IIIc diagnosticado en el 2016 - C509 TUMOR MALIGNO DE LA MAMA PARTE NO ESPECIFICADA 25-10-2019 patologia - Idx: 1. Carcinoma seroso papilar de alto grado estadío IIIc BRCA 1 y 2 WT diagnosticado en el 2016 2. Carcinoma inflamatorio de mama derecha estadío IIIb vs IV vs recaída platino sensible de ca de ovario diagnosticado en octubre del 2019 Usuario reportado en censo como 51849914, se verifica en sistema figura fallecido fecha fallecimiento 02/04/2021, novedad reportada en censo Clinica Azul.</t>
  </si>
  <si>
    <t>MALDONADO RAMIREZ MARIA DELPILAR</t>
  </si>
  <si>
    <t>Carcinoma ductal infiltrante de mama izquierda estadío mínimo IIIa T1N2M0 vs IV por sospecha de compromiso óseo Rh positivo her2 negativo diagnosticada en el 2016 Paciente que fallece el 03/09/2020 asociado a la patologia del cancer</t>
  </si>
  <si>
    <t>INICIO QTX</t>
  </si>
  <si>
    <t>T_QXT</t>
  </si>
  <si>
    <t>QXT</t>
  </si>
  <si>
    <t>RODRIGUEZ CAMAÑO VICTOR ENRIQUE</t>
  </si>
  <si>
    <t>M</t>
  </si>
  <si>
    <t>46-69</t>
  </si>
  <si>
    <t>C61X - TUMOR MALIGNO DE LA PROSTATA</t>
  </si>
  <si>
    <t>0000-00-00</t>
  </si>
  <si>
    <t>vivo</t>
  </si>
  <si>
    <t>PRÓSTATA LÓBULO DERECHO, BIOPSIA: - ADENOCARCINOMA ACINAR DE PRÓSTATA, GLEASON 3+3, SCORE 6, EN EL 30% DEL MATERIAL EVALUADO (2/5 FRAGMENTOS COMPROMETIDOS POR TUMOR). PRÓSTATA LÓBULO IZQUIERDO, BIOPSIA: - ADENOCARCINOMA ACINAR DE PRÓSTATA, GLEASON 3+3, SCORE 6, EN EL 5% DEL MATERIAL EVALUADO (1/5 FRAGMENTOS COMPROMETIDOS POR TUMOR).</t>
  </si>
  <si>
    <t>CASTRO SOCARRAS JORGE EMILIO</t>
  </si>
  <si>
    <t>ca de prostata Enfermedad Actual: pte de 52 años con psa elevados los cuales varias entre 3.15 a 9.6ng/dl el ultio psa resgistrado es de 5.37ng/dl con el cual indican una biopsia de prostatapor la cuel se diagnostica adenocarcinoma de prostata gleason 3+3 bilateral 2 ragmentos del lado derecho 1 fragmento del lado izquierdo com compromiso hasta del 10 % con un tr: realizado por oto urologo q reporta alteracion de la consistencia en ambos lobulos clasificado como un T2cNxMx</t>
  </si>
  <si>
    <t>GUTIERREZ VILLALBA JOSE GILBERTO</t>
  </si>
  <si>
    <t>ADENOCARCINMA DE PROSTATA</t>
  </si>
  <si>
    <t>GUTIERREZ DAVILA JOSE IGNACIO</t>
  </si>
  <si>
    <t>Adenocarcinoma acinar de prostata A/P PACIENTE CON REPORTE DESCRITO DE BX DE PROSTATA COMPATIBLE CON ADENOCARCINOMA DE PROSTATA CON LA CLASIFICACION DESCRITA, SE EXPLICA A PACIENTE REPORTE DE PATOLOGIA Y POSIBILIDADES DE MANEJO TERAPEUTICO INCLUIDO MANEJO QX Y MANEJO CON RADIOTERAPIA. PACIENTE DESEA MANEJO QX. SE REMITE A VALORACION POR UROLOGIA</t>
  </si>
  <si>
    <t>FERNANDEZ MORA JOSE RICARDO</t>
  </si>
  <si>
    <t>05/03/2020 RTU. 25/03/2020 Patologia marcadores de inmunohistoquimica: Aenocarcinoma acinar Gleason 3+3 Socre 6 Grado grupo 1.</t>
  </si>
  <si>
    <t>DELGADO TELLEZ DIEGO</t>
  </si>
  <si>
    <t>C61 - TUMOR MALIGNO DE LA PROSTATA</t>
  </si>
  <si>
    <t>adenocarcinoma acinar de prostata Gleason 3+4score 7 lado derecho adenocarcinoma acinar prostata Gleason 4+3 score 7 lado izquierdo</t>
  </si>
  <si>
    <t>VALLEJO OCHOA EUGENIO</t>
  </si>
  <si>
    <t>Biopsias de lóbulo derecho de próstata: - Adenocarcinoma acinar de próstata Gleason 3+4 Score 7 (Grado grupo 2). Biopsias de lóbulo izquierdo de próstata: - Adenocarcinoma acinar de próstata Gleason 4+3 Score 7 (Grado grupo 3).</t>
  </si>
  <si>
    <t>QUIROGA VACA PEDRO FERNANDO</t>
  </si>
  <si>
    <t>Adenocarcinoma acinar de próstata Gleason 4+3 Score 7 (Grado grupo 3).</t>
  </si>
  <si>
    <t>RODRIGUEZ TORRES JAIRO</t>
  </si>
  <si>
    <t>REPORTA LA JEFE LINA</t>
  </si>
  <si>
    <t>CORDOBA CUESTA LUIS HECTOR</t>
  </si>
  <si>
    <t>ADENOCARCINOMA ACINAR DE PROSTATA GLEASON 4+5 SOCRE 9</t>
  </si>
  <si>
    <t>CRUZ FORERO GILBERTO</t>
  </si>
  <si>
    <t>25/01/2021 BX DE PROSTATA DERECHO ADENOCARCINOMA DE PROSTATA GLEASON 4MAS5 IZQUIERDO GLEASON 4MAS3</t>
  </si>
  <si>
    <t>VILLAMIL BURGOS JORGE ISMAEL</t>
  </si>
  <si>
    <t>TUMOR MALIGNO DE LA PROSTATA</t>
  </si>
  <si>
    <t>SUAREZ RAMIREZ JOSE ELIODORO</t>
  </si>
  <si>
    <t>SERVISALUD QCL UBATE</t>
  </si>
  <si>
    <t>BIOPSIA PROSTATICA DE FEBRERO DE 2021 EN UROBOSQUE: ADENOCARCINOMA ACINAR BILATERAL DE PROSTATA GLEASON 4 +5 SECORE 9</t>
  </si>
  <si>
    <t>SANCHEZ BOJACA JOSE ANTONIO</t>
  </si>
  <si>
    <t>EN TRATAMIENTO POR PARTICULAR MANEJO INGRESA AL PROGRAMA POR HISTORIA CLINICA DESA ANEXAR TRATAMIENTO A HISTORIA LABORAL</t>
  </si>
  <si>
    <t>MATEUS ARIZA HORACIO</t>
  </si>
  <si>
    <t>reporta servimed</t>
  </si>
  <si>
    <t>SANTOS CRUZ OSCAR ERNESTO</t>
  </si>
  <si>
    <t>CON DX ADENOCA PROSTATA GLEASON 3+4 LD IPSA 10.19 NG/DL SIN EVIDENCIA IMAGENOLOGICA DE METASTASIS . SE REMITE A CITA CON DR. W. QUIROGA</t>
  </si>
  <si>
    <t>VILLALOBOS CHACON MANUEL ARCADIO</t>
  </si>
  <si>
    <t>CA DE PROSTATA</t>
  </si>
  <si>
    <t>CORZO CORZO LUIS EDUARDO</t>
  </si>
  <si>
    <t>O BX 070521 REFIERE TIENE REPORTE DE ECO BX DE LA PROSTATA ADENOCARCINOMA ACINAR CLEASON 4MAS 3 SCORES 7 GRADO III Y ADENOCARCINOMA DE PROSTATA 3MAS 4 ESCORES 7 GRUPO 2 FIRMADO CARMEN LUCIA ROA AR21 -486 DEL 12042021 AMERITA ESTUDIOS DE EXTENSION</t>
  </si>
  <si>
    <t>SABOGAL OSPINA JAIME</t>
  </si>
  <si>
    <t>ADENOCARCINOMA DE PROSTATA.</t>
  </si>
  <si>
    <t>AGUILERA BEJARANO MIGUEL ANTONIO</t>
  </si>
  <si>
    <t>reporta idime</t>
  </si>
  <si>
    <t>REINA ALVARO</t>
  </si>
  <si>
    <t>NUEVO HOSPITAL MANUEL ELKIN PATARROYO</t>
  </si>
  <si>
    <t>Diagnostico Estado Diag. Estado Actual TUMOR MALIGNO DE LA PROSTATA se verifica en sistema figura fallecido fecha fallecimiento 22/11/2020, novedad reportada en censo Hospital San Jose Infantil.</t>
  </si>
  <si>
    <t>ALARCON RINCON JOSE AVELINO</t>
  </si>
  <si>
    <t>BIOPSIA PROSTATICA DE AGOSTO DEL 2020 . REPORTA : ROTULADO DERECHO: ADENOCARCINOMA ACINAR DE PROSTATA</t>
  </si>
  <si>
    <t>BONILLA MOYANO JOSE JOAQUIN</t>
  </si>
  <si>
    <t>BX PRÓSTATA: ADENOCA PROSTATA GLEASON 3+4 AMBOS LOBULOS 10 Y 30%</t>
  </si>
  <si>
    <t>CARDENAS ALBA LUIS ALBERTO</t>
  </si>
  <si>
    <t>ADENOCARCINOMA DE PROSTATA GLEASON 4+3 ESCORE 7 GRUPO 3 TIENE PENDIENTE REPORTE DE PSA Y CULTIVO YA TOMADOS</t>
  </si>
  <si>
    <t>RODRIGUEZ SILVA FERNANDO LUIS</t>
  </si>
  <si>
    <t>PACIENTE QUE INGRESA POR SOSPECHA LA CUAL SE VALIDA CON LA JEFE LINA PARA SU INGRESO la orden para biosia la dieron el dia de hoy 15/09/2020 ADENOCARCINOMA ACINAR, GLEASON 4+4, SCORE 8, GRADO GRUPO 4 (WHO/ISUP 2015) EN 3 DE 3 FRAGMENTOS COMPROMETIENDO APROXIMADAMENTE EL 80% DE LOS FRAGMENTOS.</t>
  </si>
  <si>
    <t>CHAPARRO REYES OSWALDO</t>
  </si>
  <si>
    <t>Adenocarcinoma de próstata estadío inicial desconocido Gleason 3+3 iPSA 35 alto riesgo en el 2008 - Progresión bioquímica en el 2010</t>
  </si>
  <si>
    <t>ROA HERNANDEZ CARLOS FERNANDO</t>
  </si>
  <si>
    <t>48CC PATOLIGAI CON ADENODE PROSTATA GLEASON DE 4+3 DEL 3 DE MARZO DE 2020 PATOLIGA RELOSTA GLESON 4+3 DEL LADO DERECHO 20% EN 4 DE 7 FRAGMENTOS Y DEL IZQ 10% EN 2 DE 7 FRAGMENTOS</t>
  </si>
  <si>
    <t>CUEVAS SANCHEZ JOSE MANUEL</t>
  </si>
  <si>
    <t>Bx PROSTATA: ADENOCA 3+ 4 (GRUPO 2), SIN INFILTRACION PERINEURAL O EXTENSIÓN EXTRAPROSTÁTICA . NIP ALTO GRADO . ZONA DE INTERES GLEASON 3+3 (GRUPO 1) LOB IZQ 4+4 (GRADO GRUPO 4) TARTAMIENTO EN CLINICA COLSANITAS</t>
  </si>
  <si>
    <t>RODRIGUEZ PARRA ANGEL MARIA</t>
  </si>
  <si>
    <t>70 y +</t>
  </si>
  <si>
    <t>TUMOR MALIGNO DE LA PROSTATA ADENOCARCINOMA DE PROSTATA</t>
  </si>
  <si>
    <t>PINZON CHACON ARIEL</t>
  </si>
  <si>
    <t>ADENOMECTOMÍA O PROSTATECTOMÍA TRANSVESICAL</t>
  </si>
  <si>
    <t>CASAS VILLAMIL ALVARO</t>
  </si>
  <si>
    <t>PACIENTE QUE INGRESA AL PROGRAMA *** TUMOR MALIGNO DE LA PROSTATA*</t>
  </si>
  <si>
    <t>BELTRAN MARTINEZ PEDRO ELISEO</t>
  </si>
  <si>
    <t>FORESTIERI CHAMORRO OSVALDO ENRIQUE</t>
  </si>
  <si>
    <t>REFIERE SERA TOMADA EN UROBOSQUE 27-07-2020</t>
  </si>
  <si>
    <t>REINA BOLAÑOS JOSE ARMANDO</t>
  </si>
  <si>
    <t>ANTECEDENTE DE CA HACE 4 AÑOS 2016*** . Usuario reportado en censo como 12805069, se verifica en sistema figura fallecido con fecha fallecimiento 11/03/2020, novedad reportada en censo Hospital San Carlos.</t>
  </si>
  <si>
    <t>DELGADO INSUASTI JESUS HERLINTO</t>
  </si>
  <si>
    <t>PROSTATECTOMIA RADICAL EN 2012 **** se verifica en sistema figura fallecido fecha fallecimiento 21/03/2021, novedad reportada en censo Clinica Azul</t>
  </si>
  <si>
    <t>ECHEVERRIA TIJARO NELSON ERNESTO</t>
  </si>
  <si>
    <t>BX PROSTATA: IZQ. ADENOCA PROSTATA GLEASON 3+3 (GI) . DER: NEGATIVAS PARA MALIGNIDAD.</t>
  </si>
  <si>
    <t>PINEDA BAQUERO JOSE ARMANDO</t>
  </si>
  <si>
    <t>PACIENTE QUE INGRESA POR REPORTE DE TUMOR MALIGNO DE LA PROSTATA POR DOCTOR RUBIANO UROLOGIA***</t>
  </si>
  <si>
    <t>MARTINEZ BODER RAMON HUGO</t>
  </si>
  <si>
    <t>biopsia del lado derecho e izquierdo de la prostata adenocarcinoma acinar de p`rostata gleason 4 + 3 score 7 (grado grupo 3 )</t>
  </si>
  <si>
    <t>AMAYA GARZON RAUL</t>
  </si>
  <si>
    <t>Adenocarcinoma de próstata estadío IIc T2NXM0 riesgo intermedio desfavorable iPSA 8.6 Grupo 3 diagnosticado en noviembre del 2020</t>
  </si>
  <si>
    <t>TRONCOSO CALDERON GONZALO</t>
  </si>
  <si>
    <t>ADENOCARCINOMA ACINAR DE PROSTATA GLEASON 4 - 5</t>
  </si>
  <si>
    <t>VARGAS SALAMANCA ANGEL</t>
  </si>
  <si>
    <t>PACIENTE CON ADENOCARCINOMA ACINAR DE PROSTATA GLEASON 3+4 SECORE 7</t>
  </si>
  <si>
    <t>NIETO BARRERA EMILIANO</t>
  </si>
  <si>
    <t>Adenocarcinoma de próstata estadío inicial desconocido Gleason desconocido iPSA 11 diagnosticado en el 2013 ****** se verifica en sistema figura fallecido fecha fallecimiento 06/11/2020, novedad reportada en censo Hospital San Jose Centro reporte correo 06/11/2020</t>
  </si>
  <si>
    <t>ROMERO PORRAS SAUL</t>
  </si>
  <si>
    <t>se verifica en sistema figura fallecido fecha fallecimiento 26/05/2021, novedad reportada en censo Hospital San Jose Centro.</t>
  </si>
  <si>
    <t>GAITAN CHAVES MANUEL ALBERTO</t>
  </si>
  <si>
    <t>ANTECEDENTE DE CA DE PROSTATA TRATADO DE FORMA EXTRA INSTITUCIONAL</t>
  </si>
  <si>
    <t>SABOYA LOPEZ VALENTIN</t>
  </si>
  <si>
    <t>pendiente biopsia***biopsia de prostata (28-9-20): DER: ADENOCA PROSTATA GLEASON 4+5 (GRUPO 5) IZQ: . ADENOCA ADENOCA PROSTATA GLEASON 4+3 (GRUPO 3) pacinete fallelcido</t>
  </si>
  <si>
    <t>QUINTERO ALVERNIA GUSTAVO</t>
  </si>
  <si>
    <t>SE REALIZO BIOPSIA PROSTATICA ( 4 DIC DE 2020) REPORTA ADENOCARCINOMA DE PROSTATA GLEASON 3+4</t>
  </si>
  <si>
    <t>BARRANTES CASTILLO MARCO EMILIO</t>
  </si>
  <si>
    <t>FALLECIO 20/03/2020 EN LA CASA, CERTIFICADO DE DEFUNCIÓN EXPEDIDO EN CLINICA CHIA, LA PACIENTE</t>
  </si>
  <si>
    <t>HERNANDEZ ROMERO LUIS FERNANDO</t>
  </si>
  <si>
    <t>REPORTA IDIME fallecido</t>
  </si>
  <si>
    <t>MOYA FRANCO MIGUEL ALFONSO</t>
  </si>
  <si>
    <t>CA PROTASTA METASTASICO **** se verifica en sistema figura fallecido fecha fallecimiento 05/02/2021, novedad reportada en censo Hospital San Jose Centro</t>
  </si>
  <si>
    <t>RODRIGUEZ CALDERON EFRAIN DEJESUS</t>
  </si>
  <si>
    <t>GONZALEZ GONZALEZ JAIME</t>
  </si>
  <si>
    <t>Adenocarcinoma de próstata estadío inicial desconocido Gleason 3+3 iPSA desconocido diagnosticado en noviembre del 2012****** censo 25/01/2021 se verifica en sistema figura fallecido fecha fallecimiento 22/01/2021, novedad reportada en censo Clinica Azul</t>
  </si>
  <si>
    <t>RODRIGUEZ RODRIGUEZ AQUILINO</t>
  </si>
  <si>
    <t>adenocarcinoma de prostata remite servimed</t>
  </si>
  <si>
    <t>BOHORQUEZ SANCHEZ MARIO</t>
  </si>
  <si>
    <t>RESONANCIA MAGNETICA DE PROSTATA: PI-RADS 5</t>
  </si>
  <si>
    <t>SANCHEZ QUINTERO ANGEL MARIA</t>
  </si>
  <si>
    <t>ADENOCARCINOMA DE LA PROSTATA ACINAR GLEASSON 3MAS 3 GI 2 EN DOS DE DOS FRAGMENTOS 70% DE LOS FRAGMENTOS MEDIO IZQ 2 FRAFGMENTOS ADENOCA GLEASON 3MAS 3 GI APEX DERECHO NEG PÀRA CA</t>
  </si>
  <si>
    <t>VELASQUEZ CUBIDES MERARY DEJESUS</t>
  </si>
  <si>
    <t>Recaída bioquímica diagnosticada en el 2005 1. Usuario reportado en censo como 17137019, se verifica en sistema figura fallecido fecha fallecimiento 25/08/2020, novedad reportada por autorizaciones. Recaída bioquímica diagnosticada en el 2010</t>
  </si>
  <si>
    <t>MORA BARRERA JOSE TOMAS</t>
  </si>
  <si>
    <t>Adenocarcinoma de próstata Gleason desconocido iPSA 310 estadío IV Usuario reportado en censo como 17146403, se verifica en sistema figura fallecido con fecha fallecimiento 21/04/2020, novedad reportada en censo Hospital San Jose Infantil.</t>
  </si>
  <si>
    <t>HOYOS VALENZUELA LEONEL</t>
  </si>
  <si>
    <t>LOBULO DERECHO DE PROSTATA (BIOPSIA POR SEXTANTES(6): ADENOCARCINOMA ACINAR DE PROSTATA MODERADAMENTE DIFERENCIADO</t>
  </si>
  <si>
    <t>AMAYA GERENA CARLOS HUMBERTO</t>
  </si>
  <si>
    <t>pacidente fallecido</t>
  </si>
  <si>
    <t>TRIANA SOLANO LUIS FERNANDO</t>
  </si>
  <si>
    <t>MENESES SABOGAL JAIME</t>
  </si>
  <si>
    <t>MAYORGA CASTRO PEDRO ENRIQUE</t>
  </si>
  <si>
    <t>CONTROL PROSTATECTOMIA RADICAL (2015) CENSO se verifica en sistema figura fallecido fecha fallecimiento 15/05/2021, novedad reportada en censo Hospital San Carlos.</t>
  </si>
  <si>
    <t>VILLAMIL BENITEZ JESUS</t>
  </si>
  <si>
    <t>PSA EN 86 , CON METASTASIS OSEAS CONFIRMADAS EN GAMAGRAFIA OSEA, (ISQUIATICAS) Y TACTO RECTAL ANORMAL, NO SE CUENTA CON BIOPSIA DE PROSTATA, PACIEMNTE MUY SINTOMATICO QUE REQUIERE MANEJO BLOQUEO HORMONAL COMPLETO</t>
  </si>
  <si>
    <t>REYES GONZALO</t>
  </si>
  <si>
    <t>CENTRO DE SALUD DE LA CALERA</t>
  </si>
  <si>
    <t>Biopsia de Apex derecho, izquiero, medio izquierdo y base izquierdo de prostata: Adenocarcinoma acinar de prostata Gleason 4+5 Score 9</t>
  </si>
  <si>
    <t>MENDIVELSO HIGUERA JORGE ENRIQUE</t>
  </si>
  <si>
    <t>Otro</t>
  </si>
  <si>
    <t>LABRADOR BETANCOURT CARLOS ALBERTO</t>
  </si>
  <si>
    <t>Adenocarcinoma de próstata estadío inicial desconocido gleason desconocido ipsa desconocido diagnosticado en el 2009 - Recaída bioquímica no sabe fecha de diagnóstico - Progresión pulmonar vs REPORTA EL PAD segundo primario diagnosticado en julio del 2019</t>
  </si>
  <si>
    <t>MANRIQUE CRISTANCHO PABLO EMILIO</t>
  </si>
  <si>
    <t>Adenocarcinoma de próstata estadío inicial desconocido diagnosticado en el 2010 - Recaída bioquímica 2014 - Progresión ósea poliostótica diagnosticada en el 2017 - Enfermedad resistente a la castración diagnosticada en julio del 2018</t>
  </si>
  <si>
    <t>CRUZ BOLAÑOS MANUEL ANTONIO</t>
  </si>
  <si>
    <t>Adenocarcinoma de próstata estadío IV 25-Oct-2020- RETIRADO[AFILIADO FALLECIDO]</t>
  </si>
  <si>
    <t>ALDANA VIVAS MIGUEL EDUARDO</t>
  </si>
  <si>
    <t>Usuario reportado en censo como 17068584, se verifica en sistema figura fallecido fecha fallecimiento 30/04/2021, novedad reportada en censo Clinica Azul.</t>
  </si>
  <si>
    <t>GRISALES GUTIERREZ HUGO DELSOCORRO</t>
  </si>
  <si>
    <t>Usuario reportado en censo como 4573024, se verifica en sistema figura fallecido fecha fallecimiento 20/04/2021, novedad reportada en censo Clinica Azul.</t>
  </si>
  <si>
    <t>FUENTES ORTIZ MOISES</t>
  </si>
  <si>
    <t>Adenocarcinoma de próstata diagnosticada en el 2008 - Recaída bioquímica diagnosticada en ¿ - Resistencia a castración dx en el 2015 FALLECIDO</t>
  </si>
  <si>
    <t>CABRA CABRA JOSE</t>
  </si>
  <si>
    <t>se verifica en sistema figura fallecido fecha fallecimiento 03/02/2021, novedad reportada en censo Hospital San Jose Centro</t>
  </si>
  <si>
    <t>FERRO ELIAS</t>
  </si>
  <si>
    <t>VISTO POR ANT DE CA DE PROSTATA , VIENE EN MANEJO EN INC, ESTA DERIVADO CON SONDA HACE 6 MESES. SEGUN HC DE INC TENE BIOPSIAS DE PROSTATA JUN 2018: ADENOCA DE PROSTATA 4+3 SCORE 7</t>
  </si>
  <si>
    <t>CE</t>
  </si>
  <si>
    <t>REVELO CADENA LUIS ALFREDO</t>
  </si>
  <si>
    <t>Adenocarcinoma de próstata estadío inicial desconocido Gleason 3+4 Score 7 iPSA diagnosticado en el 2003</t>
  </si>
  <si>
    <t>CELIS COCUY ENRIQUE</t>
  </si>
  <si>
    <t>paciente fallecio en el hsji ***** se verifica en sistema figura fallecido fecha fallecimiento 12/03/2021, novedad reportada por paciente consentido.</t>
  </si>
  <si>
    <t>CEPEDA ARIZA JOSE DELCARMEN</t>
  </si>
  <si>
    <t>Adenocarcinoma de próstata estadío inicial, gleason e iPSA desconocidos diagnosticado en el 2010 PACIENTE FALLECIDO</t>
  </si>
  <si>
    <t>SIERRA BECERRA LUIS ALFREDO</t>
  </si>
  <si>
    <t>A/ Paciente con ca de próstata estadío inicial desconocido, al parecer sin enfermedad a distancia de alto riesgo, manejado con terapia de deprivación androgénica sin tratamiento al primario con radioterapia oRETIRADO[AFILIADO FALLECIDO] cirugía, todo esto extrainstitucional desde el 2016, ahora con elevación de psa a pesar de niveles de testosterona en castración por tanto se considera enfermedad resistente a la castración, gamagrafía ósea con sospecha de compromiso metastásico óseo en columna y ahora con dolor dorso lumbar.RETIRADO[AFILIADO FALLECIDO]</t>
  </si>
  <si>
    <t xml:space="preserve">DIAS TRANSCURRIDOS EN SEGUIMIENTO </t>
  </si>
  <si>
    <t xml:space="preserve">VARIABLE </t>
  </si>
  <si>
    <t xml:space="preserve">DEPENDIENTE O INDEPENDIENTE </t>
  </si>
  <si>
    <t xml:space="preserve">HIPOTESIS </t>
  </si>
  <si>
    <t>Grupo etario</t>
  </si>
  <si>
    <t>edad</t>
  </si>
  <si>
    <t xml:space="preserve">Fecha de confrimacion de Dx </t>
  </si>
  <si>
    <t xml:space="preserve">Fecha de inicio de tratamiento </t>
  </si>
  <si>
    <t>Quimiterapia</t>
  </si>
  <si>
    <t xml:space="preserve">Cirugia </t>
  </si>
  <si>
    <t xml:space="preserve">Fecha de ultimo seguimiento </t>
  </si>
  <si>
    <t xml:space="preserve">Fecha de fallecimiento </t>
  </si>
  <si>
    <t xml:space="preserve">Dias transcurridos del seguimiento </t>
  </si>
  <si>
    <t xml:space="preserve">Resultado prueba covid </t>
  </si>
  <si>
    <t xml:space="preserve">Atraso en el inicio de tratamiento por contagio de voci antes de inicarlo </t>
  </si>
  <si>
    <t>DEPENDIENTE</t>
  </si>
  <si>
    <t>INDEPENDIENTE</t>
  </si>
  <si>
    <t xml:space="preserve"> </t>
  </si>
  <si>
    <t xml:space="preserve">Pacientes inicia el tto en tiempos establecidos, no fallecen a temprana edad </t>
  </si>
  <si>
    <t>:)</t>
  </si>
  <si>
    <t xml:space="preserve">ARGUMENTOS DE HIPITESIS, CREAR VARIABLES FECHA DE INICIO DE TTO </t>
  </si>
  <si>
    <t xml:space="preserve">IDENTIFICACION </t>
  </si>
  <si>
    <t>VARIABLES IMPORTANTE</t>
  </si>
  <si>
    <t>90 Y MAS</t>
  </si>
  <si>
    <t>COVID (PCR ANTIGENOS)</t>
  </si>
  <si>
    <t>DIAS TRANSCRIRRIDOS</t>
  </si>
  <si>
    <t>Etiquetas de fila</t>
  </si>
  <si>
    <t>Total general</t>
  </si>
  <si>
    <t>Etiquetas de columna</t>
  </si>
  <si>
    <t>Total 28-59</t>
  </si>
  <si>
    <t>Total 60-88</t>
  </si>
  <si>
    <t>Total 90 Y MAS</t>
  </si>
  <si>
    <t>Promedio de DIAS TRANSCRIRRIDOS</t>
  </si>
  <si>
    <t>SIN COVID</t>
  </si>
  <si>
    <t>CON COVID</t>
  </si>
  <si>
    <t>Desvest de DIAS TRANSCRIRRIDOS</t>
  </si>
  <si>
    <t>28 - 59</t>
  </si>
  <si>
    <t>60 - 88</t>
  </si>
  <si>
    <t xml:space="preserve">90 Y MAS </t>
  </si>
  <si>
    <t>Gran Total</t>
  </si>
  <si>
    <t>Vivos</t>
  </si>
  <si>
    <t>Fallecidos</t>
  </si>
  <si>
    <t>Total</t>
  </si>
  <si>
    <t>Casos</t>
  </si>
  <si>
    <t>%</t>
  </si>
  <si>
    <t>Sin Covid-19</t>
  </si>
  <si>
    <t>Con Covid-19</t>
  </si>
  <si>
    <t>Gran total</t>
  </si>
  <si>
    <t>Casos con cáncer de MAMA</t>
  </si>
  <si>
    <t>NO REALIZADAS</t>
  </si>
  <si>
    <t>Cuenta de DIAS TRANSCRIRRIDOS</t>
  </si>
  <si>
    <t>VIVOS O NO</t>
  </si>
  <si>
    <t>VIVOS</t>
  </si>
  <si>
    <t>MUERTOS</t>
  </si>
  <si>
    <t>Cuenta de VIVOS O NO</t>
  </si>
  <si>
    <t>Promedio</t>
  </si>
  <si>
    <t>Desv. Est.</t>
  </si>
  <si>
    <t>Sobrevida a la muerte en días desde el diagnóstico (promedio y desviación estándar) en pacientes con cáncer de Mama según grupos de edad y presencia de Covid-19</t>
  </si>
  <si>
    <t>Weibull</t>
  </si>
  <si>
    <t>Total 46-69</t>
  </si>
  <si>
    <t>Total 70 y +</t>
  </si>
  <si>
    <t>QX</t>
  </si>
  <si>
    <t xml:space="preserve">SIN COVID </t>
  </si>
  <si>
    <t xml:space="preserve">CON COVID </t>
  </si>
  <si>
    <t>46 - 69</t>
  </si>
  <si>
    <t xml:space="preserve">70 Y MAS </t>
  </si>
  <si>
    <t>Casos con cáncer de PROSTATA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</si>
</sst>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0"/>
      <name val="Calibri"/>
      <family val="2"/>
      <scheme val="minor"/>
    </font>
    <font>
      <sz val="11"/>
      <name val="Calibri"/>
      <family val="2"/>
      <scheme val="minor"/>
    </font>
    <font>
      <sz val="10"/>
      <color theme="1"/>
      <name val="Calibri"/>
      <family val="2"/>
      <scheme val="minor"/>
    </font>
    <font>
      <b/>
      <sz val="10"/>
      <color theme="1"/>
      <name val="Calibri"/>
      <family val="2"/>
      <scheme val="minor"/>
    </font>
    <font>
      <sz val="11"/>
      <color theme="1"/>
      <name val="Calibri"/>
      <family val="2"/>
      <scheme val="minor"/>
    </font>
    <font>
      <sz val="9"/>
      <color theme="1"/>
      <name val="Calibri"/>
      <family val="2"/>
      <scheme val="minor"/>
    </font>
    <font>
      <b/>
      <sz val="24"/>
      <color rgb="FF4E4E4E"/>
      <name val="Arial"/>
      <family val="2"/>
    </font>
  </fonts>
  <fills count="8">
    <fill>
      <patternFill patternType="none"/>
    </fill>
    <fill>
      <patternFill patternType="gray125"/>
    </fill>
    <fill>
      <patternFill patternType="solid">
        <fgColor theme="5" tint="0.59999389629810485"/>
        <bgColor indexed="64"/>
      </patternFill>
    </fill>
    <fill>
      <patternFill patternType="solid">
        <fgColor theme="9"/>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s>
  <cellStyleXfs count="2">
    <xf numFmtId="0" fontId="0" fillId="0" borderId="0"/>
    <xf numFmtId="9" fontId="5" fillId="0" borderId="0" applyFont="0" applyFill="0" applyBorder="0" applyAlignment="0" applyProtection="0"/>
  </cellStyleXfs>
  <cellXfs count="61">
    <xf numFmtId="0" fontId="0" fillId="0" borderId="0" xfId="0"/>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14" fontId="1" fillId="2" borderId="0" xfId="0" applyNumberFormat="1" applyFont="1" applyFill="1" applyAlignment="1">
      <alignment horizontal="center" vertical="center"/>
    </xf>
    <xf numFmtId="0" fontId="1" fillId="4" borderId="0" xfId="0" applyFont="1" applyFill="1" applyAlignment="1">
      <alignment horizontal="center" vertical="center" wrapText="1"/>
    </xf>
    <xf numFmtId="0" fontId="2" fillId="2" borderId="0" xfId="0" applyFont="1" applyFill="1"/>
    <xf numFmtId="0" fontId="3" fillId="0" borderId="0" xfId="0" applyFont="1" applyAlignment="1">
      <alignment wrapText="1"/>
    </xf>
    <xf numFmtId="0" fontId="3" fillId="0" borderId="0" xfId="0" applyFont="1" applyAlignment="1">
      <alignment horizontal="center" vertical="center" wrapText="1"/>
    </xf>
    <xf numFmtId="14" fontId="3" fillId="0" borderId="0" xfId="0" applyNumberFormat="1" applyFont="1" applyAlignment="1">
      <alignment wrapText="1"/>
    </xf>
    <xf numFmtId="49" fontId="3" fillId="0" borderId="0" xfId="0" applyNumberFormat="1" applyFont="1" applyAlignment="1">
      <alignment wrapText="1"/>
    </xf>
    <xf numFmtId="0" fontId="3" fillId="4" borderId="0" xfId="0" applyFont="1" applyFill="1" applyAlignment="1">
      <alignment wrapText="1"/>
    </xf>
    <xf numFmtId="0" fontId="0" fillId="0" borderId="0" xfId="0" applyAlignment="1">
      <alignment wrapText="1"/>
    </xf>
    <xf numFmtId="14" fontId="0" fillId="0" borderId="0" xfId="0" applyNumberFormat="1" applyAlignment="1">
      <alignment wrapText="1"/>
    </xf>
    <xf numFmtId="14" fontId="0" fillId="0" borderId="0" xfId="0" applyNumberFormat="1"/>
    <xf numFmtId="0" fontId="4" fillId="2" borderId="0" xfId="0" applyFont="1" applyFill="1" applyAlignment="1">
      <alignment horizontal="center" vertical="center" wrapText="1"/>
    </xf>
    <xf numFmtId="0" fontId="4" fillId="3" borderId="0" xfId="0" applyFont="1" applyFill="1" applyAlignment="1">
      <alignment horizontal="center" vertical="center" wrapText="1"/>
    </xf>
    <xf numFmtId="14" fontId="4" fillId="2" borderId="0" xfId="0" applyNumberFormat="1" applyFont="1" applyFill="1" applyAlignment="1">
      <alignment horizontal="center" vertical="center" wrapText="1"/>
    </xf>
    <xf numFmtId="14" fontId="4" fillId="3" borderId="0" xfId="0" applyNumberFormat="1" applyFont="1" applyFill="1" applyAlignment="1">
      <alignment horizontal="center" vertical="center" wrapText="1"/>
    </xf>
    <xf numFmtId="14" fontId="4" fillId="4" borderId="0" xfId="0" applyNumberFormat="1" applyFont="1" applyFill="1" applyAlignment="1">
      <alignment horizontal="center" vertical="center" wrapText="1"/>
    </xf>
    <xf numFmtId="0" fontId="3" fillId="2" borderId="0" xfId="0" applyFont="1" applyFill="1"/>
    <xf numFmtId="0" fontId="3" fillId="0" borderId="0" xfId="0" applyFont="1"/>
    <xf numFmtId="0" fontId="3" fillId="0" borderId="0" xfId="0" applyFont="1" applyAlignment="1">
      <alignment horizontal="right" wrapText="1"/>
    </xf>
    <xf numFmtId="0" fontId="0" fillId="2" borderId="0" xfId="0" applyFill="1" applyAlignment="1">
      <alignment horizontal="center" vertical="center"/>
    </xf>
    <xf numFmtId="0" fontId="0" fillId="2" borderId="0" xfId="0" applyFill="1" applyAlignment="1">
      <alignment horizontal="center" vertical="center" wrapText="1"/>
    </xf>
    <xf numFmtId="0" fontId="0" fillId="0" borderId="0" xfId="0" applyAlignment="1">
      <alignment horizontal="left"/>
    </xf>
    <xf numFmtId="0" fontId="0" fillId="0" borderId="0" xfId="0" applyAlignment="1">
      <alignment horizontal="left" wrapText="1"/>
    </xf>
    <xf numFmtId="0" fontId="0" fillId="0" borderId="1" xfId="0" applyBorder="1" applyAlignment="1">
      <alignment horizontal="left"/>
    </xf>
    <xf numFmtId="0" fontId="0" fillId="5" borderId="1" xfId="0" applyFill="1" applyBorder="1" applyAlignment="1">
      <alignment horizontal="left"/>
    </xf>
    <xf numFmtId="0" fontId="0" fillId="5" borderId="1" xfId="0" applyFill="1" applyBorder="1" applyAlignment="1">
      <alignment horizontal="left" wrapText="1"/>
    </xf>
    <xf numFmtId="0" fontId="0" fillId="5" borderId="5" xfId="0" applyFill="1" applyBorder="1"/>
    <xf numFmtId="0" fontId="0" fillId="5" borderId="6" xfId="0" applyFill="1" applyBorder="1"/>
    <xf numFmtId="0" fontId="0" fillId="0" borderId="1" xfId="0" applyBorder="1"/>
    <xf numFmtId="0" fontId="0" fillId="0" borderId="3" xfId="0" applyBorder="1" applyAlignment="1"/>
    <xf numFmtId="0" fontId="0" fillId="0" borderId="4" xfId="0" applyBorder="1" applyAlignment="1">
      <alignment horizontal="left" wrapText="1"/>
    </xf>
    <xf numFmtId="0" fontId="4" fillId="4" borderId="0" xfId="0" applyFont="1" applyFill="1" applyAlignment="1">
      <alignment horizontal="center" vertical="center" wrapText="1"/>
    </xf>
    <xf numFmtId="0" fontId="3" fillId="0" borderId="0" xfId="0" applyNumberFormat="1" applyFont="1" applyAlignment="1">
      <alignment wrapText="1"/>
    </xf>
    <xf numFmtId="0" fontId="0" fillId="2" borderId="0" xfId="0" applyFill="1" applyAlignment="1">
      <alignment horizontal="center" vertical="center"/>
    </xf>
    <xf numFmtId="0" fontId="0" fillId="5" borderId="2" xfId="0" applyFill="1" applyBorder="1" applyAlignment="1">
      <alignment horizontal="left" vertical="center" wrapText="1"/>
    </xf>
    <xf numFmtId="0" fontId="0" fillId="5" borderId="3" xfId="0" applyFill="1" applyBorder="1" applyAlignment="1">
      <alignment horizontal="left" vertical="center" wrapText="1"/>
    </xf>
    <xf numFmtId="0" fontId="0" fillId="0" borderId="2" xfId="0" applyBorder="1" applyAlignment="1">
      <alignment horizontal="left"/>
    </xf>
    <xf numFmtId="0" fontId="0" fillId="0" borderId="3" xfId="0" applyBorder="1" applyAlignment="1">
      <alignment horizontal="left"/>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0" xfId="0" pivotButton="1"/>
    <xf numFmtId="0" fontId="0" fillId="0" borderId="0" xfId="0" applyNumberFormat="1"/>
    <xf numFmtId="0" fontId="0" fillId="0" borderId="0" xfId="0" applyAlignment="1">
      <alignment horizont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left" vertical="center"/>
    </xf>
    <xf numFmtId="9" fontId="6" fillId="0" borderId="1" xfId="1" applyFont="1" applyBorder="1" applyAlignment="1">
      <alignment horizontal="center" vertical="center"/>
    </xf>
    <xf numFmtId="0" fontId="6" fillId="0" borderId="1" xfId="0" applyFont="1" applyFill="1" applyBorder="1" applyAlignment="1">
      <alignment horizontal="left" vertical="center"/>
    </xf>
    <xf numFmtId="10" fontId="6" fillId="0" borderId="1" xfId="0" applyNumberFormat="1" applyFont="1" applyBorder="1" applyAlignment="1">
      <alignment horizontal="center" vertical="center"/>
    </xf>
    <xf numFmtId="0" fontId="6" fillId="6"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xf>
    <xf numFmtId="0" fontId="6" fillId="0" borderId="1" xfId="0" applyFont="1" applyBorder="1"/>
    <xf numFmtId="3" fontId="6" fillId="2" borderId="1" xfId="0" applyNumberFormat="1" applyFont="1" applyFill="1" applyBorder="1" applyAlignment="1">
      <alignment horizontal="center" vertical="center"/>
    </xf>
    <xf numFmtId="0" fontId="7" fillId="0" borderId="0" xfId="0" applyFont="1" applyAlignment="1">
      <alignment vertical="center" wrapText="1"/>
    </xf>
    <xf numFmtId="9" fontId="6" fillId="7" borderId="1" xfId="1"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PACIENTE CONSENTIDO" refreshedDate="44415.51383773148" createdVersion="5" refreshedVersion="5" minRefreshableVersion="3" recordCount="104">
  <cacheSource type="worksheet">
    <worksheetSource ref="A2:P106" sheet="DATOS MOVIBLES "/>
  </cacheSource>
  <cacheFields count="16">
    <cacheField name="Identificacion" numFmtId="0">
      <sharedItems containsSemiMixedTypes="0" containsString="0" containsNumber="1" containsInteger="1" minValue="20076709" maxValue="1031133182"/>
    </cacheField>
    <cacheField name="Edad gpo" numFmtId="0">
      <sharedItems count="3">
        <s v="28-59"/>
        <s v="60-88"/>
        <s v="90 Y MAS"/>
      </sharedItems>
    </cacheField>
    <cacheField name="Edad" numFmtId="0">
      <sharedItems containsSemiMixedTypes="0" containsString="0" containsNumber="1" containsInteger="1" minValue="28" maxValue="96"/>
    </cacheField>
    <cacheField name="Fecha Confirmacion Diagnostico" numFmtId="14">
      <sharedItems containsSemiMixedTypes="0" containsNonDate="0" containsDate="1" containsString="0" minDate="1998-01-01T00:00:00" maxDate="2021-06-01T00:00:00"/>
    </cacheField>
    <cacheField name="INICIO QTX " numFmtId="0">
      <sharedItems containsDate="1" containsMixedTypes="1" minDate="2006-02-27T00:00:00" maxDate="2021-06-26T00:00:00"/>
    </cacheField>
    <cacheField name="T_QTX" numFmtId="0">
      <sharedItems containsSemiMixedTypes="0" containsString="0" containsNumber="1" containsInteger="1" minValue="7" maxValue="8081"/>
    </cacheField>
    <cacheField name="FECHA DE ULTIMO SEGUIMIENTO " numFmtId="14">
      <sharedItems containsSemiMixedTypes="0" containsNonDate="0" containsDate="1" containsString="0" minDate="2020-03-12T00:00:00" maxDate="2021-07-01T00:00:00"/>
    </cacheField>
    <cacheField name="QTX" numFmtId="0">
      <sharedItems containsSemiMixedTypes="0" containsString="0" containsNumber="1" containsInteger="1" minValue="0" maxValue="1" count="2">
        <n v="0"/>
        <n v="1"/>
      </sharedItems>
    </cacheField>
    <cacheField name="INICIO CX" numFmtId="0">
      <sharedItems containsDate="1" containsMixedTypes="1" minDate="1998-02-17T00:00:00" maxDate="2021-07-11T00:00:00"/>
    </cacheField>
    <cacheField name="T_CX" numFmtId="0">
      <sharedItems containsSemiMixedTypes="0" containsString="0" containsNumber="1" containsInteger="1" minValue="7" maxValue="5336"/>
    </cacheField>
    <cacheField name="CX" numFmtId="0">
      <sharedItems containsSemiMixedTypes="0" containsString="0" containsNumber="1" containsInteger="1" minValue="0" maxValue="1"/>
    </cacheField>
    <cacheField name="PRUEBA COVID (PCR ANTIGENOS)" numFmtId="14">
      <sharedItems/>
    </cacheField>
    <cacheField name="COVID (PCR ANTIGENOS)" numFmtId="0">
      <sharedItems containsString="0" containsBlank="1" containsNumber="1" containsInteger="1" minValue="0" maxValue="1" count="3">
        <n v="0"/>
        <n v="1"/>
        <m/>
      </sharedItems>
    </cacheField>
    <cacheField name="DIAS TRANSCRIRRIDOS" numFmtId="0">
      <sharedItems containsSemiMixedTypes="0" containsString="0" containsNumber="1" containsInteger="1" minValue="7" maxValue="4724" count="65">
        <n v="54"/>
        <n v="40"/>
        <n v="111"/>
        <n v="71"/>
        <n v="50"/>
        <n v="27"/>
        <n v="74"/>
        <n v="30"/>
        <n v="55"/>
        <n v="32"/>
        <n v="59"/>
        <n v="29"/>
        <n v="18"/>
        <n v="10"/>
        <n v="44"/>
        <n v="14"/>
        <n v="144"/>
        <n v="35"/>
        <n v="325"/>
        <n v="87"/>
        <n v="15"/>
        <n v="79"/>
        <n v="96"/>
        <n v="17"/>
        <n v="19"/>
        <n v="53"/>
        <n v="119"/>
        <n v="24"/>
        <n v="31"/>
        <n v="28"/>
        <n v="75"/>
        <n v="51"/>
        <n v="139"/>
        <n v="42"/>
        <n v="20"/>
        <n v="21"/>
        <n v="116"/>
        <n v="89"/>
        <n v="46"/>
        <n v="48"/>
        <n v="11"/>
        <n v="39"/>
        <n v="76"/>
        <n v="124"/>
        <n v="16"/>
        <n v="25"/>
        <n v="113"/>
        <n v="60"/>
        <n v="49"/>
        <n v="191"/>
        <n v="62"/>
        <n v="134"/>
        <n v="7"/>
        <n v="13"/>
        <n v="63"/>
        <n v="67"/>
        <n v="61"/>
        <n v="38"/>
        <n v="1836"/>
        <n v="57"/>
        <n v="4724"/>
        <n v="36"/>
        <n v="80"/>
        <n v="47"/>
        <n v="946"/>
      </sharedItems>
    </cacheField>
    <cacheField name="FECHA DE ULTIMO SEGUIMIENTO 2" numFmtId="0">
      <sharedItems containsDate="1" containsMixedTypes="1" minDate="2020-12-29T00:00:00" maxDate="2021-07-01T00:00:00"/>
    </cacheField>
    <cacheField name="FECHA DE FALLECIMIENTO " numFmtId="0">
      <sharedItems containsDate="1" containsMixedTypes="1" minDate="2020-03-12T00:00:00" maxDate="2021-05-13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ACIENTE CONSENTIDO" refreshedDate="44415.56375833333" createdVersion="5" refreshedVersion="5" minRefreshableVersion="3" recordCount="104">
  <cacheSource type="worksheet">
    <worksheetSource ref="A2:Q106" sheet="DATOS MOVIBLES "/>
  </cacheSource>
  <cacheFields count="17">
    <cacheField name="Identificacion" numFmtId="0">
      <sharedItems containsSemiMixedTypes="0" containsString="0" containsNumber="1" containsInteger="1" minValue="20076709" maxValue="1031133182"/>
    </cacheField>
    <cacheField name="Edad gpo" numFmtId="0">
      <sharedItems count="3">
        <s v="28-59"/>
        <s v="60-88"/>
        <s v="90 Y MAS"/>
      </sharedItems>
    </cacheField>
    <cacheField name="Edad" numFmtId="0">
      <sharedItems containsSemiMixedTypes="0" containsString="0" containsNumber="1" containsInteger="1" minValue="28" maxValue="96"/>
    </cacheField>
    <cacheField name="Fecha Confirmacion Diagnostico" numFmtId="14">
      <sharedItems containsSemiMixedTypes="0" containsNonDate="0" containsDate="1" containsString="0" minDate="1998-01-01T00:00:00" maxDate="2021-06-01T00:00:00"/>
    </cacheField>
    <cacheField name="INICIO QTX " numFmtId="0">
      <sharedItems containsDate="1" containsMixedTypes="1" minDate="2006-02-27T00:00:00" maxDate="2021-06-26T00:00:00"/>
    </cacheField>
    <cacheField name="T_QTX" numFmtId="0">
      <sharedItems containsSemiMixedTypes="0" containsString="0" containsNumber="1" containsInteger="1" minValue="7" maxValue="8081"/>
    </cacheField>
    <cacheField name="FECHA DE ULTIMO SEGUIMIENTO " numFmtId="14">
      <sharedItems containsSemiMixedTypes="0" containsNonDate="0" containsDate="1" containsString="0" minDate="2020-03-12T00:00:00" maxDate="2021-07-01T00:00:00"/>
    </cacheField>
    <cacheField name="QTX" numFmtId="0">
      <sharedItems containsSemiMixedTypes="0" containsString="0" containsNumber="1" containsInteger="1" minValue="0" maxValue="1"/>
    </cacheField>
    <cacheField name="INICIO CX" numFmtId="0">
      <sharedItems containsDate="1" containsMixedTypes="1" minDate="1998-02-17T00:00:00" maxDate="2021-07-11T00:00:00"/>
    </cacheField>
    <cacheField name="T_CX" numFmtId="0">
      <sharedItems containsSemiMixedTypes="0" containsString="0" containsNumber="1" containsInteger="1" minValue="7" maxValue="5336"/>
    </cacheField>
    <cacheField name="CX" numFmtId="0">
      <sharedItems containsSemiMixedTypes="0" containsString="0" containsNumber="1" containsInteger="1" minValue="0" maxValue="1"/>
    </cacheField>
    <cacheField name="PRUEBA COVID (PCR ANTIGENOS)" numFmtId="14">
      <sharedItems count="3">
        <s v="NEGATIVO"/>
        <s v="POSITIVO"/>
        <s v="NO REALIZADA"/>
      </sharedItems>
    </cacheField>
    <cacheField name="COVID (PCR ANTIGENOS)" numFmtId="0">
      <sharedItems containsString="0" containsBlank="1" containsNumber="1" containsInteger="1" minValue="0" maxValue="1" count="3">
        <n v="0"/>
        <n v="1"/>
        <m/>
      </sharedItems>
    </cacheField>
    <cacheField name="DIAS TRANSCRIRRIDOS" numFmtId="0">
      <sharedItems containsSemiMixedTypes="0" containsString="0" containsNumber="1" containsInteger="1" minValue="7" maxValue="4724"/>
    </cacheField>
    <cacheField name="FECHA DE ULTIMO SEGUIMIENTO 2" numFmtId="0">
      <sharedItems containsDate="1" containsMixedTypes="1" minDate="2020-12-29T00:00:00" maxDate="2021-07-01T00:00:00"/>
    </cacheField>
    <cacheField name="FECHA DE FALLECIMIENTO " numFmtId="0">
      <sharedItems containsDate="1" containsMixedTypes="1" minDate="2020-03-12T00:00:00" maxDate="2021-05-13T00:00:00"/>
    </cacheField>
    <cacheField name="VIVOS O NO" numFmtId="0">
      <sharedItems count="2">
        <s v="VIVOS"/>
        <s v="MUERTO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PACIENTE CONSENTIDO" refreshedDate="44415.62437986111" createdVersion="5" refreshedVersion="5" minRefreshableVersion="3" recordCount="76">
  <cacheSource type="worksheet">
    <worksheetSource ref="A1:Q77" sheet="DATOS MOVIBLES 2"/>
  </cacheSource>
  <cacheFields count="17">
    <cacheField name="Identificacion" numFmtId="0">
      <sharedItems containsSemiMixedTypes="0" containsString="0" containsNumber="1" containsInteger="1" minValue="16454" maxValue="93285459"/>
    </cacheField>
    <cacheField name="Edad gpo" numFmtId="0">
      <sharedItems count="2">
        <s v="46-69"/>
        <s v="70 y +"/>
      </sharedItems>
    </cacheField>
    <cacheField name="Edad" numFmtId="0">
      <sharedItems containsSemiMixedTypes="0" containsString="0" containsNumber="1" containsInteger="1" minValue="46" maxValue="90"/>
    </cacheField>
    <cacheField name="Fecha Confirmacion Diagnostico" numFmtId="14">
      <sharedItems containsSemiMixedTypes="0" containsNonDate="0" containsDate="1" containsString="0" minDate="1999-09-01T00:00:00" maxDate="2021-06-19T00:00:00"/>
    </cacheField>
    <cacheField name="INICIO QTX" numFmtId="0">
      <sharedItems containsDate="1" containsMixedTypes="1" minDate="2003-04-15T00:00:00" maxDate="2021-07-09T00:00:00"/>
    </cacheField>
    <cacheField name="T_QTX" numFmtId="0">
      <sharedItems containsSemiMixedTypes="0" containsString="0" containsNumber="1" containsInteger="1" minValue="18" maxValue="7791"/>
    </cacheField>
    <cacheField name="FECHA DE ULTIMO SEGUIMIENTO " numFmtId="14">
      <sharedItems containsSemiMixedTypes="0" containsNonDate="0" containsDate="1" containsString="0" minDate="2020-03-11T00:00:00" maxDate="2021-07-14T00:00:00"/>
    </cacheField>
    <cacheField name="QTX" numFmtId="0">
      <sharedItems containsSemiMixedTypes="0" containsString="0" containsNumber="1" containsInteger="1" minValue="0" maxValue="1" count="2">
        <n v="0"/>
        <n v="1"/>
      </sharedItems>
    </cacheField>
    <cacheField name="INICIO CX" numFmtId="0">
      <sharedItems containsDate="1" containsMixedTypes="1" minDate="2009-05-29T00:00:00" maxDate="2021-06-17T00:00:00"/>
    </cacheField>
    <cacheField name="T_CX" numFmtId="0">
      <sharedItems containsSemiMixedTypes="0" containsString="0" containsNumber="1" containsInteger="1" minValue="16" maxValue="7791"/>
    </cacheField>
    <cacheField name="CX" numFmtId="0">
      <sharedItems containsSemiMixedTypes="0" containsString="0" containsNumber="1" containsInteger="1" minValue="0" maxValue="1"/>
    </cacheField>
    <cacheField name="PRUEBA COVID (PCR ANTIGENOS)" numFmtId="14">
      <sharedItems/>
    </cacheField>
    <cacheField name="COVID (PCR ANTIGENOS)" numFmtId="0">
      <sharedItems containsString="0" containsBlank="1" containsNumber="1" containsInteger="1" minValue="0" maxValue="1" count="3">
        <n v="1"/>
        <m/>
        <n v="0"/>
      </sharedItems>
    </cacheField>
    <cacheField name="DIAS TRANSCRIRRIDOS" numFmtId="0">
      <sharedItems containsSemiMixedTypes="0" containsString="0" containsNumber="1" containsInteger="1" minValue="16" maxValue="7904"/>
    </cacheField>
    <cacheField name="FECHA DE ULTIMO SEGUIMIENTO 2" numFmtId="14">
      <sharedItems containsSemiMixedTypes="0" containsNonDate="0" containsDate="1" containsString="0" minDate="2020-03-11T00:00:00" maxDate="2021-07-14T00:00:00"/>
    </cacheField>
    <cacheField name="FECHA DE FALLECIMIENTO " numFmtId="0">
      <sharedItems containsDate="1" containsMixedTypes="1" minDate="2020-03-11T00:00:00" maxDate="2021-05-27T00:00:00"/>
    </cacheField>
    <cacheField name="VIVOS O NO" numFmtId="0">
      <sharedItems count="2">
        <s v="VIVO"/>
        <s v="MUERTO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4">
  <r>
    <n v="1024534752"/>
    <x v="0"/>
    <n v="28"/>
    <d v="2020-05-29T00:00:00"/>
    <s v="SIN TTO"/>
    <n v="391"/>
    <d v="2021-06-30T00:00:00"/>
    <x v="0"/>
    <d v="2020-07-22T00:00:00"/>
    <n v="53"/>
    <n v="1"/>
    <s v="NEGATIVO"/>
    <x v="0"/>
    <x v="0"/>
    <d v="2021-06-30T00:00:00"/>
    <s v="00/00/0000"/>
  </r>
  <r>
    <n v="1031133182"/>
    <x v="0"/>
    <n v="29"/>
    <d v="2020-07-29T00:00:00"/>
    <d v="2020-09-07T00:00:00"/>
    <n v="331"/>
    <d v="2021-06-30T00:00:00"/>
    <x v="1"/>
    <s v="SIN TTO"/>
    <n v="331"/>
    <n v="0"/>
    <s v="POSITIVO"/>
    <x v="1"/>
    <x v="1"/>
    <d v="2021-06-30T00:00:00"/>
    <s v="00/00/0000"/>
  </r>
  <r>
    <n v="1012341511"/>
    <x v="0"/>
    <n v="33"/>
    <d v="2020-05-22T00:00:00"/>
    <d v="2020-09-10T00:00:00"/>
    <n v="398"/>
    <d v="2021-06-30T00:00:00"/>
    <x v="1"/>
    <s v="SIN TTO"/>
    <n v="398"/>
    <n v="0"/>
    <s v="NO REALIZADA"/>
    <x v="2"/>
    <x v="2"/>
    <d v="2021-06-30T00:00:00"/>
    <s v="00/00/0000"/>
  </r>
  <r>
    <n v="53931062"/>
    <x v="0"/>
    <n v="36"/>
    <d v="2020-03-13T00:00:00"/>
    <s v="SIN TTO"/>
    <n v="467"/>
    <d v="2021-06-30T00:00:00"/>
    <x v="0"/>
    <d v="2020-05-23T00:00:00"/>
    <n v="70"/>
    <n v="1"/>
    <s v="POSITIVO"/>
    <x v="1"/>
    <x v="3"/>
    <d v="2021-06-30T00:00:00"/>
    <s v="00/00/0000"/>
  </r>
  <r>
    <n v="55305438"/>
    <x v="0"/>
    <n v="36"/>
    <d v="2020-10-28T00:00:00"/>
    <d v="2020-12-17T00:00:00"/>
    <n v="242"/>
    <d v="2021-06-30T00:00:00"/>
    <x v="1"/>
    <s v="SIN TTO"/>
    <n v="242"/>
    <n v="0"/>
    <s v="NEGATIVO"/>
    <x v="0"/>
    <x v="4"/>
    <d v="2021-06-30T00:00:00"/>
    <s v="00/00/0000"/>
  </r>
  <r>
    <n v="39731878"/>
    <x v="0"/>
    <n v="39"/>
    <d v="2021-04-27T00:00:00"/>
    <d v="2021-05-24T00:00:00"/>
    <n v="63"/>
    <d v="2021-06-30T00:00:00"/>
    <x v="1"/>
    <s v="SIN TTO"/>
    <n v="63"/>
    <n v="0"/>
    <s v="NEGATIVO"/>
    <x v="0"/>
    <x v="5"/>
    <d v="2021-06-30T00:00:00"/>
    <s v="00/00/0000"/>
  </r>
  <r>
    <n v="52743532"/>
    <x v="0"/>
    <n v="39"/>
    <d v="2020-05-14T00:00:00"/>
    <d v="2020-07-27T00:00:00"/>
    <n v="406"/>
    <d v="2021-06-30T00:00:00"/>
    <x v="1"/>
    <s v="SIN TTO"/>
    <n v="406"/>
    <n v="0"/>
    <s v="POSITIVO"/>
    <x v="1"/>
    <x v="6"/>
    <d v="2021-06-30T00:00:00"/>
    <s v="00/00/0000"/>
  </r>
  <r>
    <n v="52786823"/>
    <x v="0"/>
    <n v="41"/>
    <d v="2021-05-26T00:00:00"/>
    <d v="2021-06-25T00:00:00"/>
    <n v="34"/>
    <d v="2021-06-30T00:00:00"/>
    <x v="1"/>
    <s v="SIN TTO"/>
    <n v="34"/>
    <n v="0"/>
    <s v="POSITIVO"/>
    <x v="1"/>
    <x v="7"/>
    <d v="2021-06-30T00:00:00"/>
    <s v="00/00/0000"/>
  </r>
  <r>
    <n v="20739294"/>
    <x v="0"/>
    <n v="43"/>
    <d v="2020-06-06T00:00:00"/>
    <d v="2020-07-06T00:00:00"/>
    <n v="384"/>
    <d v="2021-06-30T00:00:00"/>
    <x v="1"/>
    <s v="SIN TTO"/>
    <n v="384"/>
    <n v="0"/>
    <s v="POSITIVO"/>
    <x v="1"/>
    <x v="7"/>
    <d v="2021-06-30T00:00:00"/>
    <s v="00/00/0000"/>
  </r>
  <r>
    <n v="52380327"/>
    <x v="0"/>
    <n v="43"/>
    <d v="2020-03-18T00:00:00"/>
    <d v="2020-05-12T00:00:00"/>
    <n v="462"/>
    <d v="2021-06-30T00:00:00"/>
    <x v="1"/>
    <s v="SIN TTO"/>
    <n v="462"/>
    <n v="0"/>
    <s v="POSITIVO"/>
    <x v="1"/>
    <x v="8"/>
    <d v="2021-06-30T00:00:00"/>
    <s v="00/00/0000"/>
  </r>
  <r>
    <n v="40040478"/>
    <x v="0"/>
    <n v="45"/>
    <d v="2020-06-19T00:00:00"/>
    <d v="2020-07-21T00:00:00"/>
    <n v="371"/>
    <d v="2021-06-30T00:00:00"/>
    <x v="1"/>
    <s v="SIN TTO"/>
    <n v="371"/>
    <n v="0"/>
    <s v="NEGATIVO"/>
    <x v="0"/>
    <x v="9"/>
    <d v="2021-06-30T00:00:00"/>
    <s v="00/00/0000"/>
  </r>
  <r>
    <n v="52559895"/>
    <x v="0"/>
    <n v="47"/>
    <d v="2021-01-21T00:00:00"/>
    <d v="2021-03-17T00:00:00"/>
    <n v="159"/>
    <d v="2021-06-30T00:00:00"/>
    <x v="1"/>
    <s v="SIN TTO"/>
    <n v="159"/>
    <n v="0"/>
    <s v="NEGATIVO"/>
    <x v="0"/>
    <x v="8"/>
    <d v="2021-06-30T00:00:00"/>
    <s v="00/00/0000"/>
  </r>
  <r>
    <n v="33238667"/>
    <x v="0"/>
    <n v="48"/>
    <d v="2021-03-29T00:00:00"/>
    <s v="SIN TTO"/>
    <n v="91"/>
    <d v="2021-06-30T00:00:00"/>
    <x v="0"/>
    <d v="2021-05-27T00:00:00"/>
    <n v="58"/>
    <n v="1"/>
    <s v="POSITIVO"/>
    <x v="1"/>
    <x v="10"/>
    <d v="2021-06-30T00:00:00"/>
    <s v="00/00/0000"/>
  </r>
  <r>
    <n v="52024000"/>
    <x v="0"/>
    <n v="49"/>
    <d v="2021-04-06T00:00:00"/>
    <d v="2021-05-05T00:00:00"/>
    <n v="84"/>
    <d v="2021-06-30T00:00:00"/>
    <x v="1"/>
    <s v="SIN TTO"/>
    <n v="84"/>
    <n v="0"/>
    <s v="POSITIVO"/>
    <x v="1"/>
    <x v="11"/>
    <d v="2021-06-30T00:00:00"/>
    <s v="00/00/0000"/>
  </r>
  <r>
    <n v="20886937"/>
    <x v="0"/>
    <n v="50"/>
    <d v="2021-04-26T00:00:00"/>
    <d v="2021-05-14T00:00:00"/>
    <n v="64"/>
    <d v="2021-06-30T00:00:00"/>
    <x v="1"/>
    <s v="SIN TTO"/>
    <n v="64"/>
    <n v="0"/>
    <s v="NEGATIVO"/>
    <x v="0"/>
    <x v="12"/>
    <d v="2021-06-30T00:00:00"/>
    <s v="00/00/0000"/>
  </r>
  <r>
    <n v="35476412"/>
    <x v="0"/>
    <n v="50"/>
    <d v="2021-01-26T00:00:00"/>
    <d v="2021-02-05T00:00:00"/>
    <n v="154"/>
    <d v="2021-06-30T00:00:00"/>
    <x v="1"/>
    <s v="SIN TTO"/>
    <n v="154"/>
    <n v="0"/>
    <s v="NO REALIZADA"/>
    <x v="2"/>
    <x v="13"/>
    <d v="2021-06-30T00:00:00"/>
    <s v="00/00/0000"/>
  </r>
  <r>
    <n v="39654575"/>
    <x v="0"/>
    <n v="50"/>
    <d v="2021-02-02T00:00:00"/>
    <s v="SIN TTO"/>
    <n v="148"/>
    <d v="2021-06-30T00:00:00"/>
    <x v="0"/>
    <d v="2021-03-18T00:00:00"/>
    <n v="46"/>
    <n v="1"/>
    <s v="POSITIVO"/>
    <x v="1"/>
    <x v="14"/>
    <d v="2021-06-30T00:00:00"/>
    <s v="00/00/0000"/>
  </r>
  <r>
    <n v="51987451"/>
    <x v="0"/>
    <n v="50"/>
    <d v="2020-10-14T00:00:00"/>
    <s v="SIN TTO"/>
    <n v="256"/>
    <d v="2021-06-30T00:00:00"/>
    <x v="0"/>
    <d v="2020-10-28T00:00:00"/>
    <n v="14"/>
    <n v="1"/>
    <s v="NEGATIVO"/>
    <x v="0"/>
    <x v="15"/>
    <d v="2021-06-30T00:00:00"/>
    <s v="00/00/0000"/>
  </r>
  <r>
    <n v="24031120"/>
    <x v="0"/>
    <n v="51"/>
    <d v="2020-04-02T00:00:00"/>
    <d v="2020-04-29T00:00:00"/>
    <n v="448"/>
    <d v="2021-06-30T00:00:00"/>
    <x v="1"/>
    <s v="SIN TTO"/>
    <n v="448"/>
    <n v="0"/>
    <s v="POSITIVO"/>
    <x v="1"/>
    <x v="5"/>
    <d v="2021-06-30T00:00:00"/>
    <s v="00/00/0000"/>
  </r>
  <r>
    <n v="39548757"/>
    <x v="0"/>
    <n v="51"/>
    <d v="2021-01-16T00:00:00"/>
    <s v="SIN TTO"/>
    <n v="143"/>
    <d v="2021-06-09T00:00:00"/>
    <x v="0"/>
    <s v="SIN TTO"/>
    <n v="143"/>
    <n v="0"/>
    <s v="NO REALIZADA"/>
    <x v="2"/>
    <x v="16"/>
    <d v="2021-06-09T00:00:00"/>
    <s v="00/00/0000"/>
  </r>
  <r>
    <n v="51968391"/>
    <x v="0"/>
    <n v="51"/>
    <d v="2020-08-18T00:00:00"/>
    <s v="SIN TTO"/>
    <n v="312"/>
    <d v="2021-06-30T00:00:00"/>
    <x v="0"/>
    <d v="2020-09-22T00:00:00"/>
    <n v="34"/>
    <n v="1"/>
    <s v="NEGATIVO"/>
    <x v="0"/>
    <x v="17"/>
    <d v="2021-06-30T00:00:00"/>
    <s v="00/00/0000"/>
  </r>
  <r>
    <n v="51975577"/>
    <x v="0"/>
    <n v="51"/>
    <d v="2020-07-24T00:00:00"/>
    <s v="SIN TTO"/>
    <n v="320"/>
    <d v="2021-06-14T00:00:00"/>
    <x v="0"/>
    <s v="SIN TTO"/>
    <n v="320"/>
    <n v="0"/>
    <s v="NO REALIZADA"/>
    <x v="2"/>
    <x v="18"/>
    <d v="2021-06-14T00:00:00"/>
    <s v="00/00/0000"/>
  </r>
  <r>
    <n v="51988380"/>
    <x v="0"/>
    <n v="51"/>
    <d v="2021-03-01T00:00:00"/>
    <s v="SIN TTO"/>
    <n v="119"/>
    <d v="2021-06-30T00:00:00"/>
    <x v="0"/>
    <d v="2021-05-27T00:00:00"/>
    <n v="86"/>
    <n v="1"/>
    <s v="POSITIVO"/>
    <x v="1"/>
    <x v="19"/>
    <d v="2021-06-30T00:00:00"/>
    <s v="00/00/0000"/>
  </r>
  <r>
    <n v="54256848"/>
    <x v="0"/>
    <n v="51"/>
    <d v="2020-07-06T00:00:00"/>
    <d v="2020-07-21T00:00:00"/>
    <n v="354"/>
    <d v="2021-06-30T00:00:00"/>
    <x v="1"/>
    <s v="SIN TTO"/>
    <n v="354"/>
    <n v="0"/>
    <s v="NEGATIVO"/>
    <x v="0"/>
    <x v="20"/>
    <d v="2021-06-30T00:00:00"/>
    <s v="00/00/0000"/>
  </r>
  <r>
    <n v="39546092"/>
    <x v="0"/>
    <n v="52"/>
    <d v="2020-05-07T00:00:00"/>
    <s v="SIN TTO"/>
    <n v="413"/>
    <d v="2021-06-30T00:00:00"/>
    <x v="0"/>
    <d v="2020-07-25T00:00:00"/>
    <n v="78"/>
    <n v="1"/>
    <s v="POSITIVO"/>
    <x v="1"/>
    <x v="21"/>
    <d v="2021-06-30T00:00:00"/>
    <s v="00/00/0000"/>
  </r>
  <r>
    <n v="39781268"/>
    <x v="0"/>
    <n v="52"/>
    <d v="2020-03-02T00:00:00"/>
    <s v="SIN TTO"/>
    <n v="478"/>
    <d v="2021-06-30T00:00:00"/>
    <x v="0"/>
    <d v="2020-06-06T00:00:00"/>
    <n v="94"/>
    <n v="1"/>
    <s v="POSITIVO"/>
    <x v="1"/>
    <x v="22"/>
    <d v="2021-06-30T00:00:00"/>
    <s v="00/00/0000"/>
  </r>
  <r>
    <n v="20644354"/>
    <x v="0"/>
    <n v="56"/>
    <d v="2020-07-08T00:00:00"/>
    <s v="SIN TTO"/>
    <n v="352"/>
    <d v="2021-06-30T00:00:00"/>
    <x v="0"/>
    <d v="2020-07-25T00:00:00"/>
    <n v="17"/>
    <n v="1"/>
    <s v="NO REALIZADA"/>
    <x v="2"/>
    <x v="23"/>
    <d v="2021-06-30T00:00:00"/>
    <s v="00/00/0000"/>
  </r>
  <r>
    <n v="60253482"/>
    <x v="0"/>
    <n v="56"/>
    <d v="2021-01-28T00:00:00"/>
    <d v="2021-02-16T00:00:00"/>
    <n v="152"/>
    <d v="2021-06-30T00:00:00"/>
    <x v="1"/>
    <s v="SIN TTO"/>
    <n v="152"/>
    <n v="0"/>
    <s v="NEGATIVO"/>
    <x v="0"/>
    <x v="24"/>
    <d v="2021-06-30T00:00:00"/>
    <s v="00/00/0000"/>
  </r>
  <r>
    <n v="51749461"/>
    <x v="0"/>
    <n v="57"/>
    <d v="2020-11-20T00:00:00"/>
    <d v="2021-01-12T00:00:00"/>
    <n v="220"/>
    <d v="2021-06-30T00:00:00"/>
    <x v="1"/>
    <s v="SIN TTO"/>
    <n v="220"/>
    <n v="0"/>
    <s v="POSITIVO"/>
    <x v="1"/>
    <x v="25"/>
    <d v="2021-06-30T00:00:00"/>
    <s v="00/00/0000"/>
  </r>
  <r>
    <n v="51784568"/>
    <x v="0"/>
    <n v="57"/>
    <d v="2020-08-31T00:00:00"/>
    <d v="2020-12-28T00:00:00"/>
    <n v="300"/>
    <d v="2021-06-30T00:00:00"/>
    <x v="1"/>
    <s v="SIN TTO"/>
    <n v="300"/>
    <n v="0"/>
    <s v="POSITIVO"/>
    <x v="1"/>
    <x v="26"/>
    <d v="2021-06-30T00:00:00"/>
    <s v="00/00/0000"/>
  </r>
  <r>
    <n v="39558180"/>
    <x v="0"/>
    <n v="58"/>
    <d v="2021-03-14T00:00:00"/>
    <s v="SIN TTO"/>
    <n v="106"/>
    <d v="2021-06-30T00:00:00"/>
    <x v="0"/>
    <d v="2021-05-27T00:00:00"/>
    <n v="73"/>
    <n v="1"/>
    <s v="NEGATIVO"/>
    <x v="0"/>
    <x v="6"/>
    <d v="2021-06-30T00:00:00"/>
    <s v="00/00/0000"/>
  </r>
  <r>
    <n v="24098705"/>
    <x v="0"/>
    <n v="59"/>
    <d v="2021-02-22T00:00:00"/>
    <d v="2021-03-18T00:00:00"/>
    <n v="128"/>
    <d v="2021-06-30T00:00:00"/>
    <x v="1"/>
    <s v="SIN TTO"/>
    <n v="128"/>
    <n v="0"/>
    <s v="NO REALIZADA"/>
    <x v="2"/>
    <x v="27"/>
    <d v="2021-06-30T00:00:00"/>
    <s v="00/00/0000"/>
  </r>
  <r>
    <n v="39613422"/>
    <x v="0"/>
    <n v="59"/>
    <d v="2020-05-10T00:00:00"/>
    <d v="2020-06-10T00:00:00"/>
    <n v="410"/>
    <d v="2021-06-30T00:00:00"/>
    <x v="1"/>
    <s v="SIN TTO"/>
    <n v="410"/>
    <n v="0"/>
    <s v="POSITIVO"/>
    <x v="1"/>
    <x v="28"/>
    <d v="2021-06-30T00:00:00"/>
    <s v="00/00/0000"/>
  </r>
  <r>
    <n v="51621577"/>
    <x v="0"/>
    <n v="59"/>
    <d v="2020-03-02T00:00:00"/>
    <d v="2020-03-30T00:00:00"/>
    <n v="478"/>
    <d v="2021-06-30T00:00:00"/>
    <x v="1"/>
    <s v="SIN TTO"/>
    <n v="478"/>
    <n v="0"/>
    <s v="NO REALIZADA"/>
    <x v="2"/>
    <x v="29"/>
    <d v="2021-06-30T00:00:00"/>
    <s v="00/00/0000"/>
  </r>
  <r>
    <n v="21058097"/>
    <x v="1"/>
    <n v="60"/>
    <d v="2020-04-08T00:00:00"/>
    <s v="SIN TTO"/>
    <n v="442"/>
    <d v="2021-06-30T00:00:00"/>
    <x v="0"/>
    <d v="2020-06-22T00:00:00"/>
    <n v="74"/>
    <n v="1"/>
    <s v="POSITIVO"/>
    <x v="1"/>
    <x v="30"/>
    <d v="2021-06-30T00:00:00"/>
    <s v="00/00/0000"/>
  </r>
  <r>
    <n v="40016339"/>
    <x v="1"/>
    <n v="60"/>
    <d v="2021-03-11T00:00:00"/>
    <s v="SIN TTO"/>
    <n v="109"/>
    <d v="2021-06-30T00:00:00"/>
    <x v="0"/>
    <d v="2021-05-01T00:00:00"/>
    <n v="50"/>
    <n v="1"/>
    <s v="NEGATIVO"/>
    <x v="0"/>
    <x v="31"/>
    <d v="2021-06-30T00:00:00"/>
    <s v="00/00/0000"/>
  </r>
  <r>
    <n v="23560537"/>
    <x v="1"/>
    <n v="61"/>
    <d v="2020-07-09T00:00:00"/>
    <d v="2020-07-26T00:00:00"/>
    <n v="351"/>
    <d v="2021-06-30T00:00:00"/>
    <x v="1"/>
    <s v="SIN TTO"/>
    <n v="351"/>
    <n v="0"/>
    <s v="NO REALIZADA"/>
    <x v="2"/>
    <x v="23"/>
    <d v="2021-06-30T00:00:00"/>
    <s v="00/00/0000"/>
  </r>
  <r>
    <n v="23636902"/>
    <x v="1"/>
    <n v="61"/>
    <d v="2020-12-09T00:00:00"/>
    <d v="2021-01-08T00:00:00"/>
    <n v="201"/>
    <d v="2021-06-30T00:00:00"/>
    <x v="1"/>
    <s v="SIN TTO"/>
    <n v="201"/>
    <n v="0"/>
    <s v="POSITIVO"/>
    <x v="1"/>
    <x v="7"/>
    <d v="2021-06-30T00:00:00"/>
    <s v="00/00/0000"/>
  </r>
  <r>
    <n v="41799110"/>
    <x v="1"/>
    <n v="61"/>
    <d v="2020-03-17T00:00:00"/>
    <d v="2020-08-03T00:00:00"/>
    <n v="463"/>
    <d v="2021-06-30T00:00:00"/>
    <x v="1"/>
    <s v="SIN TTO"/>
    <n v="463"/>
    <n v="0"/>
    <s v="POSITIVO"/>
    <x v="1"/>
    <x v="32"/>
    <d v="2021-06-30T00:00:00"/>
    <s v="00/00/0000"/>
  </r>
  <r>
    <n v="21056742"/>
    <x v="1"/>
    <n v="62"/>
    <d v="2020-03-04T00:00:00"/>
    <d v="2020-04-15T00:00:00"/>
    <n v="476"/>
    <d v="2021-06-30T00:00:00"/>
    <x v="1"/>
    <s v="SIN TTO"/>
    <n v="476"/>
    <n v="0"/>
    <s v="NO REALIZADA"/>
    <x v="2"/>
    <x v="33"/>
    <d v="2021-06-30T00:00:00"/>
    <s v="00/00/0000"/>
  </r>
  <r>
    <n v="30708838"/>
    <x v="1"/>
    <n v="63"/>
    <d v="2021-05-05T00:00:00"/>
    <d v="2021-05-20T00:00:00"/>
    <n v="55"/>
    <d v="2021-06-30T00:00:00"/>
    <x v="1"/>
    <s v="SIN TTO"/>
    <n v="55"/>
    <n v="0"/>
    <s v="NO REALIZADA"/>
    <x v="2"/>
    <x v="20"/>
    <d v="2021-06-30T00:00:00"/>
    <s v="00/00/0000"/>
  </r>
  <r>
    <n v="35328102"/>
    <x v="1"/>
    <n v="63"/>
    <d v="2021-01-20T00:00:00"/>
    <d v="2021-02-09T00:00:00"/>
    <n v="160"/>
    <d v="2021-06-30T00:00:00"/>
    <x v="1"/>
    <s v="SIN TTO"/>
    <n v="160"/>
    <n v="0"/>
    <s v="NEGATIVO"/>
    <x v="0"/>
    <x v="34"/>
    <d v="2021-06-30T00:00:00"/>
    <s v="00/00/0000"/>
  </r>
  <r>
    <n v="35323121"/>
    <x v="1"/>
    <n v="64"/>
    <d v="2021-05-31T00:00:00"/>
    <s v="SIN TTO"/>
    <n v="30"/>
    <d v="2021-06-30T00:00:00"/>
    <x v="0"/>
    <d v="2021-07-10T00:00:00"/>
    <n v="40"/>
    <n v="1"/>
    <s v="NEGATIVO"/>
    <x v="0"/>
    <x v="1"/>
    <d v="2021-06-30T00:00:00"/>
    <s v="00/00/0000"/>
  </r>
  <r>
    <n v="51556841"/>
    <x v="1"/>
    <n v="64"/>
    <d v="2021-05-27T00:00:00"/>
    <d v="2021-06-17T00:00:00"/>
    <n v="33"/>
    <d v="2021-06-30T00:00:00"/>
    <x v="1"/>
    <s v="SIN TTO"/>
    <n v="33"/>
    <n v="0"/>
    <s v="POSITIVO"/>
    <x v="1"/>
    <x v="35"/>
    <d v="2021-06-30T00:00:00"/>
    <s v="00/00/0000"/>
  </r>
  <r>
    <n v="41670979"/>
    <x v="1"/>
    <n v="65"/>
    <d v="2020-10-07T00:00:00"/>
    <d v="2020-11-05T00:00:00"/>
    <n v="263"/>
    <d v="2021-06-30T00:00:00"/>
    <x v="1"/>
    <s v="SIN TTO"/>
    <n v="263"/>
    <n v="0"/>
    <s v="NEGATIVO"/>
    <x v="0"/>
    <x v="11"/>
    <d v="2021-06-30T00:00:00"/>
    <s v="00/00/0000"/>
  </r>
  <r>
    <n v="41663644"/>
    <x v="1"/>
    <n v="66"/>
    <d v="2020-05-29T00:00:00"/>
    <s v="SIN TTO"/>
    <n v="391"/>
    <d v="2021-06-30T00:00:00"/>
    <x v="0"/>
    <d v="2020-09-22T00:00:00"/>
    <n v="113"/>
    <n v="1"/>
    <s v="POSITIVO"/>
    <x v="1"/>
    <x v="36"/>
    <d v="2021-06-30T00:00:00"/>
    <s v="00/00/0000"/>
  </r>
  <r>
    <n v="35333081"/>
    <x v="1"/>
    <n v="67"/>
    <d v="2021-05-11T00:00:00"/>
    <s v="SIN TTO"/>
    <n v="49"/>
    <d v="2021-06-30T00:00:00"/>
    <x v="0"/>
    <d v="2021-05-31T00:00:00"/>
    <n v="20"/>
    <n v="1"/>
    <s v="NEGATIVO"/>
    <x v="0"/>
    <x v="34"/>
    <d v="2021-06-30T00:00:00"/>
    <s v="00/00/0000"/>
  </r>
  <r>
    <n v="41600735"/>
    <x v="1"/>
    <n v="67"/>
    <d v="2021-01-18T00:00:00"/>
    <s v="SIN TTO"/>
    <n v="162"/>
    <d v="2021-06-30T00:00:00"/>
    <x v="0"/>
    <d v="2021-04-17T00:00:00"/>
    <n v="89"/>
    <n v="1"/>
    <s v="POSITIVO"/>
    <x v="1"/>
    <x v="37"/>
    <d v="2021-06-30T00:00:00"/>
    <s v="00/00/0000"/>
  </r>
  <r>
    <n v="21109046"/>
    <x v="1"/>
    <n v="68"/>
    <d v="2020-07-21T00:00:00"/>
    <s v="SIN TTO"/>
    <n v="339"/>
    <d v="2021-06-30T00:00:00"/>
    <x v="0"/>
    <d v="2020-09-05T00:00:00"/>
    <n v="44"/>
    <n v="1"/>
    <s v="NO REALIZADA"/>
    <x v="2"/>
    <x v="38"/>
    <d v="2021-06-30T00:00:00"/>
    <s v="00/00/0000"/>
  </r>
  <r>
    <n v="28181744"/>
    <x v="1"/>
    <n v="68"/>
    <d v="2021-03-05T00:00:00"/>
    <d v="2021-04-22T00:00:00"/>
    <n v="115"/>
    <d v="2021-06-30T00:00:00"/>
    <x v="1"/>
    <s v="SIN TTO"/>
    <n v="115"/>
    <n v="0"/>
    <s v="POSITIVO"/>
    <x v="1"/>
    <x v="39"/>
    <d v="2021-06-30T00:00:00"/>
    <s v="00/00/0000"/>
  </r>
  <r>
    <n v="20945199"/>
    <x v="1"/>
    <n v="69"/>
    <d v="2020-04-23T00:00:00"/>
    <s v="SIN TTO"/>
    <n v="427"/>
    <d v="2021-06-30T00:00:00"/>
    <x v="0"/>
    <d v="2020-05-04T00:00:00"/>
    <n v="11"/>
    <n v="1"/>
    <s v="NEGATIVO"/>
    <x v="0"/>
    <x v="40"/>
    <d v="2021-06-30T00:00:00"/>
    <s v="00/00/0000"/>
  </r>
  <r>
    <n v="21226932"/>
    <x v="1"/>
    <n v="69"/>
    <d v="2020-08-28T00:00:00"/>
    <d v="2020-10-06T00:00:00"/>
    <n v="302"/>
    <d v="2021-06-30T00:00:00"/>
    <x v="1"/>
    <s v="SIN TTO"/>
    <n v="302"/>
    <n v="0"/>
    <s v="POSITIVO"/>
    <x v="1"/>
    <x v="41"/>
    <d v="2021-06-30T00:00:00"/>
    <s v="00/00/0000"/>
  </r>
  <r>
    <n v="41502986"/>
    <x v="1"/>
    <n v="70"/>
    <d v="2021-02-12T00:00:00"/>
    <s v="SIN TTO"/>
    <n v="77"/>
    <d v="2021-04-29T00:00:00"/>
    <x v="0"/>
    <s v="SIN TTO"/>
    <n v="77"/>
    <n v="0"/>
    <s v="NO REALIZADA"/>
    <x v="2"/>
    <x v="42"/>
    <d v="2021-04-29T00:00:00"/>
    <s v="00/00/0000"/>
  </r>
  <r>
    <n v="33167219"/>
    <x v="1"/>
    <n v="71"/>
    <d v="2020-11-24T00:00:00"/>
    <d v="2021-01-05T00:00:00"/>
    <n v="216"/>
    <d v="2021-06-30T00:00:00"/>
    <x v="1"/>
    <s v="SIN TTO"/>
    <n v="216"/>
    <n v="0"/>
    <s v="NEGATIVO"/>
    <x v="0"/>
    <x v="33"/>
    <d v="2021-06-30T00:00:00"/>
    <s v="00/00/0000"/>
  </r>
  <r>
    <n v="41459363"/>
    <x v="1"/>
    <n v="71"/>
    <d v="2020-10-28T00:00:00"/>
    <s v="SIN TTO"/>
    <n v="123"/>
    <d v="2021-03-01T00:00:00"/>
    <x v="0"/>
    <s v="SIN TTO"/>
    <n v="123"/>
    <n v="0"/>
    <s v="NO REALIZADA"/>
    <x v="2"/>
    <x v="43"/>
    <d v="2021-03-01T00:00:00"/>
    <s v="00/00/0000"/>
  </r>
  <r>
    <n v="41525431"/>
    <x v="1"/>
    <n v="71"/>
    <d v="2020-09-25T00:00:00"/>
    <d v="2020-10-27T00:00:00"/>
    <n v="275"/>
    <d v="2021-06-30T00:00:00"/>
    <x v="1"/>
    <s v="SIN TTO"/>
    <n v="275"/>
    <n v="0"/>
    <s v="NEGATIVO"/>
    <x v="0"/>
    <x v="9"/>
    <d v="2021-06-30T00:00:00"/>
    <s v="00/00/0000"/>
  </r>
  <r>
    <n v="41568453"/>
    <x v="1"/>
    <n v="71"/>
    <d v="2020-04-18T00:00:00"/>
    <d v="2020-05-04T00:00:00"/>
    <n v="432"/>
    <d v="2021-06-30T00:00:00"/>
    <x v="1"/>
    <s v="SIN TTO"/>
    <n v="432"/>
    <n v="0"/>
    <s v="NEGATIVO"/>
    <x v="0"/>
    <x v="44"/>
    <d v="2021-06-30T00:00:00"/>
    <s v="00/00/0000"/>
  </r>
  <r>
    <n v="21223827"/>
    <x v="1"/>
    <n v="72"/>
    <d v="2021-05-05T00:00:00"/>
    <d v="2021-05-26T00:00:00"/>
    <n v="55"/>
    <d v="2021-06-30T00:00:00"/>
    <x v="1"/>
    <s v="SIN TTO"/>
    <n v="55"/>
    <n v="0"/>
    <s v="NO REALIZADA"/>
    <x v="2"/>
    <x v="35"/>
    <d v="2021-06-30T00:00:00"/>
    <s v="00/00/0000"/>
  </r>
  <r>
    <n v="41447911"/>
    <x v="1"/>
    <n v="72"/>
    <d v="2020-04-30T00:00:00"/>
    <s v="SIN TTO"/>
    <n v="420"/>
    <d v="2021-06-30T00:00:00"/>
    <x v="0"/>
    <d v="2020-05-25T00:00:00"/>
    <n v="25"/>
    <n v="1"/>
    <s v="NEGATIVO"/>
    <x v="0"/>
    <x v="45"/>
    <d v="2021-06-30T00:00:00"/>
    <s v="00/00/0000"/>
  </r>
  <r>
    <n v="41378925"/>
    <x v="1"/>
    <n v="74"/>
    <d v="2020-03-12T00:00:00"/>
    <d v="2020-07-03T00:00:00"/>
    <n v="468"/>
    <d v="2021-06-30T00:00:00"/>
    <x v="1"/>
    <s v="SIN TTO"/>
    <n v="468"/>
    <n v="0"/>
    <s v="POSITIVO"/>
    <x v="1"/>
    <x v="46"/>
    <d v="2021-06-30T00:00:00"/>
    <s v="00/00/0000"/>
  </r>
  <r>
    <n v="41330836"/>
    <x v="1"/>
    <n v="75"/>
    <d v="2020-05-14T00:00:00"/>
    <d v="2020-07-13T00:00:00"/>
    <n v="406"/>
    <d v="2021-06-30T00:00:00"/>
    <x v="1"/>
    <s v="SIN TTO"/>
    <n v="406"/>
    <n v="0"/>
    <s v="POSITIVO"/>
    <x v="1"/>
    <x v="47"/>
    <d v="2021-06-30T00:00:00"/>
    <s v="00/00/0000"/>
  </r>
  <r>
    <n v="41337002"/>
    <x v="1"/>
    <n v="75"/>
    <d v="2020-12-04T00:00:00"/>
    <d v="2021-01-22T00:00:00"/>
    <n v="206"/>
    <d v="2021-06-30T00:00:00"/>
    <x v="1"/>
    <s v="SIN TTO"/>
    <n v="206"/>
    <n v="0"/>
    <s v="NEGATIVO"/>
    <x v="0"/>
    <x v="48"/>
    <d v="2021-06-30T00:00:00"/>
    <s v="00/00/0000"/>
  </r>
  <r>
    <n v="41473828"/>
    <x v="1"/>
    <n v="75"/>
    <d v="2020-03-18T00:00:00"/>
    <s v="SIN TTO"/>
    <n v="462"/>
    <d v="2021-06-30T00:00:00"/>
    <x v="0"/>
    <d v="2020-04-15T00:00:00"/>
    <n v="27"/>
    <n v="1"/>
    <s v="NEGATIVO"/>
    <x v="0"/>
    <x v="29"/>
    <d v="2021-06-30T00:00:00"/>
    <s v="00/00/0000"/>
  </r>
  <r>
    <n v="23265142"/>
    <x v="1"/>
    <n v="76"/>
    <d v="2020-03-01T00:00:00"/>
    <d v="2020-05-11T00:00:00"/>
    <n v="479"/>
    <d v="2021-06-30T00:00:00"/>
    <x v="1"/>
    <s v="SIN TTO"/>
    <n v="479"/>
    <n v="0"/>
    <s v="POSITIVO"/>
    <x v="1"/>
    <x v="3"/>
    <d v="2021-06-30T00:00:00"/>
    <s v="00/00/0000"/>
  </r>
  <r>
    <n v="41327260"/>
    <x v="1"/>
    <n v="76"/>
    <d v="2020-03-25T00:00:00"/>
    <s v="SIN TTO"/>
    <n v="455"/>
    <d v="2021-06-30T00:00:00"/>
    <x v="0"/>
    <d v="2020-05-14T00:00:00"/>
    <n v="49"/>
    <n v="1"/>
    <s v="POSITIVO"/>
    <x v="1"/>
    <x v="4"/>
    <d v="2021-06-30T00:00:00"/>
    <s v="00/00/0000"/>
  </r>
  <r>
    <n v="41340142"/>
    <x v="1"/>
    <n v="76"/>
    <d v="2020-12-15T00:00:00"/>
    <s v="SIN TTO"/>
    <n v="189"/>
    <d v="2021-06-24T00:00:00"/>
    <x v="0"/>
    <s v="SIN TTO"/>
    <n v="189"/>
    <n v="0"/>
    <s v="NO REALIZADA"/>
    <x v="2"/>
    <x v="49"/>
    <d v="2021-06-24T00:00:00"/>
    <s v="00/00/0000"/>
  </r>
  <r>
    <n v="23266124"/>
    <x v="1"/>
    <n v="77"/>
    <d v="2020-05-08T00:00:00"/>
    <d v="2020-07-09T00:00:00"/>
    <n v="412"/>
    <d v="2021-06-30T00:00:00"/>
    <x v="1"/>
    <s v="SIN TTO"/>
    <n v="412"/>
    <n v="0"/>
    <s v="NO REALIZADA"/>
    <x v="2"/>
    <x v="50"/>
    <d v="2021-06-30T00:00:00"/>
    <s v="00/00/0000"/>
  </r>
  <r>
    <n v="41303194"/>
    <x v="1"/>
    <n v="77"/>
    <d v="2020-03-03T00:00:00"/>
    <s v="SIN TTO"/>
    <n v="477"/>
    <d v="2021-06-30T00:00:00"/>
    <x v="0"/>
    <d v="2020-07-15T00:00:00"/>
    <n v="132"/>
    <n v="1"/>
    <s v="POSITIVO"/>
    <x v="1"/>
    <x v="51"/>
    <d v="2021-06-30T00:00:00"/>
    <s v="00/00/0000"/>
  </r>
  <r>
    <n v="41321471"/>
    <x v="1"/>
    <n v="77"/>
    <d v="2020-12-22T00:00:00"/>
    <s v="SIN TTO"/>
    <n v="7"/>
    <d v="2020-12-29T00:00:00"/>
    <x v="0"/>
    <s v="SIN TTO"/>
    <n v="7"/>
    <n v="0"/>
    <s v="NO REALIZADA"/>
    <x v="2"/>
    <x v="52"/>
    <d v="2020-12-29T00:00:00"/>
    <s v="00/00/0000"/>
  </r>
  <r>
    <n v="23263937"/>
    <x v="1"/>
    <n v="79"/>
    <d v="2021-05-03T00:00:00"/>
    <s v="SIN TTO"/>
    <n v="57"/>
    <d v="2021-06-30T00:00:00"/>
    <x v="0"/>
    <d v="2021-06-04T00:00:00"/>
    <n v="31"/>
    <n v="1"/>
    <s v="NO REALIZADA"/>
    <x v="2"/>
    <x v="9"/>
    <d v="2021-06-30T00:00:00"/>
    <s v="00/00/0000"/>
  </r>
  <r>
    <n v="23482733"/>
    <x v="1"/>
    <n v="79"/>
    <d v="2021-04-21T00:00:00"/>
    <s v="SIN TTO"/>
    <n v="43"/>
    <d v="2021-06-04T00:00:00"/>
    <x v="0"/>
    <s v="SIN TTO"/>
    <n v="43"/>
    <n v="0"/>
    <s v="POSITIVO"/>
    <x v="1"/>
    <x v="14"/>
    <d v="2021-06-04T00:00:00"/>
    <s v="00/00/0000"/>
  </r>
  <r>
    <n v="20291604"/>
    <x v="1"/>
    <n v="80"/>
    <d v="2020-12-09T00:00:00"/>
    <d v="2020-12-22T00:00:00"/>
    <n v="201"/>
    <d v="2021-06-30T00:00:00"/>
    <x v="1"/>
    <s v="SIN TTO"/>
    <n v="201"/>
    <n v="0"/>
    <s v="POSITIVO"/>
    <x v="1"/>
    <x v="53"/>
    <d v="2021-06-30T00:00:00"/>
    <s v="00/00/0000"/>
  </r>
  <r>
    <n v="20228754"/>
    <x v="1"/>
    <n v="81"/>
    <d v="2021-02-10T00:00:00"/>
    <d v="2021-04-10T00:00:00"/>
    <n v="140"/>
    <d v="2021-06-30T00:00:00"/>
    <x v="1"/>
    <s v="SIN TTO"/>
    <n v="140"/>
    <n v="0"/>
    <s v="POSITIVO"/>
    <x v="1"/>
    <x v="10"/>
    <d v="2021-06-30T00:00:00"/>
    <s v="00/00/0000"/>
  </r>
  <r>
    <n v="20172470"/>
    <x v="1"/>
    <n v="84"/>
    <d v="2020-08-12T00:00:00"/>
    <d v="2020-08-31T00:00:00"/>
    <n v="318"/>
    <d v="2021-06-30T00:00:00"/>
    <x v="1"/>
    <s v="SIN TTO"/>
    <n v="318"/>
    <n v="0"/>
    <s v="NEGATIVO"/>
    <x v="0"/>
    <x v="24"/>
    <d v="2021-06-30T00:00:00"/>
    <s v="00/00/0000"/>
  </r>
  <r>
    <n v="20076709"/>
    <x v="1"/>
    <n v="88"/>
    <d v="2020-11-03T00:00:00"/>
    <d v="2021-01-05T00:00:00"/>
    <n v="237"/>
    <d v="2021-06-30T00:00:00"/>
    <x v="1"/>
    <s v="SIN TTO"/>
    <n v="237"/>
    <n v="0"/>
    <s v="POSITIVO"/>
    <x v="1"/>
    <x v="54"/>
    <d v="2021-06-30T00:00:00"/>
    <s v="00/00/0000"/>
  </r>
  <r>
    <n v="1022352683"/>
    <x v="0"/>
    <n v="32"/>
    <d v="2019-05-22T00:00:00"/>
    <d v="2019-06-06T00:00:00"/>
    <n v="392"/>
    <d v="2020-06-24T00:00:00"/>
    <x v="1"/>
    <s v="SIN TTO"/>
    <n v="392"/>
    <n v="0"/>
    <s v="POSITIVO"/>
    <x v="1"/>
    <x v="20"/>
    <s v="00/00/0000"/>
    <d v="2020-06-24T00:00:00"/>
  </r>
  <r>
    <n v="20187240"/>
    <x v="1"/>
    <n v="96"/>
    <d v="2010-01-15T00:00:00"/>
    <d v="2010-03-23T00:00:00"/>
    <n v="3657"/>
    <d v="2020-03-12T00:00:00"/>
    <x v="1"/>
    <s v="SIN TTO"/>
    <n v="3657"/>
    <n v="0"/>
    <s v="NEGATIVO"/>
    <x v="0"/>
    <x v="55"/>
    <s v="00/00/0000"/>
    <d v="2020-03-12T00:00:00"/>
  </r>
  <r>
    <n v="20235473"/>
    <x v="1"/>
    <n v="85"/>
    <d v="2016-03-15T00:00:00"/>
    <d v="2016-04-04T00:00:00"/>
    <n v="1705"/>
    <d v="2020-12-10T00:00:00"/>
    <x v="1"/>
    <s v="SIN TTO"/>
    <n v="1705"/>
    <n v="0"/>
    <s v="NEGATIVO"/>
    <x v="0"/>
    <x v="34"/>
    <s v="00/00/0000"/>
    <d v="2020-12-10T00:00:00"/>
  </r>
  <r>
    <n v="20247601"/>
    <x v="2"/>
    <n v="91"/>
    <d v="2011-01-10T00:00:00"/>
    <s v="SIN TTO"/>
    <n v="3584"/>
    <d v="2020-12-24T00:00:00"/>
    <x v="0"/>
    <d v="2011-03-12T00:00:00"/>
    <n v="62"/>
    <n v="1"/>
    <s v="NO REALIZADA"/>
    <x v="2"/>
    <x v="56"/>
    <s v="00/00/0000"/>
    <d v="2020-12-24T00:00:00"/>
  </r>
  <r>
    <n v="20280856"/>
    <x v="1"/>
    <n v="79"/>
    <d v="2019-11-05T00:00:00"/>
    <d v="2019-12-13T00:00:00"/>
    <n v="367"/>
    <d v="2020-11-12T00:00:00"/>
    <x v="1"/>
    <s v="SIN TTO"/>
    <n v="367"/>
    <n v="0"/>
    <s v="NO REALIZADA"/>
    <x v="2"/>
    <x v="57"/>
    <s v="00/00/0000"/>
    <d v="2020-11-12T00:00:00"/>
  </r>
  <r>
    <n v="20335041"/>
    <x v="1"/>
    <n v="78"/>
    <d v="2012-07-27T00:00:00"/>
    <d v="2012-08-16T00:00:00"/>
    <n v="3144"/>
    <d v="2021-04-21T00:00:00"/>
    <x v="1"/>
    <s v="SIN TTO"/>
    <n v="3144"/>
    <n v="0"/>
    <s v="POSITIVO"/>
    <x v="1"/>
    <x v="34"/>
    <s v="00/00/0000"/>
    <d v="2021-04-21T00:00:00"/>
  </r>
  <r>
    <n v="20611392"/>
    <x v="1"/>
    <n v="72"/>
    <d v="2014-07-15T00:00:00"/>
    <d v="2014-08-09T00:00:00"/>
    <n v="2344"/>
    <d v="2021-01-19T00:00:00"/>
    <x v="1"/>
    <s v="SIN TTO"/>
    <n v="2344"/>
    <n v="0"/>
    <s v="NO REALIZADA"/>
    <x v="2"/>
    <x v="45"/>
    <s v="00/00/0000"/>
    <d v="2021-01-19T00:00:00"/>
  </r>
  <r>
    <n v="20774881"/>
    <x v="0"/>
    <n v="44"/>
    <d v="2014-02-28T00:00:00"/>
    <s v="SIN TTO"/>
    <n v="2498"/>
    <d v="2021-02-08T00:00:00"/>
    <x v="0"/>
    <d v="2014-03-13T00:00:00"/>
    <n v="13"/>
    <n v="1"/>
    <s v="NO REALIZADA"/>
    <x v="2"/>
    <x v="53"/>
    <s v="00/00/0000"/>
    <d v="2021-02-08T00:00:00"/>
  </r>
  <r>
    <n v="21226702"/>
    <x v="1"/>
    <n v="72"/>
    <d v="2016-05-02T00:00:00"/>
    <s v="SIN TTO"/>
    <n v="1810"/>
    <d v="2021-05-12T00:00:00"/>
    <x v="0"/>
    <s v="SIN TTO"/>
    <n v="1810"/>
    <n v="0"/>
    <s v="NO REALIZADA"/>
    <x v="2"/>
    <x v="58"/>
    <s v="00/00/0000"/>
    <d v="2021-05-12T00:00:00"/>
  </r>
  <r>
    <n v="23269994"/>
    <x v="1"/>
    <n v="72"/>
    <d v="2012-08-08T00:00:00"/>
    <s v="SIN TTO"/>
    <n v="2936"/>
    <d v="2020-10-04T00:00:00"/>
    <x v="0"/>
    <d v="2012-09-15T00:00:00"/>
    <n v="37"/>
    <n v="1"/>
    <s v="POSITIVO"/>
    <x v="1"/>
    <x v="57"/>
    <s v="00/00/0000"/>
    <d v="2020-10-04T00:00:00"/>
  </r>
  <r>
    <n v="23270883"/>
    <x v="1"/>
    <n v="70"/>
    <d v="2006-01-01T00:00:00"/>
    <d v="2006-02-27T00:00:00"/>
    <n v="5336"/>
    <d v="2020-10-27T00:00:00"/>
    <x v="1"/>
    <s v="SIN TTO"/>
    <n v="5336"/>
    <n v="0"/>
    <s v="POSITIVO"/>
    <x v="1"/>
    <x v="59"/>
    <s v="00/00/0000"/>
    <d v="2020-10-27T00:00:00"/>
  </r>
  <r>
    <n v="23561428"/>
    <x v="0"/>
    <n v="48"/>
    <d v="2015-09-15T00:00:00"/>
    <d v="2015-11-07T00:00:00"/>
    <n v="1857"/>
    <d v="2020-11-12T00:00:00"/>
    <x v="1"/>
    <s v="SIN TTO"/>
    <n v="1857"/>
    <n v="0"/>
    <s v="NEGATIVO"/>
    <x v="0"/>
    <x v="25"/>
    <s v="00/00/0000"/>
    <d v="2020-11-12T00:00:00"/>
  </r>
  <r>
    <n v="24077200"/>
    <x v="1"/>
    <n v="78"/>
    <d v="2019-01-31T00:00:00"/>
    <d v="2019-03-04T00:00:00"/>
    <n v="654"/>
    <d v="2020-11-24T00:00:00"/>
    <x v="1"/>
    <s v="SIN TTO"/>
    <n v="654"/>
    <n v="0"/>
    <s v="NEGATIVO"/>
    <x v="0"/>
    <x v="9"/>
    <s v="00/00/0000"/>
    <d v="2020-11-24T00:00:00"/>
  </r>
  <r>
    <n v="24469379"/>
    <x v="1"/>
    <n v="75"/>
    <d v="2008-01-01T00:00:00"/>
    <s v="SIN TTO"/>
    <n v="4656"/>
    <d v="2020-12-07T00:00:00"/>
    <x v="0"/>
    <s v="SIN TTO"/>
    <n v="4656"/>
    <n v="0"/>
    <s v="NO REALIZADA"/>
    <x v="2"/>
    <x v="60"/>
    <s v="00/00/0000"/>
    <d v="2020-12-07T00:00:00"/>
  </r>
  <r>
    <n v="26403576"/>
    <x v="1"/>
    <n v="88"/>
    <d v="2018-01-01T00:00:00"/>
    <d v="2018-02-06T00:00:00"/>
    <n v="1095"/>
    <d v="2021-01-16T00:00:00"/>
    <x v="1"/>
    <s v="SIN TTO"/>
    <n v="1095"/>
    <n v="0"/>
    <s v="NO REALIZADA"/>
    <x v="2"/>
    <x v="61"/>
    <s v="00/00/0000"/>
    <d v="2021-01-16T00:00:00"/>
  </r>
  <r>
    <n v="28678272"/>
    <x v="1"/>
    <n v="73"/>
    <d v="2016-07-15T00:00:00"/>
    <d v="2016-09-16T00:00:00"/>
    <n v="1604"/>
    <d v="2020-12-29T00:00:00"/>
    <x v="1"/>
    <s v="SIN TTO"/>
    <n v="1604"/>
    <n v="0"/>
    <s v="NO REALIZADA"/>
    <x v="2"/>
    <x v="54"/>
    <s v="00/00/0000"/>
    <d v="2020-12-29T00:00:00"/>
  </r>
  <r>
    <n v="31399972"/>
    <x v="1"/>
    <n v="64"/>
    <d v="2016-12-11T00:00:00"/>
    <d v="2017-01-18T00:00:00"/>
    <n v="1488"/>
    <d v="2021-01-29T00:00:00"/>
    <x v="1"/>
    <s v="SIN TTO"/>
    <n v="1488"/>
    <n v="0"/>
    <s v="NO REALIZADA"/>
    <x v="2"/>
    <x v="57"/>
    <s v="00/00/0000"/>
    <d v="2021-01-29T00:00:00"/>
  </r>
  <r>
    <n v="34977428"/>
    <x v="1"/>
    <n v="60"/>
    <d v="2010-02-01T00:00:00"/>
    <d v="2010-03-09T00:00:00"/>
    <n v="3684"/>
    <d v="2020-04-25T00:00:00"/>
    <x v="1"/>
    <s v="SIN TTO"/>
    <n v="3684"/>
    <n v="0"/>
    <s v="POSITIVO"/>
    <x v="1"/>
    <x v="61"/>
    <s v="00/00/0000"/>
    <d v="2020-04-25T00:00:00"/>
  </r>
  <r>
    <n v="39151482"/>
    <x v="1"/>
    <n v="64"/>
    <d v="2018-09-01T00:00:00"/>
    <d v="2018-10-28T00:00:00"/>
    <n v="705"/>
    <d v="2020-08-16T00:00:00"/>
    <x v="1"/>
    <s v="SIN TTO"/>
    <n v="705"/>
    <n v="0"/>
    <s v="NEGATIVO"/>
    <x v="0"/>
    <x v="59"/>
    <s v="00/00/0000"/>
    <d v="2020-08-16T00:00:00"/>
  </r>
  <r>
    <n v="40177757"/>
    <x v="1"/>
    <n v="57"/>
    <d v="2016-02-01T00:00:00"/>
    <d v="2016-03-27T00:00:00"/>
    <n v="1763"/>
    <d v="2020-12-24T00:00:00"/>
    <x v="1"/>
    <s v="SIN TTO"/>
    <n v="1763"/>
    <n v="0"/>
    <s v="NEGATIVO"/>
    <x v="0"/>
    <x v="8"/>
    <s v="00/00/0000"/>
    <d v="2020-12-24T00:00:00"/>
  </r>
  <r>
    <n v="41319675"/>
    <x v="1"/>
    <n v="77"/>
    <d v="2019-02-23T00:00:00"/>
    <d v="2019-05-14T00:00:00"/>
    <n v="557"/>
    <d v="2020-09-10T00:00:00"/>
    <x v="1"/>
    <s v="SIN TTO"/>
    <n v="557"/>
    <n v="0"/>
    <s v="NEGATIVO"/>
    <x v="0"/>
    <x v="62"/>
    <s v="00/00/0000"/>
    <d v="2020-09-10T00:00:00"/>
  </r>
  <r>
    <n v="41369357"/>
    <x v="1"/>
    <n v="75"/>
    <d v="2016-01-01T00:00:00"/>
    <d v="2016-02-08T00:00:00"/>
    <n v="1835"/>
    <d v="2021-02-06T00:00:00"/>
    <x v="1"/>
    <s v="SIN TTO"/>
    <n v="1835"/>
    <n v="0"/>
    <s v="NEGATIVO"/>
    <x v="0"/>
    <x v="57"/>
    <s v="00/00/0000"/>
    <d v="2021-02-06T00:00:00"/>
  </r>
  <r>
    <n v="41383399"/>
    <x v="1"/>
    <n v="76"/>
    <d v="1998-01-01T00:00:00"/>
    <s v="SIN TTO"/>
    <n v="8081"/>
    <d v="2020-06-12T00:00:00"/>
    <x v="0"/>
    <d v="1998-02-17T00:00:00"/>
    <n v="46"/>
    <n v="1"/>
    <s v="NO REALIZADA"/>
    <x v="2"/>
    <x v="63"/>
    <s v="00/00/0000"/>
    <d v="2020-06-12T00:00:00"/>
  </r>
  <r>
    <n v="51649315"/>
    <x v="1"/>
    <n v="60"/>
    <d v="2006-01-01T00:00:00"/>
    <d v="2006-03-04T00:00:00"/>
    <n v="5320"/>
    <d v="2020-10-11T00:00:00"/>
    <x v="1"/>
    <s v="SIN TTO"/>
    <n v="5320"/>
    <n v="0"/>
    <s v="NO REALIZADA"/>
    <x v="2"/>
    <x v="50"/>
    <s v="00/00/0000"/>
    <d v="2020-10-11T00:00:00"/>
  </r>
  <r>
    <n v="51705698"/>
    <x v="0"/>
    <n v="57"/>
    <d v="2020-06-13T00:00:00"/>
    <s v="SIN TTO"/>
    <n v="11"/>
    <d v="2020-06-24T00:00:00"/>
    <x v="0"/>
    <s v="SIN TTO"/>
    <n v="11"/>
    <n v="0"/>
    <s v="POSITIVO"/>
    <x v="1"/>
    <x v="40"/>
    <s v="00/00/0000"/>
    <d v="2020-06-24T00:00:00"/>
  </r>
  <r>
    <n v="51708623"/>
    <x v="0"/>
    <n v="57"/>
    <d v="2018-09-09T00:00:00"/>
    <s v="SIN TTO"/>
    <n v="933"/>
    <d v="2021-04-12T00:00:00"/>
    <x v="0"/>
    <s v="SIN TTO"/>
    <n v="933"/>
    <n v="0"/>
    <s v="NO REALIZADA"/>
    <x v="2"/>
    <x v="64"/>
    <s v="00/00/0000"/>
    <d v="2021-04-12T00:00:00"/>
  </r>
  <r>
    <n v="51730800"/>
    <x v="0"/>
    <n v="57"/>
    <d v="2015-02-01T00:00:00"/>
    <d v="2015-03-02T00:00:00"/>
    <n v="2068"/>
    <d v="2020-10-29T00:00:00"/>
    <x v="1"/>
    <s v="SIN TTO"/>
    <n v="2068"/>
    <n v="0"/>
    <s v="NO REALIZADA"/>
    <x v="2"/>
    <x v="11"/>
    <s v="00/00/0000"/>
    <d v="2020-10-29T00:00:00"/>
  </r>
  <r>
    <n v="51849914"/>
    <x v="0"/>
    <n v="54"/>
    <d v="2016-05-30T00:00:00"/>
    <d v="2016-06-26T00:00:00"/>
    <n v="1742"/>
    <d v="2021-04-02T00:00:00"/>
    <x v="1"/>
    <s v="SIN TTO"/>
    <n v="1742"/>
    <n v="0"/>
    <s v="NO REALIZADA"/>
    <x v="2"/>
    <x v="5"/>
    <s v="00/00/0000"/>
    <d v="2021-04-02T00:00:00"/>
  </r>
  <r>
    <n v="51858135"/>
    <x v="0"/>
    <n v="54"/>
    <d v="2016-08-03T00:00:00"/>
    <d v="2016-09-10T00:00:00"/>
    <n v="1482"/>
    <d v="2020-09-15T00:00:00"/>
    <x v="1"/>
    <s v="SIN TTO"/>
    <n v="1482"/>
    <n v="0"/>
    <s v="NO REALIZADA"/>
    <x v="2"/>
    <x v="57"/>
    <s v="00/00/0000"/>
    <d v="2020-09-15T00:00:00"/>
  </r>
</pivotCacheRecords>
</file>

<file path=xl/pivotCache/pivotCacheRecords2.xml><?xml version="1.0" encoding="utf-8"?>
<pivotCacheRecords xmlns="http://schemas.openxmlformats.org/spreadsheetml/2006/main" xmlns:r="http://schemas.openxmlformats.org/officeDocument/2006/relationships" count="104">
  <r>
    <n v="1024534752"/>
    <x v="0"/>
    <n v="28"/>
    <d v="2020-05-29T00:00:00"/>
    <s v="SIN TTO"/>
    <n v="391"/>
    <d v="2021-06-30T00:00:00"/>
    <n v="0"/>
    <d v="2020-07-22T00:00:00"/>
    <n v="53"/>
    <n v="1"/>
    <x v="0"/>
    <x v="0"/>
    <n v="54"/>
    <d v="2021-06-30T00:00:00"/>
    <s v="00/00/0000"/>
    <x v="0"/>
  </r>
  <r>
    <n v="1031133182"/>
    <x v="0"/>
    <n v="29"/>
    <d v="2020-07-29T00:00:00"/>
    <d v="2020-09-07T00:00:00"/>
    <n v="331"/>
    <d v="2021-06-30T00:00:00"/>
    <n v="1"/>
    <s v="SIN TTO"/>
    <n v="331"/>
    <n v="0"/>
    <x v="1"/>
    <x v="1"/>
    <n v="40"/>
    <d v="2021-06-30T00:00:00"/>
    <s v="00/00/0000"/>
    <x v="0"/>
  </r>
  <r>
    <n v="1012341511"/>
    <x v="0"/>
    <n v="33"/>
    <d v="2020-05-22T00:00:00"/>
    <d v="2020-09-10T00:00:00"/>
    <n v="398"/>
    <d v="2021-06-30T00:00:00"/>
    <n v="1"/>
    <s v="SIN TTO"/>
    <n v="398"/>
    <n v="0"/>
    <x v="2"/>
    <x v="2"/>
    <n v="111"/>
    <d v="2021-06-30T00:00:00"/>
    <s v="00/00/0000"/>
    <x v="0"/>
  </r>
  <r>
    <n v="53931062"/>
    <x v="0"/>
    <n v="36"/>
    <d v="2020-03-13T00:00:00"/>
    <s v="SIN TTO"/>
    <n v="467"/>
    <d v="2021-06-30T00:00:00"/>
    <n v="0"/>
    <d v="2020-05-23T00:00:00"/>
    <n v="70"/>
    <n v="1"/>
    <x v="1"/>
    <x v="1"/>
    <n v="71"/>
    <d v="2021-06-30T00:00:00"/>
    <s v="00/00/0000"/>
    <x v="0"/>
  </r>
  <r>
    <n v="55305438"/>
    <x v="0"/>
    <n v="36"/>
    <d v="2020-10-28T00:00:00"/>
    <d v="2020-12-17T00:00:00"/>
    <n v="242"/>
    <d v="2021-06-30T00:00:00"/>
    <n v="1"/>
    <s v="SIN TTO"/>
    <n v="242"/>
    <n v="0"/>
    <x v="0"/>
    <x v="0"/>
    <n v="50"/>
    <d v="2021-06-30T00:00:00"/>
    <s v="00/00/0000"/>
    <x v="0"/>
  </r>
  <r>
    <n v="39731878"/>
    <x v="0"/>
    <n v="39"/>
    <d v="2021-04-27T00:00:00"/>
    <d v="2021-05-24T00:00:00"/>
    <n v="63"/>
    <d v="2021-06-30T00:00:00"/>
    <n v="1"/>
    <s v="SIN TTO"/>
    <n v="63"/>
    <n v="0"/>
    <x v="0"/>
    <x v="0"/>
    <n v="27"/>
    <d v="2021-06-30T00:00:00"/>
    <s v="00/00/0000"/>
    <x v="0"/>
  </r>
  <r>
    <n v="52743532"/>
    <x v="0"/>
    <n v="39"/>
    <d v="2020-05-14T00:00:00"/>
    <d v="2020-07-27T00:00:00"/>
    <n v="406"/>
    <d v="2021-06-30T00:00:00"/>
    <n v="1"/>
    <s v="SIN TTO"/>
    <n v="406"/>
    <n v="0"/>
    <x v="1"/>
    <x v="1"/>
    <n v="74"/>
    <d v="2021-06-30T00:00:00"/>
    <s v="00/00/0000"/>
    <x v="0"/>
  </r>
  <r>
    <n v="52786823"/>
    <x v="0"/>
    <n v="41"/>
    <d v="2021-05-26T00:00:00"/>
    <d v="2021-06-25T00:00:00"/>
    <n v="34"/>
    <d v="2021-06-30T00:00:00"/>
    <n v="1"/>
    <s v="SIN TTO"/>
    <n v="34"/>
    <n v="0"/>
    <x v="1"/>
    <x v="1"/>
    <n v="30"/>
    <d v="2021-06-30T00:00:00"/>
    <s v="00/00/0000"/>
    <x v="0"/>
  </r>
  <r>
    <n v="20739294"/>
    <x v="0"/>
    <n v="43"/>
    <d v="2020-06-06T00:00:00"/>
    <d v="2020-07-06T00:00:00"/>
    <n v="384"/>
    <d v="2021-06-30T00:00:00"/>
    <n v="1"/>
    <s v="SIN TTO"/>
    <n v="384"/>
    <n v="0"/>
    <x v="1"/>
    <x v="1"/>
    <n v="30"/>
    <d v="2021-06-30T00:00:00"/>
    <s v="00/00/0000"/>
    <x v="0"/>
  </r>
  <r>
    <n v="52380327"/>
    <x v="0"/>
    <n v="43"/>
    <d v="2020-03-18T00:00:00"/>
    <d v="2020-05-12T00:00:00"/>
    <n v="462"/>
    <d v="2021-06-30T00:00:00"/>
    <n v="1"/>
    <s v="SIN TTO"/>
    <n v="462"/>
    <n v="0"/>
    <x v="1"/>
    <x v="1"/>
    <n v="55"/>
    <d v="2021-06-30T00:00:00"/>
    <s v="00/00/0000"/>
    <x v="0"/>
  </r>
  <r>
    <n v="40040478"/>
    <x v="0"/>
    <n v="45"/>
    <d v="2020-06-19T00:00:00"/>
    <d v="2020-07-21T00:00:00"/>
    <n v="371"/>
    <d v="2021-06-30T00:00:00"/>
    <n v="1"/>
    <s v="SIN TTO"/>
    <n v="371"/>
    <n v="0"/>
    <x v="0"/>
    <x v="0"/>
    <n v="32"/>
    <d v="2021-06-30T00:00:00"/>
    <s v="00/00/0000"/>
    <x v="0"/>
  </r>
  <r>
    <n v="52559895"/>
    <x v="0"/>
    <n v="47"/>
    <d v="2021-01-21T00:00:00"/>
    <d v="2021-03-17T00:00:00"/>
    <n v="159"/>
    <d v="2021-06-30T00:00:00"/>
    <n v="1"/>
    <s v="SIN TTO"/>
    <n v="159"/>
    <n v="0"/>
    <x v="0"/>
    <x v="0"/>
    <n v="55"/>
    <d v="2021-06-30T00:00:00"/>
    <s v="00/00/0000"/>
    <x v="0"/>
  </r>
  <r>
    <n v="33238667"/>
    <x v="0"/>
    <n v="48"/>
    <d v="2021-03-29T00:00:00"/>
    <s v="SIN TTO"/>
    <n v="91"/>
    <d v="2021-06-30T00:00:00"/>
    <n v="0"/>
    <d v="2021-05-27T00:00:00"/>
    <n v="58"/>
    <n v="1"/>
    <x v="1"/>
    <x v="1"/>
    <n v="59"/>
    <d v="2021-06-30T00:00:00"/>
    <s v="00/00/0000"/>
    <x v="0"/>
  </r>
  <r>
    <n v="52024000"/>
    <x v="0"/>
    <n v="49"/>
    <d v="2021-04-06T00:00:00"/>
    <d v="2021-05-05T00:00:00"/>
    <n v="84"/>
    <d v="2021-06-30T00:00:00"/>
    <n v="1"/>
    <s v="SIN TTO"/>
    <n v="84"/>
    <n v="0"/>
    <x v="1"/>
    <x v="1"/>
    <n v="29"/>
    <d v="2021-06-30T00:00:00"/>
    <s v="00/00/0000"/>
    <x v="0"/>
  </r>
  <r>
    <n v="20886937"/>
    <x v="0"/>
    <n v="50"/>
    <d v="2021-04-26T00:00:00"/>
    <d v="2021-05-14T00:00:00"/>
    <n v="64"/>
    <d v="2021-06-30T00:00:00"/>
    <n v="1"/>
    <s v="SIN TTO"/>
    <n v="64"/>
    <n v="0"/>
    <x v="0"/>
    <x v="0"/>
    <n v="18"/>
    <d v="2021-06-30T00:00:00"/>
    <s v="00/00/0000"/>
    <x v="0"/>
  </r>
  <r>
    <n v="35476412"/>
    <x v="0"/>
    <n v="50"/>
    <d v="2021-01-26T00:00:00"/>
    <d v="2021-02-05T00:00:00"/>
    <n v="154"/>
    <d v="2021-06-30T00:00:00"/>
    <n v="1"/>
    <s v="SIN TTO"/>
    <n v="154"/>
    <n v="0"/>
    <x v="2"/>
    <x v="2"/>
    <n v="10"/>
    <d v="2021-06-30T00:00:00"/>
    <s v="00/00/0000"/>
    <x v="0"/>
  </r>
  <r>
    <n v="39654575"/>
    <x v="0"/>
    <n v="50"/>
    <d v="2021-02-02T00:00:00"/>
    <s v="SIN TTO"/>
    <n v="148"/>
    <d v="2021-06-30T00:00:00"/>
    <n v="0"/>
    <d v="2021-03-18T00:00:00"/>
    <n v="46"/>
    <n v="1"/>
    <x v="1"/>
    <x v="1"/>
    <n v="44"/>
    <d v="2021-06-30T00:00:00"/>
    <s v="00/00/0000"/>
    <x v="0"/>
  </r>
  <r>
    <n v="51987451"/>
    <x v="0"/>
    <n v="50"/>
    <d v="2020-10-14T00:00:00"/>
    <s v="SIN TTO"/>
    <n v="256"/>
    <d v="2021-06-30T00:00:00"/>
    <n v="0"/>
    <d v="2020-10-28T00:00:00"/>
    <n v="14"/>
    <n v="1"/>
    <x v="0"/>
    <x v="0"/>
    <n v="14"/>
    <d v="2021-06-30T00:00:00"/>
    <s v="00/00/0000"/>
    <x v="0"/>
  </r>
  <r>
    <n v="24031120"/>
    <x v="0"/>
    <n v="51"/>
    <d v="2020-04-02T00:00:00"/>
    <d v="2020-04-29T00:00:00"/>
    <n v="448"/>
    <d v="2021-06-30T00:00:00"/>
    <n v="1"/>
    <s v="SIN TTO"/>
    <n v="448"/>
    <n v="0"/>
    <x v="1"/>
    <x v="1"/>
    <n v="27"/>
    <d v="2021-06-30T00:00:00"/>
    <s v="00/00/0000"/>
    <x v="0"/>
  </r>
  <r>
    <n v="39548757"/>
    <x v="0"/>
    <n v="51"/>
    <d v="2021-01-16T00:00:00"/>
    <s v="SIN TTO"/>
    <n v="143"/>
    <d v="2021-06-09T00:00:00"/>
    <n v="0"/>
    <s v="SIN TTO"/>
    <n v="143"/>
    <n v="0"/>
    <x v="2"/>
    <x v="2"/>
    <n v="144"/>
    <d v="2021-06-09T00:00:00"/>
    <s v="00/00/0000"/>
    <x v="0"/>
  </r>
  <r>
    <n v="51968391"/>
    <x v="0"/>
    <n v="51"/>
    <d v="2020-08-18T00:00:00"/>
    <s v="SIN TTO"/>
    <n v="312"/>
    <d v="2021-06-30T00:00:00"/>
    <n v="0"/>
    <d v="2020-09-22T00:00:00"/>
    <n v="34"/>
    <n v="1"/>
    <x v="0"/>
    <x v="0"/>
    <n v="35"/>
    <d v="2021-06-30T00:00:00"/>
    <s v="00/00/0000"/>
    <x v="0"/>
  </r>
  <r>
    <n v="51975577"/>
    <x v="0"/>
    <n v="51"/>
    <d v="2020-07-24T00:00:00"/>
    <s v="SIN TTO"/>
    <n v="320"/>
    <d v="2021-06-14T00:00:00"/>
    <n v="0"/>
    <s v="SIN TTO"/>
    <n v="320"/>
    <n v="0"/>
    <x v="2"/>
    <x v="2"/>
    <n v="325"/>
    <d v="2021-06-14T00:00:00"/>
    <s v="00/00/0000"/>
    <x v="0"/>
  </r>
  <r>
    <n v="51988380"/>
    <x v="0"/>
    <n v="51"/>
    <d v="2021-03-01T00:00:00"/>
    <s v="SIN TTO"/>
    <n v="119"/>
    <d v="2021-06-30T00:00:00"/>
    <n v="0"/>
    <d v="2021-05-27T00:00:00"/>
    <n v="86"/>
    <n v="1"/>
    <x v="1"/>
    <x v="1"/>
    <n v="87"/>
    <d v="2021-06-30T00:00:00"/>
    <s v="00/00/0000"/>
    <x v="0"/>
  </r>
  <r>
    <n v="54256848"/>
    <x v="0"/>
    <n v="51"/>
    <d v="2020-07-06T00:00:00"/>
    <d v="2020-07-21T00:00:00"/>
    <n v="354"/>
    <d v="2021-06-30T00:00:00"/>
    <n v="1"/>
    <s v="SIN TTO"/>
    <n v="354"/>
    <n v="0"/>
    <x v="0"/>
    <x v="0"/>
    <n v="15"/>
    <d v="2021-06-30T00:00:00"/>
    <s v="00/00/0000"/>
    <x v="0"/>
  </r>
  <r>
    <n v="39546092"/>
    <x v="0"/>
    <n v="52"/>
    <d v="2020-05-07T00:00:00"/>
    <s v="SIN TTO"/>
    <n v="413"/>
    <d v="2021-06-30T00:00:00"/>
    <n v="0"/>
    <d v="2020-07-25T00:00:00"/>
    <n v="78"/>
    <n v="1"/>
    <x v="1"/>
    <x v="1"/>
    <n v="79"/>
    <d v="2021-06-30T00:00:00"/>
    <s v="00/00/0000"/>
    <x v="0"/>
  </r>
  <r>
    <n v="39781268"/>
    <x v="0"/>
    <n v="52"/>
    <d v="2020-03-02T00:00:00"/>
    <s v="SIN TTO"/>
    <n v="478"/>
    <d v="2021-06-30T00:00:00"/>
    <n v="0"/>
    <d v="2020-06-06T00:00:00"/>
    <n v="94"/>
    <n v="1"/>
    <x v="1"/>
    <x v="1"/>
    <n v="96"/>
    <d v="2021-06-30T00:00:00"/>
    <s v="00/00/0000"/>
    <x v="0"/>
  </r>
  <r>
    <n v="20644354"/>
    <x v="0"/>
    <n v="56"/>
    <d v="2020-07-08T00:00:00"/>
    <s v="SIN TTO"/>
    <n v="352"/>
    <d v="2021-06-30T00:00:00"/>
    <n v="0"/>
    <d v="2020-07-25T00:00:00"/>
    <n v="17"/>
    <n v="1"/>
    <x v="2"/>
    <x v="2"/>
    <n v="17"/>
    <d v="2021-06-30T00:00:00"/>
    <s v="00/00/0000"/>
    <x v="0"/>
  </r>
  <r>
    <n v="60253482"/>
    <x v="0"/>
    <n v="56"/>
    <d v="2021-01-28T00:00:00"/>
    <d v="2021-02-16T00:00:00"/>
    <n v="152"/>
    <d v="2021-06-30T00:00:00"/>
    <n v="1"/>
    <s v="SIN TTO"/>
    <n v="152"/>
    <n v="0"/>
    <x v="0"/>
    <x v="0"/>
    <n v="19"/>
    <d v="2021-06-30T00:00:00"/>
    <s v="00/00/0000"/>
    <x v="0"/>
  </r>
  <r>
    <n v="51749461"/>
    <x v="0"/>
    <n v="57"/>
    <d v="2020-11-20T00:00:00"/>
    <d v="2021-01-12T00:00:00"/>
    <n v="220"/>
    <d v="2021-06-30T00:00:00"/>
    <n v="1"/>
    <s v="SIN TTO"/>
    <n v="220"/>
    <n v="0"/>
    <x v="1"/>
    <x v="1"/>
    <n v="53"/>
    <d v="2021-06-30T00:00:00"/>
    <s v="00/00/0000"/>
    <x v="0"/>
  </r>
  <r>
    <n v="51784568"/>
    <x v="0"/>
    <n v="57"/>
    <d v="2020-08-31T00:00:00"/>
    <d v="2020-12-28T00:00:00"/>
    <n v="300"/>
    <d v="2021-06-30T00:00:00"/>
    <n v="1"/>
    <s v="SIN TTO"/>
    <n v="300"/>
    <n v="0"/>
    <x v="1"/>
    <x v="1"/>
    <n v="119"/>
    <d v="2021-06-30T00:00:00"/>
    <s v="00/00/0000"/>
    <x v="0"/>
  </r>
  <r>
    <n v="39558180"/>
    <x v="0"/>
    <n v="58"/>
    <d v="2021-03-14T00:00:00"/>
    <s v="SIN TTO"/>
    <n v="106"/>
    <d v="2021-06-30T00:00:00"/>
    <n v="0"/>
    <d v="2021-05-27T00:00:00"/>
    <n v="73"/>
    <n v="1"/>
    <x v="0"/>
    <x v="0"/>
    <n v="74"/>
    <d v="2021-06-30T00:00:00"/>
    <s v="00/00/0000"/>
    <x v="0"/>
  </r>
  <r>
    <n v="24098705"/>
    <x v="0"/>
    <n v="59"/>
    <d v="2021-02-22T00:00:00"/>
    <d v="2021-03-18T00:00:00"/>
    <n v="128"/>
    <d v="2021-06-30T00:00:00"/>
    <n v="1"/>
    <s v="SIN TTO"/>
    <n v="128"/>
    <n v="0"/>
    <x v="2"/>
    <x v="2"/>
    <n v="24"/>
    <d v="2021-06-30T00:00:00"/>
    <s v="00/00/0000"/>
    <x v="0"/>
  </r>
  <r>
    <n v="39613422"/>
    <x v="0"/>
    <n v="59"/>
    <d v="2020-05-10T00:00:00"/>
    <d v="2020-06-10T00:00:00"/>
    <n v="410"/>
    <d v="2021-06-30T00:00:00"/>
    <n v="1"/>
    <s v="SIN TTO"/>
    <n v="410"/>
    <n v="0"/>
    <x v="1"/>
    <x v="1"/>
    <n v="31"/>
    <d v="2021-06-30T00:00:00"/>
    <s v="00/00/0000"/>
    <x v="0"/>
  </r>
  <r>
    <n v="51621577"/>
    <x v="0"/>
    <n v="59"/>
    <d v="2020-03-02T00:00:00"/>
    <d v="2020-03-30T00:00:00"/>
    <n v="478"/>
    <d v="2021-06-30T00:00:00"/>
    <n v="1"/>
    <s v="SIN TTO"/>
    <n v="478"/>
    <n v="0"/>
    <x v="2"/>
    <x v="2"/>
    <n v="28"/>
    <d v="2021-06-30T00:00:00"/>
    <s v="00/00/0000"/>
    <x v="0"/>
  </r>
  <r>
    <n v="21058097"/>
    <x v="1"/>
    <n v="60"/>
    <d v="2020-04-08T00:00:00"/>
    <s v="SIN TTO"/>
    <n v="442"/>
    <d v="2021-06-30T00:00:00"/>
    <n v="0"/>
    <d v="2020-06-22T00:00:00"/>
    <n v="74"/>
    <n v="1"/>
    <x v="1"/>
    <x v="1"/>
    <n v="75"/>
    <d v="2021-06-30T00:00:00"/>
    <s v="00/00/0000"/>
    <x v="0"/>
  </r>
  <r>
    <n v="40016339"/>
    <x v="1"/>
    <n v="60"/>
    <d v="2021-03-11T00:00:00"/>
    <s v="SIN TTO"/>
    <n v="109"/>
    <d v="2021-06-30T00:00:00"/>
    <n v="0"/>
    <d v="2021-05-01T00:00:00"/>
    <n v="50"/>
    <n v="1"/>
    <x v="0"/>
    <x v="0"/>
    <n v="51"/>
    <d v="2021-06-30T00:00:00"/>
    <s v="00/00/0000"/>
    <x v="0"/>
  </r>
  <r>
    <n v="23560537"/>
    <x v="1"/>
    <n v="61"/>
    <d v="2020-07-09T00:00:00"/>
    <d v="2020-07-26T00:00:00"/>
    <n v="351"/>
    <d v="2021-06-30T00:00:00"/>
    <n v="1"/>
    <s v="SIN TTO"/>
    <n v="351"/>
    <n v="0"/>
    <x v="2"/>
    <x v="2"/>
    <n v="17"/>
    <d v="2021-06-30T00:00:00"/>
    <s v="00/00/0000"/>
    <x v="0"/>
  </r>
  <r>
    <n v="23636902"/>
    <x v="1"/>
    <n v="61"/>
    <d v="2020-12-09T00:00:00"/>
    <d v="2021-01-08T00:00:00"/>
    <n v="201"/>
    <d v="2021-06-30T00:00:00"/>
    <n v="1"/>
    <s v="SIN TTO"/>
    <n v="201"/>
    <n v="0"/>
    <x v="1"/>
    <x v="1"/>
    <n v="30"/>
    <d v="2021-06-30T00:00:00"/>
    <s v="00/00/0000"/>
    <x v="0"/>
  </r>
  <r>
    <n v="41799110"/>
    <x v="1"/>
    <n v="61"/>
    <d v="2020-03-17T00:00:00"/>
    <d v="2020-08-03T00:00:00"/>
    <n v="463"/>
    <d v="2021-06-30T00:00:00"/>
    <n v="1"/>
    <s v="SIN TTO"/>
    <n v="463"/>
    <n v="0"/>
    <x v="1"/>
    <x v="1"/>
    <n v="139"/>
    <d v="2021-06-30T00:00:00"/>
    <s v="00/00/0000"/>
    <x v="0"/>
  </r>
  <r>
    <n v="21056742"/>
    <x v="1"/>
    <n v="62"/>
    <d v="2020-03-04T00:00:00"/>
    <d v="2020-04-15T00:00:00"/>
    <n v="476"/>
    <d v="2021-06-30T00:00:00"/>
    <n v="1"/>
    <s v="SIN TTO"/>
    <n v="476"/>
    <n v="0"/>
    <x v="2"/>
    <x v="2"/>
    <n v="42"/>
    <d v="2021-06-30T00:00:00"/>
    <s v="00/00/0000"/>
    <x v="0"/>
  </r>
  <r>
    <n v="30708838"/>
    <x v="1"/>
    <n v="63"/>
    <d v="2021-05-05T00:00:00"/>
    <d v="2021-05-20T00:00:00"/>
    <n v="55"/>
    <d v="2021-06-30T00:00:00"/>
    <n v="1"/>
    <s v="SIN TTO"/>
    <n v="55"/>
    <n v="0"/>
    <x v="2"/>
    <x v="2"/>
    <n v="15"/>
    <d v="2021-06-30T00:00:00"/>
    <s v="00/00/0000"/>
    <x v="0"/>
  </r>
  <r>
    <n v="35328102"/>
    <x v="1"/>
    <n v="63"/>
    <d v="2021-01-20T00:00:00"/>
    <d v="2021-02-09T00:00:00"/>
    <n v="160"/>
    <d v="2021-06-30T00:00:00"/>
    <n v="1"/>
    <s v="SIN TTO"/>
    <n v="160"/>
    <n v="0"/>
    <x v="0"/>
    <x v="0"/>
    <n v="20"/>
    <d v="2021-06-30T00:00:00"/>
    <s v="00/00/0000"/>
    <x v="0"/>
  </r>
  <r>
    <n v="35323121"/>
    <x v="1"/>
    <n v="64"/>
    <d v="2021-05-31T00:00:00"/>
    <s v="SIN TTO"/>
    <n v="30"/>
    <d v="2021-06-30T00:00:00"/>
    <n v="0"/>
    <d v="2021-07-10T00:00:00"/>
    <n v="40"/>
    <n v="1"/>
    <x v="0"/>
    <x v="0"/>
    <n v="40"/>
    <d v="2021-06-30T00:00:00"/>
    <s v="00/00/0000"/>
    <x v="0"/>
  </r>
  <r>
    <n v="51556841"/>
    <x v="1"/>
    <n v="64"/>
    <d v="2021-05-27T00:00:00"/>
    <d v="2021-06-17T00:00:00"/>
    <n v="33"/>
    <d v="2021-06-30T00:00:00"/>
    <n v="1"/>
    <s v="SIN TTO"/>
    <n v="33"/>
    <n v="0"/>
    <x v="1"/>
    <x v="1"/>
    <n v="21"/>
    <d v="2021-06-30T00:00:00"/>
    <s v="00/00/0000"/>
    <x v="0"/>
  </r>
  <r>
    <n v="41670979"/>
    <x v="1"/>
    <n v="65"/>
    <d v="2020-10-07T00:00:00"/>
    <d v="2020-11-05T00:00:00"/>
    <n v="263"/>
    <d v="2021-06-30T00:00:00"/>
    <n v="1"/>
    <s v="SIN TTO"/>
    <n v="263"/>
    <n v="0"/>
    <x v="0"/>
    <x v="0"/>
    <n v="29"/>
    <d v="2021-06-30T00:00:00"/>
    <s v="00/00/0000"/>
    <x v="0"/>
  </r>
  <r>
    <n v="41663644"/>
    <x v="1"/>
    <n v="66"/>
    <d v="2020-05-29T00:00:00"/>
    <s v="SIN TTO"/>
    <n v="391"/>
    <d v="2021-06-30T00:00:00"/>
    <n v="0"/>
    <d v="2020-09-22T00:00:00"/>
    <n v="113"/>
    <n v="1"/>
    <x v="1"/>
    <x v="1"/>
    <n v="116"/>
    <d v="2021-06-30T00:00:00"/>
    <s v="00/00/0000"/>
    <x v="0"/>
  </r>
  <r>
    <n v="35333081"/>
    <x v="1"/>
    <n v="67"/>
    <d v="2021-05-11T00:00:00"/>
    <s v="SIN TTO"/>
    <n v="49"/>
    <d v="2021-06-30T00:00:00"/>
    <n v="0"/>
    <d v="2021-05-31T00:00:00"/>
    <n v="20"/>
    <n v="1"/>
    <x v="0"/>
    <x v="0"/>
    <n v="20"/>
    <d v="2021-06-30T00:00:00"/>
    <s v="00/00/0000"/>
    <x v="0"/>
  </r>
  <r>
    <n v="41600735"/>
    <x v="1"/>
    <n v="67"/>
    <d v="2021-01-18T00:00:00"/>
    <s v="SIN TTO"/>
    <n v="162"/>
    <d v="2021-06-30T00:00:00"/>
    <n v="0"/>
    <d v="2021-04-17T00:00:00"/>
    <n v="89"/>
    <n v="1"/>
    <x v="1"/>
    <x v="1"/>
    <n v="89"/>
    <d v="2021-06-30T00:00:00"/>
    <s v="00/00/0000"/>
    <x v="0"/>
  </r>
  <r>
    <n v="21109046"/>
    <x v="1"/>
    <n v="68"/>
    <d v="2020-07-21T00:00:00"/>
    <s v="SIN TTO"/>
    <n v="339"/>
    <d v="2021-06-30T00:00:00"/>
    <n v="0"/>
    <d v="2020-09-05T00:00:00"/>
    <n v="44"/>
    <n v="1"/>
    <x v="2"/>
    <x v="2"/>
    <n v="46"/>
    <d v="2021-06-30T00:00:00"/>
    <s v="00/00/0000"/>
    <x v="0"/>
  </r>
  <r>
    <n v="28181744"/>
    <x v="1"/>
    <n v="68"/>
    <d v="2021-03-05T00:00:00"/>
    <d v="2021-04-22T00:00:00"/>
    <n v="115"/>
    <d v="2021-06-30T00:00:00"/>
    <n v="1"/>
    <s v="SIN TTO"/>
    <n v="115"/>
    <n v="0"/>
    <x v="1"/>
    <x v="1"/>
    <n v="48"/>
    <d v="2021-06-30T00:00:00"/>
    <s v="00/00/0000"/>
    <x v="0"/>
  </r>
  <r>
    <n v="20945199"/>
    <x v="1"/>
    <n v="69"/>
    <d v="2020-04-23T00:00:00"/>
    <s v="SIN TTO"/>
    <n v="427"/>
    <d v="2021-06-30T00:00:00"/>
    <n v="0"/>
    <d v="2020-05-04T00:00:00"/>
    <n v="11"/>
    <n v="1"/>
    <x v="0"/>
    <x v="0"/>
    <n v="11"/>
    <d v="2021-06-30T00:00:00"/>
    <s v="00/00/0000"/>
    <x v="0"/>
  </r>
  <r>
    <n v="21226932"/>
    <x v="1"/>
    <n v="69"/>
    <d v="2020-08-28T00:00:00"/>
    <d v="2020-10-06T00:00:00"/>
    <n v="302"/>
    <d v="2021-06-30T00:00:00"/>
    <n v="1"/>
    <s v="SIN TTO"/>
    <n v="302"/>
    <n v="0"/>
    <x v="1"/>
    <x v="1"/>
    <n v="39"/>
    <d v="2021-06-30T00:00:00"/>
    <s v="00/00/0000"/>
    <x v="0"/>
  </r>
  <r>
    <n v="41502986"/>
    <x v="1"/>
    <n v="70"/>
    <d v="2021-02-12T00:00:00"/>
    <s v="SIN TTO"/>
    <n v="77"/>
    <d v="2021-04-29T00:00:00"/>
    <n v="0"/>
    <s v="SIN TTO"/>
    <n v="77"/>
    <n v="0"/>
    <x v="2"/>
    <x v="2"/>
    <n v="76"/>
    <d v="2021-04-29T00:00:00"/>
    <s v="00/00/0000"/>
    <x v="0"/>
  </r>
  <r>
    <n v="33167219"/>
    <x v="1"/>
    <n v="71"/>
    <d v="2020-11-24T00:00:00"/>
    <d v="2021-01-05T00:00:00"/>
    <n v="216"/>
    <d v="2021-06-30T00:00:00"/>
    <n v="1"/>
    <s v="SIN TTO"/>
    <n v="216"/>
    <n v="0"/>
    <x v="0"/>
    <x v="0"/>
    <n v="42"/>
    <d v="2021-06-30T00:00:00"/>
    <s v="00/00/0000"/>
    <x v="0"/>
  </r>
  <r>
    <n v="41459363"/>
    <x v="1"/>
    <n v="71"/>
    <d v="2020-10-28T00:00:00"/>
    <s v="SIN TTO"/>
    <n v="123"/>
    <d v="2021-03-01T00:00:00"/>
    <n v="0"/>
    <s v="SIN TTO"/>
    <n v="123"/>
    <n v="0"/>
    <x v="2"/>
    <x v="2"/>
    <n v="124"/>
    <d v="2021-03-01T00:00:00"/>
    <s v="00/00/0000"/>
    <x v="0"/>
  </r>
  <r>
    <n v="41525431"/>
    <x v="1"/>
    <n v="71"/>
    <d v="2020-09-25T00:00:00"/>
    <d v="2020-10-27T00:00:00"/>
    <n v="275"/>
    <d v="2021-06-30T00:00:00"/>
    <n v="1"/>
    <s v="SIN TTO"/>
    <n v="275"/>
    <n v="0"/>
    <x v="0"/>
    <x v="0"/>
    <n v="32"/>
    <d v="2021-06-30T00:00:00"/>
    <s v="00/00/0000"/>
    <x v="0"/>
  </r>
  <r>
    <n v="41568453"/>
    <x v="1"/>
    <n v="71"/>
    <d v="2020-04-18T00:00:00"/>
    <d v="2020-05-04T00:00:00"/>
    <n v="432"/>
    <d v="2021-06-30T00:00:00"/>
    <n v="1"/>
    <s v="SIN TTO"/>
    <n v="432"/>
    <n v="0"/>
    <x v="0"/>
    <x v="0"/>
    <n v="16"/>
    <d v="2021-06-30T00:00:00"/>
    <s v="00/00/0000"/>
    <x v="0"/>
  </r>
  <r>
    <n v="21223827"/>
    <x v="1"/>
    <n v="72"/>
    <d v="2021-05-05T00:00:00"/>
    <d v="2021-05-26T00:00:00"/>
    <n v="55"/>
    <d v="2021-06-30T00:00:00"/>
    <n v="1"/>
    <s v="SIN TTO"/>
    <n v="55"/>
    <n v="0"/>
    <x v="2"/>
    <x v="2"/>
    <n v="21"/>
    <d v="2021-06-30T00:00:00"/>
    <s v="00/00/0000"/>
    <x v="0"/>
  </r>
  <r>
    <n v="41447911"/>
    <x v="1"/>
    <n v="72"/>
    <d v="2020-04-30T00:00:00"/>
    <s v="SIN TTO"/>
    <n v="420"/>
    <d v="2021-06-30T00:00:00"/>
    <n v="0"/>
    <d v="2020-05-25T00:00:00"/>
    <n v="25"/>
    <n v="1"/>
    <x v="0"/>
    <x v="0"/>
    <n v="25"/>
    <d v="2021-06-30T00:00:00"/>
    <s v="00/00/0000"/>
    <x v="0"/>
  </r>
  <r>
    <n v="41378925"/>
    <x v="1"/>
    <n v="74"/>
    <d v="2020-03-12T00:00:00"/>
    <d v="2020-07-03T00:00:00"/>
    <n v="468"/>
    <d v="2021-06-30T00:00:00"/>
    <n v="1"/>
    <s v="SIN TTO"/>
    <n v="468"/>
    <n v="0"/>
    <x v="1"/>
    <x v="1"/>
    <n v="113"/>
    <d v="2021-06-30T00:00:00"/>
    <s v="00/00/0000"/>
    <x v="0"/>
  </r>
  <r>
    <n v="41330836"/>
    <x v="1"/>
    <n v="75"/>
    <d v="2020-05-14T00:00:00"/>
    <d v="2020-07-13T00:00:00"/>
    <n v="406"/>
    <d v="2021-06-30T00:00:00"/>
    <n v="1"/>
    <s v="SIN TTO"/>
    <n v="406"/>
    <n v="0"/>
    <x v="1"/>
    <x v="1"/>
    <n v="60"/>
    <d v="2021-06-30T00:00:00"/>
    <s v="00/00/0000"/>
    <x v="0"/>
  </r>
  <r>
    <n v="41337002"/>
    <x v="1"/>
    <n v="75"/>
    <d v="2020-12-04T00:00:00"/>
    <d v="2021-01-22T00:00:00"/>
    <n v="206"/>
    <d v="2021-06-30T00:00:00"/>
    <n v="1"/>
    <s v="SIN TTO"/>
    <n v="206"/>
    <n v="0"/>
    <x v="0"/>
    <x v="0"/>
    <n v="49"/>
    <d v="2021-06-30T00:00:00"/>
    <s v="00/00/0000"/>
    <x v="0"/>
  </r>
  <r>
    <n v="41473828"/>
    <x v="1"/>
    <n v="75"/>
    <d v="2020-03-18T00:00:00"/>
    <s v="SIN TTO"/>
    <n v="462"/>
    <d v="2021-06-30T00:00:00"/>
    <n v="0"/>
    <d v="2020-04-15T00:00:00"/>
    <n v="27"/>
    <n v="1"/>
    <x v="0"/>
    <x v="0"/>
    <n v="28"/>
    <d v="2021-06-30T00:00:00"/>
    <s v="00/00/0000"/>
    <x v="0"/>
  </r>
  <r>
    <n v="23265142"/>
    <x v="1"/>
    <n v="76"/>
    <d v="2020-03-01T00:00:00"/>
    <d v="2020-05-11T00:00:00"/>
    <n v="479"/>
    <d v="2021-06-30T00:00:00"/>
    <n v="1"/>
    <s v="SIN TTO"/>
    <n v="479"/>
    <n v="0"/>
    <x v="1"/>
    <x v="1"/>
    <n v="71"/>
    <d v="2021-06-30T00:00:00"/>
    <s v="00/00/0000"/>
    <x v="0"/>
  </r>
  <r>
    <n v="41327260"/>
    <x v="1"/>
    <n v="76"/>
    <d v="2020-03-25T00:00:00"/>
    <s v="SIN TTO"/>
    <n v="455"/>
    <d v="2021-06-30T00:00:00"/>
    <n v="0"/>
    <d v="2020-05-14T00:00:00"/>
    <n v="49"/>
    <n v="1"/>
    <x v="1"/>
    <x v="1"/>
    <n v="50"/>
    <d v="2021-06-30T00:00:00"/>
    <s v="00/00/0000"/>
    <x v="0"/>
  </r>
  <r>
    <n v="41340142"/>
    <x v="1"/>
    <n v="76"/>
    <d v="2020-12-15T00:00:00"/>
    <s v="SIN TTO"/>
    <n v="189"/>
    <d v="2021-06-24T00:00:00"/>
    <n v="0"/>
    <s v="SIN TTO"/>
    <n v="189"/>
    <n v="0"/>
    <x v="2"/>
    <x v="2"/>
    <n v="191"/>
    <d v="2021-06-24T00:00:00"/>
    <s v="00/00/0000"/>
    <x v="0"/>
  </r>
  <r>
    <n v="23266124"/>
    <x v="1"/>
    <n v="77"/>
    <d v="2020-05-08T00:00:00"/>
    <d v="2020-07-09T00:00:00"/>
    <n v="412"/>
    <d v="2021-06-30T00:00:00"/>
    <n v="1"/>
    <s v="SIN TTO"/>
    <n v="412"/>
    <n v="0"/>
    <x v="2"/>
    <x v="2"/>
    <n v="62"/>
    <d v="2021-06-30T00:00:00"/>
    <s v="00/00/0000"/>
    <x v="0"/>
  </r>
  <r>
    <n v="41303194"/>
    <x v="1"/>
    <n v="77"/>
    <d v="2020-03-03T00:00:00"/>
    <s v="SIN TTO"/>
    <n v="477"/>
    <d v="2021-06-30T00:00:00"/>
    <n v="0"/>
    <d v="2020-07-15T00:00:00"/>
    <n v="132"/>
    <n v="1"/>
    <x v="1"/>
    <x v="1"/>
    <n v="134"/>
    <d v="2021-06-30T00:00:00"/>
    <s v="00/00/0000"/>
    <x v="0"/>
  </r>
  <r>
    <n v="41321471"/>
    <x v="1"/>
    <n v="77"/>
    <d v="2020-12-22T00:00:00"/>
    <s v="SIN TTO"/>
    <n v="7"/>
    <d v="2020-12-29T00:00:00"/>
    <n v="0"/>
    <s v="SIN TTO"/>
    <n v="7"/>
    <n v="0"/>
    <x v="2"/>
    <x v="2"/>
    <n v="7"/>
    <d v="2020-12-29T00:00:00"/>
    <s v="00/00/0000"/>
    <x v="0"/>
  </r>
  <r>
    <n v="23263937"/>
    <x v="1"/>
    <n v="79"/>
    <d v="2021-05-03T00:00:00"/>
    <s v="SIN TTO"/>
    <n v="57"/>
    <d v="2021-06-30T00:00:00"/>
    <n v="0"/>
    <d v="2021-06-04T00:00:00"/>
    <n v="31"/>
    <n v="1"/>
    <x v="2"/>
    <x v="2"/>
    <n v="32"/>
    <d v="2021-06-30T00:00:00"/>
    <s v="00/00/0000"/>
    <x v="0"/>
  </r>
  <r>
    <n v="23482733"/>
    <x v="1"/>
    <n v="79"/>
    <d v="2021-04-21T00:00:00"/>
    <s v="SIN TTO"/>
    <n v="43"/>
    <d v="2021-06-04T00:00:00"/>
    <n v="0"/>
    <s v="SIN TTO"/>
    <n v="43"/>
    <n v="0"/>
    <x v="1"/>
    <x v="1"/>
    <n v="44"/>
    <d v="2021-06-04T00:00:00"/>
    <s v="00/00/0000"/>
    <x v="0"/>
  </r>
  <r>
    <n v="20291604"/>
    <x v="1"/>
    <n v="80"/>
    <d v="2020-12-09T00:00:00"/>
    <d v="2020-12-22T00:00:00"/>
    <n v="201"/>
    <d v="2021-06-30T00:00:00"/>
    <n v="1"/>
    <s v="SIN TTO"/>
    <n v="201"/>
    <n v="0"/>
    <x v="1"/>
    <x v="1"/>
    <n v="13"/>
    <d v="2021-06-30T00:00:00"/>
    <s v="00/00/0000"/>
    <x v="0"/>
  </r>
  <r>
    <n v="20228754"/>
    <x v="1"/>
    <n v="81"/>
    <d v="2021-02-10T00:00:00"/>
    <d v="2021-04-10T00:00:00"/>
    <n v="140"/>
    <d v="2021-06-30T00:00:00"/>
    <n v="1"/>
    <s v="SIN TTO"/>
    <n v="140"/>
    <n v="0"/>
    <x v="1"/>
    <x v="1"/>
    <n v="59"/>
    <d v="2021-06-30T00:00:00"/>
    <s v="00/00/0000"/>
    <x v="0"/>
  </r>
  <r>
    <n v="20172470"/>
    <x v="1"/>
    <n v="84"/>
    <d v="2020-08-12T00:00:00"/>
    <d v="2020-08-31T00:00:00"/>
    <n v="318"/>
    <d v="2021-06-30T00:00:00"/>
    <n v="1"/>
    <s v="SIN TTO"/>
    <n v="318"/>
    <n v="0"/>
    <x v="0"/>
    <x v="0"/>
    <n v="19"/>
    <d v="2021-06-30T00:00:00"/>
    <s v="00/00/0000"/>
    <x v="0"/>
  </r>
  <r>
    <n v="20076709"/>
    <x v="1"/>
    <n v="88"/>
    <d v="2020-11-03T00:00:00"/>
    <d v="2021-01-05T00:00:00"/>
    <n v="237"/>
    <d v="2021-06-30T00:00:00"/>
    <n v="1"/>
    <s v="SIN TTO"/>
    <n v="237"/>
    <n v="0"/>
    <x v="1"/>
    <x v="1"/>
    <n v="63"/>
    <d v="2021-06-30T00:00:00"/>
    <s v="00/00/0000"/>
    <x v="0"/>
  </r>
  <r>
    <n v="1022352683"/>
    <x v="0"/>
    <n v="32"/>
    <d v="2019-05-22T00:00:00"/>
    <d v="2019-06-06T00:00:00"/>
    <n v="392"/>
    <d v="2020-06-24T00:00:00"/>
    <n v="1"/>
    <s v="SIN TTO"/>
    <n v="392"/>
    <n v="0"/>
    <x v="1"/>
    <x v="1"/>
    <n v="15"/>
    <s v="00/00/0000"/>
    <d v="2020-06-24T00:00:00"/>
    <x v="1"/>
  </r>
  <r>
    <n v="20187240"/>
    <x v="1"/>
    <n v="96"/>
    <d v="2010-01-15T00:00:00"/>
    <d v="2010-03-23T00:00:00"/>
    <n v="3657"/>
    <d v="2020-03-12T00:00:00"/>
    <n v="1"/>
    <s v="SIN TTO"/>
    <n v="3657"/>
    <n v="0"/>
    <x v="0"/>
    <x v="0"/>
    <n v="67"/>
    <s v="00/00/0000"/>
    <d v="2020-03-12T00:00:00"/>
    <x v="1"/>
  </r>
  <r>
    <n v="20235473"/>
    <x v="1"/>
    <n v="85"/>
    <d v="2016-03-15T00:00:00"/>
    <d v="2016-04-04T00:00:00"/>
    <n v="1705"/>
    <d v="2020-12-10T00:00:00"/>
    <n v="1"/>
    <s v="SIN TTO"/>
    <n v="1705"/>
    <n v="0"/>
    <x v="0"/>
    <x v="0"/>
    <n v="20"/>
    <s v="00/00/0000"/>
    <d v="2020-12-10T00:00:00"/>
    <x v="1"/>
  </r>
  <r>
    <n v="20247601"/>
    <x v="2"/>
    <n v="91"/>
    <d v="2011-01-10T00:00:00"/>
    <s v="SIN TTO"/>
    <n v="3584"/>
    <d v="2020-12-24T00:00:00"/>
    <n v="0"/>
    <d v="2011-03-12T00:00:00"/>
    <n v="62"/>
    <n v="1"/>
    <x v="2"/>
    <x v="2"/>
    <n v="61"/>
    <s v="00/00/0000"/>
    <d v="2020-12-24T00:00:00"/>
    <x v="1"/>
  </r>
  <r>
    <n v="20280856"/>
    <x v="1"/>
    <n v="79"/>
    <d v="2019-11-05T00:00:00"/>
    <d v="2019-12-13T00:00:00"/>
    <n v="367"/>
    <d v="2020-11-12T00:00:00"/>
    <n v="1"/>
    <s v="SIN TTO"/>
    <n v="367"/>
    <n v="0"/>
    <x v="2"/>
    <x v="2"/>
    <n v="38"/>
    <s v="00/00/0000"/>
    <d v="2020-11-12T00:00:00"/>
    <x v="1"/>
  </r>
  <r>
    <n v="20335041"/>
    <x v="1"/>
    <n v="78"/>
    <d v="2012-07-27T00:00:00"/>
    <d v="2012-08-16T00:00:00"/>
    <n v="3144"/>
    <d v="2021-04-21T00:00:00"/>
    <n v="1"/>
    <s v="SIN TTO"/>
    <n v="3144"/>
    <n v="0"/>
    <x v="1"/>
    <x v="1"/>
    <n v="20"/>
    <s v="00/00/0000"/>
    <d v="2021-04-21T00:00:00"/>
    <x v="1"/>
  </r>
  <r>
    <n v="20611392"/>
    <x v="1"/>
    <n v="72"/>
    <d v="2014-07-15T00:00:00"/>
    <d v="2014-08-09T00:00:00"/>
    <n v="2344"/>
    <d v="2021-01-19T00:00:00"/>
    <n v="1"/>
    <s v="SIN TTO"/>
    <n v="2344"/>
    <n v="0"/>
    <x v="2"/>
    <x v="2"/>
    <n v="25"/>
    <s v="00/00/0000"/>
    <d v="2021-01-19T00:00:00"/>
    <x v="1"/>
  </r>
  <r>
    <n v="20774881"/>
    <x v="0"/>
    <n v="44"/>
    <d v="2014-02-28T00:00:00"/>
    <s v="SIN TTO"/>
    <n v="2498"/>
    <d v="2021-02-08T00:00:00"/>
    <n v="0"/>
    <d v="2014-03-13T00:00:00"/>
    <n v="13"/>
    <n v="1"/>
    <x v="2"/>
    <x v="2"/>
    <n v="13"/>
    <s v="00/00/0000"/>
    <d v="2021-02-08T00:00:00"/>
    <x v="1"/>
  </r>
  <r>
    <n v="21226702"/>
    <x v="1"/>
    <n v="72"/>
    <d v="2016-05-02T00:00:00"/>
    <s v="SIN TTO"/>
    <n v="1810"/>
    <d v="2021-05-12T00:00:00"/>
    <n v="0"/>
    <s v="SIN TTO"/>
    <n v="1810"/>
    <n v="0"/>
    <x v="2"/>
    <x v="2"/>
    <n v="1836"/>
    <s v="00/00/0000"/>
    <d v="2021-05-12T00:00:00"/>
    <x v="1"/>
  </r>
  <r>
    <n v="23269994"/>
    <x v="1"/>
    <n v="72"/>
    <d v="2012-08-08T00:00:00"/>
    <s v="SIN TTO"/>
    <n v="2936"/>
    <d v="2020-10-04T00:00:00"/>
    <n v="0"/>
    <d v="2012-09-15T00:00:00"/>
    <n v="37"/>
    <n v="1"/>
    <x v="1"/>
    <x v="1"/>
    <n v="38"/>
    <s v="00/00/0000"/>
    <d v="2020-10-04T00:00:00"/>
    <x v="1"/>
  </r>
  <r>
    <n v="23270883"/>
    <x v="1"/>
    <n v="70"/>
    <d v="2006-01-01T00:00:00"/>
    <d v="2006-02-27T00:00:00"/>
    <n v="5336"/>
    <d v="2020-10-27T00:00:00"/>
    <n v="1"/>
    <s v="SIN TTO"/>
    <n v="5336"/>
    <n v="0"/>
    <x v="1"/>
    <x v="1"/>
    <n v="57"/>
    <s v="00/00/0000"/>
    <d v="2020-10-27T00:00:00"/>
    <x v="1"/>
  </r>
  <r>
    <n v="23561428"/>
    <x v="0"/>
    <n v="48"/>
    <d v="2015-09-15T00:00:00"/>
    <d v="2015-11-07T00:00:00"/>
    <n v="1857"/>
    <d v="2020-11-12T00:00:00"/>
    <n v="1"/>
    <s v="SIN TTO"/>
    <n v="1857"/>
    <n v="0"/>
    <x v="0"/>
    <x v="0"/>
    <n v="53"/>
    <s v="00/00/0000"/>
    <d v="2020-11-12T00:00:00"/>
    <x v="1"/>
  </r>
  <r>
    <n v="24077200"/>
    <x v="1"/>
    <n v="78"/>
    <d v="2019-01-31T00:00:00"/>
    <d v="2019-03-04T00:00:00"/>
    <n v="654"/>
    <d v="2020-11-24T00:00:00"/>
    <n v="1"/>
    <s v="SIN TTO"/>
    <n v="654"/>
    <n v="0"/>
    <x v="0"/>
    <x v="0"/>
    <n v="32"/>
    <s v="00/00/0000"/>
    <d v="2020-11-24T00:00:00"/>
    <x v="1"/>
  </r>
  <r>
    <n v="24469379"/>
    <x v="1"/>
    <n v="75"/>
    <d v="2008-01-01T00:00:00"/>
    <s v="SIN TTO"/>
    <n v="4656"/>
    <d v="2020-12-07T00:00:00"/>
    <n v="0"/>
    <s v="SIN TTO"/>
    <n v="4656"/>
    <n v="0"/>
    <x v="2"/>
    <x v="2"/>
    <n v="4724"/>
    <s v="00/00/0000"/>
    <d v="2020-12-07T00:00:00"/>
    <x v="1"/>
  </r>
  <r>
    <n v="26403576"/>
    <x v="1"/>
    <n v="88"/>
    <d v="2018-01-01T00:00:00"/>
    <d v="2018-02-06T00:00:00"/>
    <n v="1095"/>
    <d v="2021-01-16T00:00:00"/>
    <n v="1"/>
    <s v="SIN TTO"/>
    <n v="1095"/>
    <n v="0"/>
    <x v="2"/>
    <x v="2"/>
    <n v="36"/>
    <s v="00/00/0000"/>
    <d v="2021-01-16T00:00:00"/>
    <x v="1"/>
  </r>
  <r>
    <n v="28678272"/>
    <x v="1"/>
    <n v="73"/>
    <d v="2016-07-15T00:00:00"/>
    <d v="2016-09-16T00:00:00"/>
    <n v="1604"/>
    <d v="2020-12-29T00:00:00"/>
    <n v="1"/>
    <s v="SIN TTO"/>
    <n v="1604"/>
    <n v="0"/>
    <x v="2"/>
    <x v="2"/>
    <n v="63"/>
    <s v="00/00/0000"/>
    <d v="2020-12-29T00:00:00"/>
    <x v="1"/>
  </r>
  <r>
    <n v="31399972"/>
    <x v="1"/>
    <n v="64"/>
    <d v="2016-12-11T00:00:00"/>
    <d v="2017-01-18T00:00:00"/>
    <n v="1488"/>
    <d v="2021-01-29T00:00:00"/>
    <n v="1"/>
    <s v="SIN TTO"/>
    <n v="1488"/>
    <n v="0"/>
    <x v="2"/>
    <x v="2"/>
    <n v="38"/>
    <s v="00/00/0000"/>
    <d v="2021-01-29T00:00:00"/>
    <x v="1"/>
  </r>
  <r>
    <n v="34977428"/>
    <x v="1"/>
    <n v="60"/>
    <d v="2010-02-01T00:00:00"/>
    <d v="2010-03-09T00:00:00"/>
    <n v="3684"/>
    <d v="2020-04-25T00:00:00"/>
    <n v="1"/>
    <s v="SIN TTO"/>
    <n v="3684"/>
    <n v="0"/>
    <x v="1"/>
    <x v="1"/>
    <n v="36"/>
    <s v="00/00/0000"/>
    <d v="2020-04-25T00:00:00"/>
    <x v="1"/>
  </r>
  <r>
    <n v="39151482"/>
    <x v="1"/>
    <n v="64"/>
    <d v="2018-09-01T00:00:00"/>
    <d v="2018-10-28T00:00:00"/>
    <n v="705"/>
    <d v="2020-08-16T00:00:00"/>
    <n v="1"/>
    <s v="SIN TTO"/>
    <n v="705"/>
    <n v="0"/>
    <x v="0"/>
    <x v="0"/>
    <n v="57"/>
    <s v="00/00/0000"/>
    <d v="2020-08-16T00:00:00"/>
    <x v="1"/>
  </r>
  <r>
    <n v="40177757"/>
    <x v="1"/>
    <n v="57"/>
    <d v="2016-02-01T00:00:00"/>
    <d v="2016-03-27T00:00:00"/>
    <n v="1763"/>
    <d v="2020-12-24T00:00:00"/>
    <n v="1"/>
    <s v="SIN TTO"/>
    <n v="1763"/>
    <n v="0"/>
    <x v="0"/>
    <x v="0"/>
    <n v="55"/>
    <s v="00/00/0000"/>
    <d v="2020-12-24T00:00:00"/>
    <x v="1"/>
  </r>
  <r>
    <n v="41319675"/>
    <x v="1"/>
    <n v="77"/>
    <d v="2019-02-23T00:00:00"/>
    <d v="2019-05-14T00:00:00"/>
    <n v="557"/>
    <d v="2020-09-10T00:00:00"/>
    <n v="1"/>
    <s v="SIN TTO"/>
    <n v="557"/>
    <n v="0"/>
    <x v="0"/>
    <x v="0"/>
    <n v="80"/>
    <s v="00/00/0000"/>
    <d v="2020-09-10T00:00:00"/>
    <x v="1"/>
  </r>
  <r>
    <n v="41369357"/>
    <x v="1"/>
    <n v="75"/>
    <d v="2016-01-01T00:00:00"/>
    <d v="2016-02-08T00:00:00"/>
    <n v="1835"/>
    <d v="2021-02-06T00:00:00"/>
    <n v="1"/>
    <s v="SIN TTO"/>
    <n v="1835"/>
    <n v="0"/>
    <x v="0"/>
    <x v="0"/>
    <n v="38"/>
    <s v="00/00/0000"/>
    <d v="2021-02-06T00:00:00"/>
    <x v="1"/>
  </r>
  <r>
    <n v="41383399"/>
    <x v="1"/>
    <n v="76"/>
    <d v="1998-01-01T00:00:00"/>
    <s v="SIN TTO"/>
    <n v="8081"/>
    <d v="2020-06-12T00:00:00"/>
    <n v="0"/>
    <d v="1998-02-17T00:00:00"/>
    <n v="46"/>
    <n v="1"/>
    <x v="2"/>
    <x v="2"/>
    <n v="47"/>
    <s v="00/00/0000"/>
    <d v="2020-06-12T00:00:00"/>
    <x v="1"/>
  </r>
  <r>
    <n v="51649315"/>
    <x v="1"/>
    <n v="60"/>
    <d v="2006-01-01T00:00:00"/>
    <d v="2006-03-04T00:00:00"/>
    <n v="5320"/>
    <d v="2020-10-11T00:00:00"/>
    <n v="1"/>
    <s v="SIN TTO"/>
    <n v="5320"/>
    <n v="0"/>
    <x v="2"/>
    <x v="2"/>
    <n v="62"/>
    <s v="00/00/0000"/>
    <d v="2020-10-11T00:00:00"/>
    <x v="1"/>
  </r>
  <r>
    <n v="51705698"/>
    <x v="0"/>
    <n v="57"/>
    <d v="2020-06-13T00:00:00"/>
    <s v="SIN TTO"/>
    <n v="11"/>
    <d v="2020-06-24T00:00:00"/>
    <n v="0"/>
    <s v="SIN TTO"/>
    <n v="11"/>
    <n v="0"/>
    <x v="1"/>
    <x v="1"/>
    <n v="11"/>
    <s v="00/00/0000"/>
    <d v="2020-06-24T00:00:00"/>
    <x v="1"/>
  </r>
  <r>
    <n v="51708623"/>
    <x v="0"/>
    <n v="57"/>
    <d v="2018-09-09T00:00:00"/>
    <s v="SIN TTO"/>
    <n v="933"/>
    <d v="2021-04-12T00:00:00"/>
    <n v="0"/>
    <s v="SIN TTO"/>
    <n v="933"/>
    <n v="0"/>
    <x v="2"/>
    <x v="2"/>
    <n v="946"/>
    <s v="00/00/0000"/>
    <d v="2021-04-12T00:00:00"/>
    <x v="1"/>
  </r>
  <r>
    <n v="51730800"/>
    <x v="0"/>
    <n v="57"/>
    <d v="2015-02-01T00:00:00"/>
    <d v="2015-03-02T00:00:00"/>
    <n v="2068"/>
    <d v="2020-10-29T00:00:00"/>
    <n v="1"/>
    <s v="SIN TTO"/>
    <n v="2068"/>
    <n v="0"/>
    <x v="2"/>
    <x v="2"/>
    <n v="29"/>
    <s v="00/00/0000"/>
    <d v="2020-10-29T00:00:00"/>
    <x v="1"/>
  </r>
  <r>
    <n v="51849914"/>
    <x v="0"/>
    <n v="54"/>
    <d v="2016-05-30T00:00:00"/>
    <d v="2016-06-26T00:00:00"/>
    <n v="1742"/>
    <d v="2021-04-02T00:00:00"/>
    <n v="1"/>
    <s v="SIN TTO"/>
    <n v="1742"/>
    <n v="0"/>
    <x v="2"/>
    <x v="2"/>
    <n v="27"/>
    <s v="00/00/0000"/>
    <d v="2021-04-02T00:00:00"/>
    <x v="1"/>
  </r>
  <r>
    <n v="51858135"/>
    <x v="0"/>
    <n v="54"/>
    <d v="2016-08-03T00:00:00"/>
    <d v="2016-09-10T00:00:00"/>
    <n v="1482"/>
    <d v="2020-09-15T00:00:00"/>
    <n v="1"/>
    <s v="SIN TTO"/>
    <n v="1482"/>
    <n v="0"/>
    <x v="2"/>
    <x v="2"/>
    <n v="38"/>
    <s v="00/00/0000"/>
    <d v="2020-09-15T00:00:00"/>
    <x v="1"/>
  </r>
</pivotCacheRecords>
</file>

<file path=xl/pivotCache/pivotCacheRecords3.xml><?xml version="1.0" encoding="utf-8"?>
<pivotCacheRecords xmlns="http://schemas.openxmlformats.org/spreadsheetml/2006/main" xmlns:r="http://schemas.openxmlformats.org/officeDocument/2006/relationships" count="76">
  <r>
    <n v="12628912"/>
    <x v="0"/>
    <n v="46"/>
    <d v="2021-04-12T00:00:00"/>
    <s v="SIN TTO"/>
    <n v="78"/>
    <d v="2021-06-30T00:00:00"/>
    <x v="0"/>
    <d v="2021-06-16T00:00:00"/>
    <n v="64"/>
    <n v="1"/>
    <s v="POSITIVO"/>
    <x v="0"/>
    <n v="65"/>
    <d v="2021-06-30T00:00:00"/>
    <s v="0000-00-00"/>
    <x v="0"/>
  </r>
  <r>
    <n v="84048087"/>
    <x v="0"/>
    <n v="53"/>
    <d v="2020-03-10T00:00:00"/>
    <s v="SIN TTO"/>
    <n v="470"/>
    <d v="2021-06-30T00:00:00"/>
    <x v="0"/>
    <d v="2020-06-13T00:00:00"/>
    <n v="93"/>
    <n v="1"/>
    <s v="POSITIVO"/>
    <x v="0"/>
    <n v="95"/>
    <d v="2021-06-30T00:00:00"/>
    <s v="0000-00-00"/>
    <x v="0"/>
  </r>
  <r>
    <n v="79312887"/>
    <x v="0"/>
    <n v="57"/>
    <d v="2021-04-13T00:00:00"/>
    <s v="SIN TTO"/>
    <n v="90"/>
    <d v="2021-07-13T00:00:00"/>
    <x v="0"/>
    <s v="SIN TTO"/>
    <n v="90"/>
    <n v="0"/>
    <s v="NO REALIZADA"/>
    <x v="1"/>
    <n v="91"/>
    <d v="2021-07-13T00:00:00"/>
    <s v="0000-00-00"/>
    <x v="0"/>
  </r>
  <r>
    <n v="19494566"/>
    <x v="0"/>
    <n v="58"/>
    <d v="2020-05-25T00:00:00"/>
    <s v="SIN TTO"/>
    <n v="395"/>
    <d v="2021-06-30T00:00:00"/>
    <x v="0"/>
    <d v="2020-07-22T00:00:00"/>
    <n v="57"/>
    <n v="1"/>
    <s v="POSITIVO"/>
    <x v="0"/>
    <n v="58"/>
    <d v="2021-06-30T00:00:00"/>
    <s v="0000-00-00"/>
    <x v="0"/>
  </r>
  <r>
    <n v="14236644"/>
    <x v="0"/>
    <n v="60"/>
    <d v="2020-03-25T00:00:00"/>
    <s v="SIN TTO"/>
    <n v="440"/>
    <d v="2021-06-15T00:00:00"/>
    <x v="0"/>
    <s v="SIN TTO"/>
    <n v="440"/>
    <n v="0"/>
    <s v="POSITIVO"/>
    <x v="0"/>
    <n v="447"/>
    <d v="2021-06-15T00:00:00"/>
    <s v="0000-00-00"/>
    <x v="0"/>
  </r>
  <r>
    <n v="19424922"/>
    <x v="0"/>
    <n v="60"/>
    <d v="2020-12-17T00:00:00"/>
    <d v="2021-03-29T00:00:00"/>
    <n v="193"/>
    <d v="2021-06-30T00:00:00"/>
    <x v="1"/>
    <s v="SIN TTO"/>
    <n v="193"/>
    <n v="0"/>
    <s v="POSITIVO"/>
    <x v="0"/>
    <n v="102"/>
    <d v="2021-06-30T00:00:00"/>
    <s v="0000-00-00"/>
    <x v="0"/>
  </r>
  <r>
    <n v="16649253"/>
    <x v="0"/>
    <n v="61"/>
    <d v="2020-08-14T00:00:00"/>
    <s v="SIN TTO"/>
    <n v="316"/>
    <d v="2021-06-30T00:00:00"/>
    <x v="0"/>
    <d v="2020-12-19T00:00:00"/>
    <n v="125"/>
    <n v="1"/>
    <s v="POSITIVO"/>
    <x v="0"/>
    <n v="127"/>
    <d v="2021-06-30T00:00:00"/>
    <s v="0000-00-00"/>
    <x v="0"/>
  </r>
  <r>
    <n v="19384168"/>
    <x v="0"/>
    <n v="61"/>
    <d v="2021-01-21T00:00:00"/>
    <s v="SIN TTO"/>
    <n v="159"/>
    <d v="2021-06-30T00:00:00"/>
    <x v="0"/>
    <d v="2021-02-16T00:00:00"/>
    <n v="25"/>
    <n v="1"/>
    <s v="NEGATIVO"/>
    <x v="2"/>
    <n v="26"/>
    <d v="2021-06-30T00:00:00"/>
    <s v="0000-00-00"/>
    <x v="0"/>
  </r>
  <r>
    <n v="93285459"/>
    <x v="0"/>
    <n v="61"/>
    <d v="2020-03-25T00:00:00"/>
    <s v="SIN TTO"/>
    <n v="455"/>
    <d v="2021-06-30T00:00:00"/>
    <x v="0"/>
    <d v="2020-08-01T00:00:00"/>
    <n v="126"/>
    <n v="1"/>
    <s v="POSITIVO"/>
    <x v="0"/>
    <n v="129"/>
    <d v="2021-06-30T00:00:00"/>
    <s v="0000-00-00"/>
    <x v="0"/>
  </r>
  <r>
    <n v="11790134"/>
    <x v="0"/>
    <n v="62"/>
    <d v="2021-04-19T00:00:00"/>
    <s v="SIN TTO"/>
    <n v="67"/>
    <d v="2021-06-26T00:00:00"/>
    <x v="0"/>
    <s v="SIN TTO"/>
    <n v="67"/>
    <n v="0"/>
    <s v="NO REALIZADA"/>
    <x v="1"/>
    <n v="68"/>
    <d v="2021-06-26T00:00:00"/>
    <s v="0000-00-00"/>
    <x v="0"/>
  </r>
  <r>
    <n v="351918"/>
    <x v="0"/>
    <n v="62"/>
    <d v="2021-01-25T00:00:00"/>
    <s v="SIN TTO"/>
    <n v="155"/>
    <d v="2021-06-30T00:00:00"/>
    <x v="0"/>
    <d v="2021-04-24T00:00:00"/>
    <n v="89"/>
    <n v="1"/>
    <s v="POSITIVO"/>
    <x v="0"/>
    <n v="89"/>
    <d v="2021-06-30T00:00:00"/>
    <s v="0000-00-00"/>
    <x v="0"/>
  </r>
  <r>
    <n v="7302134"/>
    <x v="0"/>
    <n v="63"/>
    <d v="2021-05-10T00:00:00"/>
    <s v="SIN TTO"/>
    <n v="62"/>
    <d v="2021-07-12T00:00:00"/>
    <x v="0"/>
    <s v="SIN TTO"/>
    <n v="62"/>
    <n v="0"/>
    <s v="NO REALIZADA"/>
    <x v="1"/>
    <n v="63"/>
    <d v="2021-07-12T00:00:00"/>
    <s v="0000-00-00"/>
    <x v="0"/>
  </r>
  <r>
    <n v="11337260"/>
    <x v="0"/>
    <n v="64"/>
    <d v="2021-02-01T00:00:00"/>
    <d v="2021-03-23T00:00:00"/>
    <n v="149"/>
    <d v="2021-06-30T00:00:00"/>
    <x v="1"/>
    <s v="SIN TTO"/>
    <n v="149"/>
    <n v="0"/>
    <s v="POSITIVO"/>
    <x v="0"/>
    <n v="50"/>
    <d v="2021-06-30T00:00:00"/>
    <s v="0000-00-00"/>
    <x v="0"/>
  </r>
  <r>
    <n v="19296741"/>
    <x v="0"/>
    <n v="64"/>
    <d v="2020-04-01T00:00:00"/>
    <s v="SIN TTO"/>
    <n v="456"/>
    <d v="2021-07-07T00:00:00"/>
    <x v="0"/>
    <s v="SIN TTO"/>
    <n v="456"/>
    <n v="0"/>
    <s v="NO REALIZADA"/>
    <x v="1"/>
    <n v="462"/>
    <d v="2021-07-07T00:00:00"/>
    <s v="0000-00-00"/>
    <x v="0"/>
  </r>
  <r>
    <n v="5710982"/>
    <x v="0"/>
    <n v="64"/>
    <d v="2020-08-03T00:00:00"/>
    <s v="SIN TTO"/>
    <n v="327"/>
    <d v="2021-06-30T00:00:00"/>
    <x v="0"/>
    <d v="2020-11-14T00:00:00"/>
    <n v="101"/>
    <n v="1"/>
    <s v="POSITIVO"/>
    <x v="0"/>
    <n v="103"/>
    <d v="2021-06-30T00:00:00"/>
    <s v="0000-00-00"/>
    <x v="0"/>
  </r>
  <r>
    <n v="19257738"/>
    <x v="0"/>
    <n v="65"/>
    <d v="2020-06-02T00:00:00"/>
    <s v="SIN TTO"/>
    <n v="388"/>
    <d v="2021-06-30T00:00:00"/>
    <x v="0"/>
    <d v="2020-11-14T00:00:00"/>
    <n v="162"/>
    <n v="1"/>
    <s v="POSITIVO"/>
    <x v="0"/>
    <n v="165"/>
    <d v="2021-06-30T00:00:00"/>
    <s v="0000-00-00"/>
    <x v="0"/>
  </r>
  <r>
    <n v="351481"/>
    <x v="0"/>
    <n v="65"/>
    <d v="2020-03-20T00:00:00"/>
    <d v="2020-05-12T00:00:00"/>
    <n v="460"/>
    <d v="2021-06-30T00:00:00"/>
    <x v="1"/>
    <s v="SIN TTO"/>
    <n v="460"/>
    <n v="0"/>
    <s v="POSITIVO"/>
    <x v="0"/>
    <n v="467"/>
    <d v="2021-06-30T00:00:00"/>
    <s v="0000-00-00"/>
    <x v="0"/>
  </r>
  <r>
    <n v="5687798"/>
    <x v="0"/>
    <n v="65"/>
    <d v="2021-05-07T00:00:00"/>
    <s v="SIN TTO"/>
    <n v="51"/>
    <d v="2021-06-28T00:00:00"/>
    <x v="0"/>
    <s v="SIN TTO"/>
    <n v="51"/>
    <n v="0"/>
    <s v="NEGATIVO"/>
    <x v="2"/>
    <n v="52"/>
    <d v="2021-06-28T00:00:00"/>
    <s v="0000-00-00"/>
    <x v="0"/>
  </r>
  <r>
    <n v="11375679"/>
    <x v="0"/>
    <n v="66"/>
    <d v="2020-07-02T00:00:00"/>
    <s v="SIN TTO"/>
    <n v="358"/>
    <d v="2021-06-30T00:00:00"/>
    <x v="0"/>
    <d v="2020-09-12T00:00:00"/>
    <n v="70"/>
    <n v="1"/>
    <s v="POSITIVO"/>
    <x v="0"/>
    <n v="72"/>
    <d v="2021-06-30T00:00:00"/>
    <s v="0000-00-00"/>
    <x v="0"/>
  </r>
  <r>
    <n v="3213205"/>
    <x v="0"/>
    <n v="66"/>
    <d v="2020-04-01T00:00:00"/>
    <d v="2020-06-05T00:00:00"/>
    <n v="449"/>
    <d v="2021-06-30T00:00:00"/>
    <x v="1"/>
    <s v="SIN TTO"/>
    <n v="449"/>
    <n v="0"/>
    <s v="NEGATIVO"/>
    <x v="2"/>
    <n v="455"/>
    <d v="2021-06-30T00:00:00"/>
    <s v="0000-00-00"/>
    <x v="0"/>
  </r>
  <r>
    <n v="351377"/>
    <x v="0"/>
    <n v="66"/>
    <d v="2020-10-29T00:00:00"/>
    <s v="SIN TTO"/>
    <n v="23"/>
    <d v="2020-11-22T00:00:00"/>
    <x v="0"/>
    <s v="SIN TTO"/>
    <n v="23"/>
    <n v="0"/>
    <s v="POSITIVO"/>
    <x v="0"/>
    <n v="24"/>
    <d v="2020-11-22T00:00:00"/>
    <d v="2020-11-22T00:00:00"/>
    <x v="1"/>
  </r>
  <r>
    <n v="3224469"/>
    <x v="0"/>
    <n v="67"/>
    <d v="2020-08-31T00:00:00"/>
    <s v="SIN TTO"/>
    <n v="300"/>
    <d v="2021-06-30T00:00:00"/>
    <x v="0"/>
    <d v="2020-12-19T00:00:00"/>
    <n v="109"/>
    <n v="1"/>
    <s v="POSITIVO"/>
    <x v="0"/>
    <n v="110"/>
    <d v="2021-06-30T00:00:00"/>
    <s v="0000-00-00"/>
    <x v="0"/>
  </r>
  <r>
    <n v="19202318"/>
    <x v="0"/>
    <n v="68"/>
    <d v="2020-08-18T00:00:00"/>
    <s v="SIN TTO"/>
    <n v="312"/>
    <d v="2021-06-30T00:00:00"/>
    <x v="0"/>
    <d v="2020-09-20T00:00:00"/>
    <n v="32"/>
    <n v="1"/>
    <s v="POSITIVO"/>
    <x v="0"/>
    <n v="33"/>
    <d v="2021-06-30T00:00:00"/>
    <s v="0000-00-00"/>
    <x v="0"/>
  </r>
  <r>
    <n v="19205657"/>
    <x v="0"/>
    <n v="68"/>
    <d v="2021-04-22T00:00:00"/>
    <s v="SIN TTO"/>
    <n v="68"/>
    <d v="2021-06-30T00:00:00"/>
    <x v="0"/>
    <s v="SIN TTO"/>
    <n v="68"/>
    <n v="0"/>
    <s v="NO REALIZADA"/>
    <x v="1"/>
    <n v="69"/>
    <d v="2021-06-28T00:00:00"/>
    <s v="0000-00-00"/>
    <x v="0"/>
  </r>
  <r>
    <n v="19254914"/>
    <x v="0"/>
    <n v="68"/>
    <d v="2021-04-29T00:00:00"/>
    <d v="2021-07-08T00:00:00"/>
    <n v="69"/>
    <d v="2021-06-30T00:00:00"/>
    <x v="1"/>
    <s v="SIN TTO"/>
    <n v="61"/>
    <n v="0"/>
    <s v="POSITIVO"/>
    <x v="0"/>
    <n v="62"/>
    <d v="2021-06-30T00:00:00"/>
    <s v="0000-00-00"/>
    <x v="0"/>
  </r>
  <r>
    <n v="19189424"/>
    <x v="0"/>
    <n v="68"/>
    <d v="2008-02-01T00:00:00"/>
    <d v="2008-03-11T00:00:00"/>
    <n v="4449"/>
    <d v="2020-06-10T00:00:00"/>
    <x v="1"/>
    <s v="SIN TTO"/>
    <n v="4449"/>
    <n v="0"/>
    <s v="NEGATIVO"/>
    <x v="2"/>
    <n v="4513"/>
    <d v="2020-06-10T00:00:00"/>
    <d v="2020-06-10T00:00:00"/>
    <x v="1"/>
  </r>
  <r>
    <n v="3014948"/>
    <x v="0"/>
    <n v="69"/>
    <d v="2020-03-17T00:00:00"/>
    <d v="2020-12-09T00:00:00"/>
    <n v="255"/>
    <d v="2020-12-02T00:00:00"/>
    <x v="1"/>
    <s v="SIN TTO"/>
    <n v="255"/>
    <n v="0"/>
    <s v="POSITIVO"/>
    <x v="0"/>
    <n v="260"/>
    <d v="2021-06-30T00:00:00"/>
    <s v="0000-00-00"/>
    <x v="0"/>
  </r>
  <r>
    <n v="3223773"/>
    <x v="0"/>
    <n v="69"/>
    <d v="2020-11-11T00:00:00"/>
    <s v="SIN TTO"/>
    <n v="229"/>
    <d v="2021-06-30T00:00:00"/>
    <x v="0"/>
    <s v="SIN TTO"/>
    <n v="229"/>
    <n v="0"/>
    <s v="NO REALIZADA"/>
    <x v="1"/>
    <n v="231"/>
    <d v="2021-07-01T00:00:00"/>
    <s v="0000-00-00"/>
    <x v="0"/>
  </r>
  <r>
    <n v="19122749"/>
    <x v="1"/>
    <n v="70"/>
    <d v="2021-06-18T00:00:00"/>
    <s v="SIN TTO"/>
    <n v="18"/>
    <d v="2021-07-06T00:00:00"/>
    <x v="0"/>
    <s v="SIN TTO"/>
    <n v="18"/>
    <n v="0"/>
    <s v="NEGATIVO"/>
    <x v="2"/>
    <n v="18"/>
    <d v="2021-07-06T00:00:00"/>
    <s v="0000-00-00"/>
    <x v="0"/>
  </r>
  <r>
    <n v="19132662"/>
    <x v="1"/>
    <n v="70"/>
    <d v="2021-02-12T00:00:00"/>
    <s v="SIN TTO"/>
    <n v="138"/>
    <d v="2021-06-30T00:00:00"/>
    <x v="0"/>
    <d v="2021-02-28T00:00:00"/>
    <n v="16"/>
    <n v="1"/>
    <s v="NEGATIVO"/>
    <x v="2"/>
    <n v="16"/>
    <d v="2021-06-30T00:00:00"/>
    <s v="0000-00-00"/>
    <x v="0"/>
  </r>
  <r>
    <n v="19155786"/>
    <x v="1"/>
    <n v="70"/>
    <d v="2020-07-27T00:00:00"/>
    <s v="SIN TTO"/>
    <n v="333"/>
    <d v="2021-06-30T00:00:00"/>
    <x v="0"/>
    <d v="2020-12-15T00:00:00"/>
    <n v="138"/>
    <n v="1"/>
    <s v="POSITIVO"/>
    <x v="0"/>
    <n v="141"/>
    <d v="2021-06-30T00:00:00"/>
    <s v="0000-00-00"/>
    <x v="0"/>
  </r>
  <r>
    <n v="3031503"/>
    <x v="1"/>
    <n v="70"/>
    <d v="2020-12-07T00:00:00"/>
    <s v="SIN TTO"/>
    <n v="203"/>
    <d v="2021-06-30T00:00:00"/>
    <x v="0"/>
    <d v="2021-03-27T00:00:00"/>
    <n v="110"/>
    <n v="1"/>
    <s v="POSITIVO"/>
    <x v="0"/>
    <n v="110"/>
    <d v="2021-06-30T00:00:00"/>
    <s v="0000-00-00"/>
    <x v="0"/>
  </r>
  <r>
    <n v="9079367"/>
    <x v="1"/>
    <n v="70"/>
    <d v="2020-07-27T00:00:00"/>
    <s v="SIN TTO"/>
    <n v="333"/>
    <d v="2021-06-30T00:00:00"/>
    <x v="0"/>
    <d v="2020-09-26T00:00:00"/>
    <n v="59"/>
    <n v="1"/>
    <s v="NEGATIVO"/>
    <x v="2"/>
    <n v="61"/>
    <d v="2021-06-30T00:00:00"/>
    <s v="0000-00-00"/>
    <x v="0"/>
  </r>
  <r>
    <n v="12805069"/>
    <x v="1"/>
    <n v="70"/>
    <d v="2016-04-04T00:00:00"/>
    <s v="SIN TTO"/>
    <n v="1417"/>
    <d v="2020-03-11T00:00:00"/>
    <x v="0"/>
    <d v="2016-06-19T00:00:00"/>
    <n v="75"/>
    <n v="1"/>
    <s v="POSITIVO"/>
    <x v="0"/>
    <n v="76"/>
    <d v="2020-03-11T00:00:00"/>
    <d v="2020-03-11T00:00:00"/>
    <x v="1"/>
  </r>
  <r>
    <n v="5332300"/>
    <x v="1"/>
    <n v="70"/>
    <d v="2012-01-01T00:00:00"/>
    <s v="SIN TTO"/>
    <n v="3320"/>
    <d v="2021-03-21T00:00:00"/>
    <x v="0"/>
    <s v="SIN TTO"/>
    <n v="3320"/>
    <n v="0"/>
    <s v="NEGATIVO"/>
    <x v="2"/>
    <n v="3367"/>
    <d v="2021-03-21T00:00:00"/>
    <d v="2021-03-21T00:00:00"/>
    <x v="1"/>
  </r>
  <r>
    <n v="19088911"/>
    <x v="1"/>
    <n v="71"/>
    <d v="2020-09-01T00:00:00"/>
    <s v="SIN TTO"/>
    <n v="271"/>
    <d v="2021-06-02T00:00:00"/>
    <x v="0"/>
    <s v="SIN TTO"/>
    <n v="271"/>
    <n v="0"/>
    <s v="NO REALIZADA"/>
    <x v="1"/>
    <n v="274"/>
    <d v="2021-06-02T00:00:00"/>
    <s v="0000-00-00"/>
    <x v="0"/>
  </r>
  <r>
    <n v="371895"/>
    <x v="1"/>
    <n v="71"/>
    <d v="2020-08-31T00:00:00"/>
    <s v="SIN TTO"/>
    <n v="300"/>
    <d v="2021-06-30T00:00:00"/>
    <x v="0"/>
    <d v="2020-11-14T00:00:00"/>
    <n v="74"/>
    <n v="1"/>
    <s v="POSITIVO"/>
    <x v="0"/>
    <n v="75"/>
    <d v="2021-06-30T00:00:00"/>
    <s v="0000-00-00"/>
    <x v="0"/>
  </r>
  <r>
    <n v="8388734"/>
    <x v="1"/>
    <n v="71"/>
    <d v="2021-02-15T00:00:00"/>
    <s v="SIN TTO"/>
    <n v="135"/>
    <d v="2021-06-30T00:00:00"/>
    <x v="0"/>
    <d v="2021-06-12T00:00:00"/>
    <n v="117"/>
    <n v="1"/>
    <s v="POSITIVO"/>
    <x v="0"/>
    <n v="117"/>
    <d v="2021-06-30T00:00:00"/>
    <s v="0000-00-00"/>
    <x v="0"/>
  </r>
  <r>
    <n v="19053938"/>
    <x v="1"/>
    <n v="72"/>
    <d v="2020-11-01T00:00:00"/>
    <d v="2021-02-17T00:00:00"/>
    <n v="239"/>
    <d v="2021-06-30T00:00:00"/>
    <x v="1"/>
    <s v="SIN TTO"/>
    <n v="239"/>
    <n v="0"/>
    <s v="POSITIVO"/>
    <x v="0"/>
    <n v="241"/>
    <d v="2021-06-30T00:00:00"/>
    <s v="0000-00-00"/>
    <x v="0"/>
  </r>
  <r>
    <n v="19077035"/>
    <x v="1"/>
    <n v="72"/>
    <d v="2021-01-22T00:00:00"/>
    <d v="2021-03-16T00:00:00"/>
    <n v="158"/>
    <d v="2021-06-30T00:00:00"/>
    <x v="1"/>
    <s v="SIN TTO"/>
    <n v="158"/>
    <n v="0"/>
    <s v="NEGATIVO"/>
    <x v="2"/>
    <n v="159"/>
    <d v="2021-06-30T00:00:00"/>
    <s v="0000-00-00"/>
    <x v="0"/>
  </r>
  <r>
    <n v="311479"/>
    <x v="1"/>
    <n v="72"/>
    <d v="2021-01-08T00:00:00"/>
    <s v="SIN TTO"/>
    <n v="172"/>
    <d v="2021-06-30T00:00:00"/>
    <x v="0"/>
    <d v="2021-03-27T00:00:00"/>
    <n v="79"/>
    <n v="1"/>
    <s v="POSITIVO"/>
    <x v="0"/>
    <n v="78"/>
    <d v="2021-06-30T00:00:00"/>
    <s v="0000-00-00"/>
    <x v="0"/>
  </r>
  <r>
    <n v="1077142"/>
    <x v="1"/>
    <n v="72"/>
    <d v="2013-07-17T00:00:00"/>
    <d v="2013-08-18T00:00:00"/>
    <n v="2629"/>
    <d v="2020-11-06T00:00:00"/>
    <x v="1"/>
    <s v="SIN TTO"/>
    <n v="2629"/>
    <n v="0"/>
    <s v="NEGATIVO"/>
    <x v="2"/>
    <n v="2669"/>
    <d v="2020-11-06T00:00:00"/>
    <d v="2020-11-06T00:00:00"/>
    <x v="1"/>
  </r>
  <r>
    <n v="19106684"/>
    <x v="1"/>
    <n v="72"/>
    <d v="2012-11-26T00:00:00"/>
    <s v="SIN TTO"/>
    <n v="3060"/>
    <d v="2021-05-26T00:00:00"/>
    <x v="0"/>
    <s v="SIN TTO"/>
    <n v="3060"/>
    <n v="0"/>
    <s v="NEGATIVO"/>
    <x v="2"/>
    <n v="3103"/>
    <d v="2021-05-26T00:00:00"/>
    <d v="2021-05-26T00:00:00"/>
    <x v="1"/>
  </r>
  <r>
    <n v="19085261"/>
    <x v="1"/>
    <n v="73"/>
    <d v="2021-01-20T00:00:00"/>
    <s v="SIN TTO"/>
    <n v="167"/>
    <d v="2021-07-07T00:00:00"/>
    <x v="0"/>
    <s v="SIN TTO"/>
    <n v="167"/>
    <n v="0"/>
    <s v="NO REALIZADA"/>
    <x v="1"/>
    <n v="168"/>
    <d v="2021-07-07T00:00:00"/>
    <s v="0000-00-00"/>
    <x v="0"/>
  </r>
  <r>
    <n v="3240721"/>
    <x v="1"/>
    <n v="73"/>
    <d v="2020-09-28T00:00:00"/>
    <s v="SIN TTO"/>
    <n v="64"/>
    <d v="2020-12-02T00:00:00"/>
    <x v="0"/>
    <s v="SIN TTO"/>
    <n v="64"/>
    <n v="0"/>
    <s v="NEGATIVO"/>
    <x v="2"/>
    <n v="65"/>
    <d v="2020-12-02T00:00:00"/>
    <d v="2020-12-02T00:00:00"/>
    <x v="1"/>
  </r>
  <r>
    <n v="5425606"/>
    <x v="1"/>
    <n v="73"/>
    <d v="2020-12-04T00:00:00"/>
    <s v="SIN TTO"/>
    <n v="206"/>
    <d v="2021-06-30T00:00:00"/>
    <x v="0"/>
    <d v="2021-02-27T00:00:00"/>
    <n v="83"/>
    <n v="1"/>
    <s v="NEGATIVO"/>
    <x v="2"/>
    <n v="85"/>
    <d v="2021-06-30T00:00:00"/>
    <s v="0000-00-00"/>
    <x v="0"/>
  </r>
  <r>
    <n v="11330331"/>
    <x v="1"/>
    <n v="73"/>
    <d v="2017-01-01T00:00:00"/>
    <s v="SIN TTO"/>
    <n v="1159"/>
    <d v="2020-03-20T00:00:00"/>
    <x v="0"/>
    <s v="SIN TTO"/>
    <n v="1159"/>
    <n v="0"/>
    <s v="NO REALIZADA"/>
    <x v="1"/>
    <n v="1174"/>
    <d v="2020-03-20T00:00:00"/>
    <d v="2020-03-20T00:00:00"/>
    <x v="1"/>
  </r>
  <r>
    <n v="19077909"/>
    <x v="1"/>
    <n v="73"/>
    <d v="2019-11-28T00:00:00"/>
    <s v="SIN TTO"/>
    <n v="198"/>
    <d v="2020-06-16T00:00:00"/>
    <x v="0"/>
    <s v="SIN TTO"/>
    <n v="198"/>
    <n v="0"/>
    <s v="NEGATIVO"/>
    <x v="2"/>
    <n v="201"/>
    <d v="2020-06-16T00:00:00"/>
    <d v="2020-06-16T00:00:00"/>
    <x v="1"/>
  </r>
  <r>
    <n v="5762554"/>
    <x v="1"/>
    <n v="73"/>
    <d v="2018-10-01T00:00:00"/>
    <d v="2018-12-27T00:00:00"/>
    <n v="844"/>
    <d v="2021-02-05T00:00:00"/>
    <x v="1"/>
    <s v="SIN TTO"/>
    <n v="844"/>
    <n v="0"/>
    <s v="POSITIVO"/>
    <x v="0"/>
    <n v="858"/>
    <d v="2021-02-05T00:00:00"/>
    <d v="2021-02-05T00:00:00"/>
    <x v="1"/>
  </r>
  <r>
    <n v="3031075"/>
    <x v="1"/>
    <n v="74"/>
    <d v="2021-04-12T00:00:00"/>
    <s v="SIN TTO"/>
    <n v="56"/>
    <d v="2021-06-08T00:00:00"/>
    <x v="0"/>
    <s v="SIN TTO"/>
    <n v="56"/>
    <n v="0"/>
    <s v="POSITIVO"/>
    <x v="0"/>
    <n v="57"/>
    <d v="2021-06-08T00:00:00"/>
    <s v="0000-00-00"/>
    <x v="0"/>
  </r>
  <r>
    <n v="3294346"/>
    <x v="1"/>
    <n v="74"/>
    <d v="2012-11-09T00:00:00"/>
    <s v="SIN TTO"/>
    <n v="2953"/>
    <d v="2021-01-22T00:00:00"/>
    <x v="0"/>
    <s v="SIN TTO"/>
    <n v="2953"/>
    <n v="0"/>
    <s v="NO REALIZADA"/>
    <x v="1"/>
    <n v="2996"/>
    <d v="2021-01-22T00:00:00"/>
    <d v="2021-01-22T00:00:00"/>
    <x v="1"/>
  </r>
  <r>
    <n v="17127616"/>
    <x v="1"/>
    <n v="75"/>
    <d v="2021-04-09T00:00:00"/>
    <d v="2021-06-24T00:00:00"/>
    <n v="81"/>
    <d v="2021-06-30T00:00:00"/>
    <x v="1"/>
    <s v="SIN TTO"/>
    <n v="81"/>
    <n v="0"/>
    <s v="NEGATIVO"/>
    <x v="2"/>
    <n v="82"/>
    <d v="2021-06-30T00:00:00"/>
    <s v="0000-00-00"/>
    <x v="0"/>
  </r>
  <r>
    <n v="2843394"/>
    <x v="1"/>
    <n v="75"/>
    <d v="2021-03-19T00:00:00"/>
    <s v="SIN TTO"/>
    <n v="81"/>
    <d v="2021-06-10T00:00:00"/>
    <x v="0"/>
    <s v="SIN TTO"/>
    <n v="81"/>
    <n v="0"/>
    <s v="POSITIVO"/>
    <x v="0"/>
    <n v="83"/>
    <d v="2021-06-10T00:00:00"/>
    <s v="0000-00-00"/>
    <x v="0"/>
  </r>
  <r>
    <n v="4325847"/>
    <x v="1"/>
    <n v="75"/>
    <d v="2021-05-20T00:00:00"/>
    <s v="SIN TTO"/>
    <n v="36"/>
    <d v="2021-06-26T00:00:00"/>
    <x v="0"/>
    <s v="SIN TTO"/>
    <n v="36"/>
    <n v="0"/>
    <s v="POSITIVO"/>
    <x v="0"/>
    <n v="37"/>
    <d v="2021-06-26T00:00:00"/>
    <s v="0000-00-00"/>
    <x v="0"/>
  </r>
  <r>
    <n v="17137019"/>
    <x v="1"/>
    <n v="75"/>
    <d v="2003-01-01T00:00:00"/>
    <d v="2003-04-15T00:00:00"/>
    <n v="6354"/>
    <d v="2020-08-25T00:00:00"/>
    <x v="1"/>
    <s v="SIN TTO"/>
    <n v="6354"/>
    <n v="0"/>
    <s v="POSITIVO"/>
    <x v="0"/>
    <n v="6446"/>
    <d v="2020-08-25T00:00:00"/>
    <d v="2020-08-25T00:00:00"/>
    <x v="1"/>
  </r>
  <r>
    <n v="17146403"/>
    <x v="1"/>
    <n v="75"/>
    <d v="2018-06-04T00:00:00"/>
    <d v="2018-10-30T00:00:00"/>
    <n v="677"/>
    <d v="2020-04-21T00:00:00"/>
    <x v="1"/>
    <s v="SIN TTO"/>
    <n v="677"/>
    <n v="0"/>
    <s v="POSITIVO"/>
    <x v="0"/>
    <n v="687"/>
    <d v="2020-04-21T00:00:00"/>
    <d v="2020-04-21T00:00:00"/>
    <x v="1"/>
  </r>
  <r>
    <n v="12222009"/>
    <x v="1"/>
    <n v="76"/>
    <d v="2021-05-12T00:00:00"/>
    <s v="SIN TTO"/>
    <n v="50"/>
    <d v="2021-07-02T00:00:00"/>
    <x v="0"/>
    <s v="SIN TTO"/>
    <n v="50"/>
    <n v="0"/>
    <s v="NEGATIVO"/>
    <x v="2"/>
    <n v="51"/>
    <d v="2021-07-02T00:00:00"/>
    <s v="0000-00-00"/>
    <x v="0"/>
  </r>
  <r>
    <n v="3266869"/>
    <x v="1"/>
    <n v="76"/>
    <d v="2018-07-01T00:00:00"/>
    <d v="2018-07-25T00:00:00"/>
    <n v="667"/>
    <d v="2020-05-08T00:00:00"/>
    <x v="1"/>
    <s v="SIN TTO"/>
    <n v="667"/>
    <n v="0"/>
    <s v="POSITIVO"/>
    <x v="0"/>
    <n v="677"/>
    <d v="2020-05-08T00:00:00"/>
    <d v="2020-05-08T00:00:00"/>
    <x v="1"/>
  </r>
  <r>
    <n v="17111163"/>
    <x v="1"/>
    <n v="77"/>
    <d v="2021-01-19T00:00:00"/>
    <d v="2021-03-04T00:00:00"/>
    <n v="161"/>
    <d v="2021-06-30T00:00:00"/>
    <x v="1"/>
    <s v="SIN TTO"/>
    <n v="161"/>
    <n v="0"/>
    <s v="POSITIVO"/>
    <x v="0"/>
    <n v="162"/>
    <d v="2021-06-30T00:00:00"/>
    <s v="0000-00-00"/>
    <x v="0"/>
  </r>
  <r>
    <n v="3044939"/>
    <x v="1"/>
    <n v="77"/>
    <d v="2020-09-11T00:00:00"/>
    <s v="SIN TTO"/>
    <n v="289"/>
    <d v="2021-06-30T00:00:00"/>
    <x v="0"/>
    <d v="2020-09-29T00:00:00"/>
    <n v="18"/>
    <n v="1"/>
    <s v="NEGATIVO"/>
    <x v="2"/>
    <n v="18"/>
    <d v="2021-06-30T00:00:00"/>
    <s v="0000-00-00"/>
    <x v="0"/>
  </r>
  <r>
    <n v="4169833"/>
    <x v="1"/>
    <n v="77"/>
    <d v="2015-02-01T00:00:00"/>
    <s v="SIN TTO"/>
    <n v="2264"/>
    <d v="2021-05-15T00:00:00"/>
    <x v="0"/>
    <s v="SIN TTO"/>
    <n v="2264"/>
    <n v="0"/>
    <s v="NO REALIZADA"/>
    <x v="1"/>
    <n v="2295"/>
    <d v="2021-05-15T00:00:00"/>
    <d v="2021-05-15T00:00:00"/>
    <x v="1"/>
  </r>
  <r>
    <n v="17078384"/>
    <x v="1"/>
    <n v="78"/>
    <d v="2020-07-01T00:00:00"/>
    <d v="2020-07-15T00:00:00"/>
    <n v="359"/>
    <d v="2021-06-30T00:00:00"/>
    <x v="1"/>
    <s v="SIN TTO"/>
    <n v="359"/>
    <n v="0"/>
    <s v="POSITIVO"/>
    <x v="0"/>
    <n v="364"/>
    <d v="2021-06-30T00:00:00"/>
    <s v="0000-00-00"/>
    <x v="0"/>
  </r>
  <r>
    <n v="3068716"/>
    <x v="1"/>
    <n v="78"/>
    <d v="2021-03-24T00:00:00"/>
    <d v="2021-05-05T00:00:00"/>
    <n v="96"/>
    <d v="2021-06-30T00:00:00"/>
    <x v="1"/>
    <s v="SIN TTO"/>
    <n v="96"/>
    <n v="0"/>
    <s v="POSITIVO"/>
    <x v="0"/>
    <n v="98"/>
    <d v="2021-06-30T00:00:00"/>
    <s v="0000-00-00"/>
    <x v="0"/>
  </r>
  <r>
    <n v="6742433"/>
    <x v="1"/>
    <n v="78"/>
    <d v="2021-01-26T00:00:00"/>
    <d v="2021-02-28T00:00:00"/>
    <n v="154"/>
    <d v="2021-06-30T00:00:00"/>
    <x v="1"/>
    <s v="SIN TTO"/>
    <n v="154"/>
    <n v="0"/>
    <s v="NEGATIVO"/>
    <x v="2"/>
    <n v="155"/>
    <d v="2021-06-30T00:00:00"/>
    <s v="0000-00-00"/>
    <x v="0"/>
  </r>
  <r>
    <n v="14196564"/>
    <x v="1"/>
    <n v="78"/>
    <d v="2009-01-01T00:00:00"/>
    <s v="SIN TTO"/>
    <n v="4067"/>
    <d v="2020-04-18T00:00:00"/>
    <x v="0"/>
    <d v="2009-05-29T00:00:00"/>
    <n v="148"/>
    <n v="1"/>
    <s v="POSITIVO"/>
    <x v="0"/>
    <n v="148"/>
    <d v="2020-04-18T00:00:00"/>
    <d v="2020-04-18T00:00:00"/>
    <x v="1"/>
  </r>
  <r>
    <n v="17066227"/>
    <x v="1"/>
    <n v="78"/>
    <d v="2010-01-01T00:00:00"/>
    <s v="SIN TTO"/>
    <n v="3934"/>
    <d v="2020-12-05T00:00:00"/>
    <x v="0"/>
    <d v="2010-03-16T00:00:00"/>
    <n v="75"/>
    <n v="1"/>
    <s v="NO REALIZADA"/>
    <x v="1"/>
    <n v="74"/>
    <d v="2020-12-05T00:00:00"/>
    <d v="2020-12-05T00:00:00"/>
    <x v="1"/>
  </r>
  <r>
    <n v="17093278"/>
    <x v="1"/>
    <n v="78"/>
    <d v="2016-01-01T00:00:00"/>
    <s v="SIN TTO"/>
    <n v="1734"/>
    <d v="2020-10-25T00:00:00"/>
    <x v="0"/>
    <d v="2016-09-21T00:00:00"/>
    <n v="260"/>
    <n v="1"/>
    <s v="POSITIVO"/>
    <x v="0"/>
    <n v="264"/>
    <d v="2020-10-25T00:00:00"/>
    <d v="2020-10-25T00:00:00"/>
    <x v="1"/>
  </r>
  <r>
    <n v="17068584"/>
    <x v="1"/>
    <n v="79"/>
    <d v="2003-01-01T00:00:00"/>
    <s v="SIN TTO"/>
    <n v="6604"/>
    <d v="2021-05-05T00:00:00"/>
    <x v="0"/>
    <s v="SIN TTO"/>
    <n v="6604"/>
    <n v="0"/>
    <s v="NO REALIZADA"/>
    <x v="1"/>
    <n v="6699"/>
    <d v="2021-05-05T00:00:00"/>
    <d v="2021-05-05T00:00:00"/>
    <x v="1"/>
  </r>
  <r>
    <n v="4573024"/>
    <x v="1"/>
    <n v="79"/>
    <d v="1999-09-01T00:00:00"/>
    <s v="SIN TTO"/>
    <n v="7791"/>
    <d v="2021-04-22T00:00:00"/>
    <x v="0"/>
    <s v="SIN TTO"/>
    <n v="7791"/>
    <n v="0"/>
    <s v="POSITIVO"/>
    <x v="0"/>
    <n v="7904"/>
    <d v="2021-04-22T00:00:00"/>
    <d v="2021-04-22T00:00:00"/>
    <x v="1"/>
  </r>
  <r>
    <n v="17049159"/>
    <x v="1"/>
    <n v="80"/>
    <d v="2008-01-01T00:00:00"/>
    <d v="2008-03-26T00:00:00"/>
    <n v="4592"/>
    <d v="2020-10-03T00:00:00"/>
    <x v="1"/>
    <s v="SIN TTO"/>
    <n v="4592"/>
    <n v="0"/>
    <s v="NO REALIZADA"/>
    <x v="1"/>
    <n v="4659"/>
    <d v="2020-10-03T00:00:00"/>
    <d v="2020-10-03T00:00:00"/>
    <x v="1"/>
  </r>
  <r>
    <n v="17069305"/>
    <x v="1"/>
    <n v="80"/>
    <d v="2018-07-26T00:00:00"/>
    <d v="2018-10-04T00:00:00"/>
    <n v="907"/>
    <d v="2021-02-03T00:00:00"/>
    <x v="1"/>
    <s v="SIN TTO"/>
    <n v="907"/>
    <n v="0"/>
    <s v="NO REALIZADA"/>
    <x v="1"/>
    <n v="923"/>
    <d v="2021-02-03T00:00:00"/>
    <d v="2021-02-03T00:00:00"/>
    <x v="1"/>
  </r>
  <r>
    <n v="4199262"/>
    <x v="1"/>
    <n v="82"/>
    <d v="2018-06-06T00:00:00"/>
    <d v="2018-07-30T00:00:00"/>
    <n v="886"/>
    <d v="2020-11-22T00:00:00"/>
    <x v="1"/>
    <s v="SIN TTO"/>
    <n v="886"/>
    <n v="0"/>
    <s v="NO REALIZADA"/>
    <x v="1"/>
    <n v="900"/>
    <d v="2020-11-22T00:00:00"/>
    <d v="2020-11-22T00:00:00"/>
    <x v="1"/>
  </r>
  <r>
    <n v="149216"/>
    <x v="1"/>
    <n v="87"/>
    <d v="2003-01-01T00:00:00"/>
    <s v="SIN TTO"/>
    <n v="6276"/>
    <d v="2020-06-07T00:00:00"/>
    <x v="0"/>
    <s v="SIN TTO"/>
    <n v="6276"/>
    <n v="0"/>
    <s v="NO REALIZADA"/>
    <x v="1"/>
    <n v="6367"/>
    <d v="2020-06-07T00:00:00"/>
    <d v="2020-06-07T00:00:00"/>
    <x v="1"/>
  </r>
  <r>
    <n v="16454"/>
    <x v="1"/>
    <n v="90"/>
    <d v="2009-01-01T00:00:00"/>
    <d v="2009-02-26T00:00:00"/>
    <n v="4391"/>
    <d v="2021-03-12T00:00:00"/>
    <x v="1"/>
    <s v="SIN TTO"/>
    <n v="4391"/>
    <n v="0"/>
    <s v="NO REALIZADA"/>
    <x v="1"/>
    <n v="4453"/>
    <d v="2021-03-12T00:00:00"/>
    <d v="2021-03-12T00:00:00"/>
    <x v="1"/>
  </r>
  <r>
    <n v="2200444"/>
    <x v="1"/>
    <n v="90"/>
    <d v="2010-01-01T00:00:00"/>
    <s v="SIN TTO"/>
    <n v="3868"/>
    <d v="2020-09-29T00:00:00"/>
    <x v="0"/>
    <s v="SIN TTO"/>
    <n v="3868"/>
    <n v="0"/>
    <s v="NEGATIVO"/>
    <x v="2"/>
    <n v="3924"/>
    <d v="2020-09-29T00:00:00"/>
    <d v="2020-09-29T00:00:00"/>
    <x v="1"/>
  </r>
  <r>
    <n v="2847292"/>
    <x v="1"/>
    <n v="90"/>
    <d v="2016-07-31T00:00:00"/>
    <s v="SIN TTO"/>
    <n v="1380"/>
    <d v="2020-05-30T00:00:00"/>
    <x v="0"/>
    <d v="2016-08-20T00:00:00"/>
    <n v="20"/>
    <n v="1"/>
    <s v="NEGATIVO"/>
    <x v="2"/>
    <n v="20"/>
    <d v="2020-05-30T00:00:00"/>
    <d v="2020-05-30T00:0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Tabla dinámica5" cacheId="18"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27:J33" firstHeaderRow="1" firstDataRow="3" firstDataCol="1"/>
  <pivotFields count="17">
    <pivotField showAll="0"/>
    <pivotField axis="axisCol" showAll="0">
      <items count="4">
        <item x="0"/>
        <item x="1"/>
        <item x="2"/>
        <item t="default"/>
      </items>
    </pivotField>
    <pivotField showAll="0"/>
    <pivotField numFmtId="14" showAll="0"/>
    <pivotField showAll="0"/>
    <pivotField showAll="0"/>
    <pivotField numFmtId="14" showAll="0"/>
    <pivotField showAll="0"/>
    <pivotField showAll="0"/>
    <pivotField showAll="0"/>
    <pivotField showAll="0"/>
    <pivotField axis="axisRow" showAll="0">
      <items count="4">
        <item n="SIN COVID " x="0"/>
        <item x="2"/>
        <item n="CON COVID " x="1"/>
        <item t="default"/>
      </items>
    </pivotField>
    <pivotField showAll="0">
      <items count="4">
        <item x="0"/>
        <item x="1"/>
        <item x="2"/>
        <item t="default"/>
      </items>
    </pivotField>
    <pivotField showAll="0"/>
    <pivotField showAll="0"/>
    <pivotField showAll="0"/>
    <pivotField axis="axisCol" dataField="1" showAll="0">
      <items count="3">
        <item x="1"/>
        <item x="0"/>
        <item t="default"/>
      </items>
    </pivotField>
  </pivotFields>
  <rowFields count="1">
    <field x="11"/>
  </rowFields>
  <rowItems count="4">
    <i>
      <x/>
    </i>
    <i>
      <x v="1"/>
    </i>
    <i>
      <x v="2"/>
    </i>
    <i t="grand">
      <x/>
    </i>
  </rowItems>
  <colFields count="2">
    <field x="1"/>
    <field x="16"/>
  </colFields>
  <colItems count="9">
    <i>
      <x/>
      <x/>
    </i>
    <i r="1">
      <x v="1"/>
    </i>
    <i t="default">
      <x/>
    </i>
    <i>
      <x v="1"/>
      <x/>
    </i>
    <i r="1">
      <x v="1"/>
    </i>
    <i t="default">
      <x v="1"/>
    </i>
    <i>
      <x v="2"/>
      <x/>
    </i>
    <i t="default">
      <x v="2"/>
    </i>
    <i t="grand">
      <x/>
    </i>
  </colItems>
  <dataFields count="1">
    <dataField name="Cuenta de VIVOS O NO"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3" cacheId="6"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20:E25" firstHeaderRow="1" firstDataRow="2" firstDataCol="1"/>
  <pivotFields count="16">
    <pivotField showAll="0"/>
    <pivotField axis="axisCol" showAll="0">
      <items count="4">
        <item x="0"/>
        <item x="1"/>
        <item x="2"/>
        <item t="default"/>
      </items>
    </pivotField>
    <pivotField showAll="0"/>
    <pivotField numFmtId="14" showAll="0"/>
    <pivotField showAll="0"/>
    <pivotField showAll="0"/>
    <pivotField numFmtId="14" showAll="0"/>
    <pivotField showAll="0">
      <items count="3">
        <item n="CX" x="0"/>
        <item n="QXT" x="1"/>
        <item t="default"/>
      </items>
    </pivotField>
    <pivotField showAll="0"/>
    <pivotField showAll="0"/>
    <pivotField showAll="0"/>
    <pivotField showAll="0"/>
    <pivotField axis="axisRow" showAll="0">
      <items count="4">
        <item n="SIN COVID" x="0"/>
        <item n="CON COVID" x="1"/>
        <item n="NO REALIZADA" x="2"/>
        <item t="default"/>
      </items>
    </pivotField>
    <pivotField dataField="1" showAll="0">
      <items count="66">
        <item x="52"/>
        <item x="13"/>
        <item x="40"/>
        <item x="53"/>
        <item x="15"/>
        <item x="20"/>
        <item x="44"/>
        <item x="23"/>
        <item x="12"/>
        <item x="24"/>
        <item x="34"/>
        <item x="35"/>
        <item x="27"/>
        <item x="45"/>
        <item x="5"/>
        <item x="29"/>
        <item x="11"/>
        <item x="7"/>
        <item x="28"/>
        <item x="9"/>
        <item x="17"/>
        <item x="61"/>
        <item x="57"/>
        <item x="41"/>
        <item x="1"/>
        <item x="33"/>
        <item x="14"/>
        <item x="38"/>
        <item x="63"/>
        <item x="39"/>
        <item x="48"/>
        <item x="4"/>
        <item x="31"/>
        <item x="25"/>
        <item x="0"/>
        <item x="8"/>
        <item x="59"/>
        <item x="10"/>
        <item x="47"/>
        <item x="56"/>
        <item x="50"/>
        <item x="54"/>
        <item x="55"/>
        <item x="3"/>
        <item x="6"/>
        <item x="30"/>
        <item x="42"/>
        <item x="21"/>
        <item x="62"/>
        <item x="19"/>
        <item x="37"/>
        <item x="22"/>
        <item x="2"/>
        <item x="46"/>
        <item x="36"/>
        <item x="26"/>
        <item x="43"/>
        <item x="51"/>
        <item x="32"/>
        <item x="16"/>
        <item x="49"/>
        <item x="18"/>
        <item x="64"/>
        <item x="58"/>
        <item x="60"/>
        <item t="default"/>
      </items>
    </pivotField>
    <pivotField showAll="0"/>
    <pivotField showAll="0"/>
  </pivotFields>
  <rowFields count="1">
    <field x="12"/>
  </rowFields>
  <rowItems count="4">
    <i>
      <x/>
    </i>
    <i>
      <x v="1"/>
    </i>
    <i>
      <x v="2"/>
    </i>
    <i t="grand">
      <x/>
    </i>
  </rowItems>
  <colFields count="1">
    <field x="1"/>
  </colFields>
  <colItems count="4">
    <i>
      <x/>
    </i>
    <i>
      <x v="1"/>
    </i>
    <i>
      <x v="2"/>
    </i>
    <i t="grand">
      <x/>
    </i>
  </colItems>
  <dataFields count="1">
    <dataField name="Cuenta de DIAS TRANSCRIRRIDOS" fld="13"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2" cacheId="6"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12:J18" firstHeaderRow="1" firstDataRow="3" firstDataCol="1"/>
  <pivotFields count="16">
    <pivotField showAll="0"/>
    <pivotField axis="axisCol" showAll="0">
      <items count="4">
        <item x="0"/>
        <item x="1"/>
        <item x="2"/>
        <item t="default"/>
      </items>
    </pivotField>
    <pivotField showAll="0"/>
    <pivotField numFmtId="14" showAll="0"/>
    <pivotField showAll="0"/>
    <pivotField showAll="0"/>
    <pivotField numFmtId="14" showAll="0"/>
    <pivotField axis="axisCol" showAll="0">
      <items count="3">
        <item n="CX" x="0"/>
        <item n="QXT" x="1"/>
        <item t="default"/>
      </items>
    </pivotField>
    <pivotField showAll="0"/>
    <pivotField showAll="0"/>
    <pivotField showAll="0"/>
    <pivotField showAll="0"/>
    <pivotField axis="axisRow" showAll="0">
      <items count="4">
        <item n="SIN COVID" x="0"/>
        <item n="CON COVID" x="1"/>
        <item n="NO REALIZADA" x="2"/>
        <item t="default"/>
      </items>
    </pivotField>
    <pivotField dataField="1" showAll="0">
      <items count="66">
        <item x="52"/>
        <item x="13"/>
        <item x="40"/>
        <item x="53"/>
        <item x="15"/>
        <item x="20"/>
        <item x="44"/>
        <item x="23"/>
        <item x="12"/>
        <item x="24"/>
        <item x="34"/>
        <item x="35"/>
        <item x="27"/>
        <item x="45"/>
        <item x="5"/>
        <item x="29"/>
        <item x="11"/>
        <item x="7"/>
        <item x="28"/>
        <item x="9"/>
        <item x="17"/>
        <item x="61"/>
        <item x="57"/>
        <item x="41"/>
        <item x="1"/>
        <item x="33"/>
        <item x="14"/>
        <item x="38"/>
        <item x="63"/>
        <item x="39"/>
        <item x="48"/>
        <item x="4"/>
        <item x="31"/>
        <item x="25"/>
        <item x="0"/>
        <item x="8"/>
        <item x="59"/>
        <item x="10"/>
        <item x="47"/>
        <item x="56"/>
        <item x="50"/>
        <item x="54"/>
        <item x="55"/>
        <item x="3"/>
        <item x="6"/>
        <item x="30"/>
        <item x="42"/>
        <item x="21"/>
        <item x="62"/>
        <item x="19"/>
        <item x="37"/>
        <item x="22"/>
        <item x="2"/>
        <item x="46"/>
        <item x="36"/>
        <item x="26"/>
        <item x="43"/>
        <item x="51"/>
        <item x="32"/>
        <item x="16"/>
        <item x="49"/>
        <item x="18"/>
        <item x="64"/>
        <item x="58"/>
        <item x="60"/>
        <item t="default"/>
      </items>
    </pivotField>
    <pivotField showAll="0"/>
    <pivotField showAll="0"/>
  </pivotFields>
  <rowFields count="1">
    <field x="12"/>
  </rowFields>
  <rowItems count="4">
    <i>
      <x/>
    </i>
    <i>
      <x v="1"/>
    </i>
    <i>
      <x v="2"/>
    </i>
    <i t="grand">
      <x/>
    </i>
  </rowItems>
  <colFields count="2">
    <field x="1"/>
    <field x="7"/>
  </colFields>
  <colItems count="9">
    <i>
      <x/>
      <x/>
    </i>
    <i r="1">
      <x v="1"/>
    </i>
    <i t="default">
      <x/>
    </i>
    <i>
      <x v="1"/>
      <x/>
    </i>
    <i r="1">
      <x v="1"/>
    </i>
    <i t="default">
      <x v="1"/>
    </i>
    <i>
      <x v="2"/>
      <x/>
    </i>
    <i t="default">
      <x v="2"/>
    </i>
    <i t="grand">
      <x/>
    </i>
  </colItems>
  <dataFields count="1">
    <dataField name="Desvest de DIAS TRANSCRIRRIDOS" fld="13" subtotal="stdDev"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 dinámica1" cacheId="6"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J9" firstHeaderRow="1" firstDataRow="3" firstDataCol="1"/>
  <pivotFields count="16">
    <pivotField showAll="0"/>
    <pivotField axis="axisCol" showAll="0">
      <items count="4">
        <item x="0"/>
        <item x="1"/>
        <item x="2"/>
        <item t="default"/>
      </items>
    </pivotField>
    <pivotField showAll="0"/>
    <pivotField numFmtId="14" showAll="0"/>
    <pivotField showAll="0"/>
    <pivotField showAll="0"/>
    <pivotField numFmtId="14" showAll="0"/>
    <pivotField axis="axisCol" showAll="0">
      <items count="3">
        <item n="CX" x="0"/>
        <item n="QXT" x="1"/>
        <item t="default"/>
      </items>
    </pivotField>
    <pivotField showAll="0"/>
    <pivotField showAll="0"/>
    <pivotField showAll="0"/>
    <pivotField showAll="0"/>
    <pivotField axis="axisRow" showAll="0">
      <items count="4">
        <item n="SIN COVID" x="0"/>
        <item n="CON COVID" x="1"/>
        <item n="NO REALIZADA" x="2"/>
        <item t="default"/>
      </items>
    </pivotField>
    <pivotField dataField="1" showAll="0">
      <items count="66">
        <item x="52"/>
        <item x="13"/>
        <item x="40"/>
        <item x="53"/>
        <item x="15"/>
        <item x="20"/>
        <item x="44"/>
        <item x="23"/>
        <item x="12"/>
        <item x="24"/>
        <item x="34"/>
        <item x="35"/>
        <item x="27"/>
        <item x="45"/>
        <item x="5"/>
        <item x="29"/>
        <item x="11"/>
        <item x="7"/>
        <item x="28"/>
        <item x="9"/>
        <item x="17"/>
        <item x="61"/>
        <item x="57"/>
        <item x="41"/>
        <item x="1"/>
        <item x="33"/>
        <item x="14"/>
        <item x="38"/>
        <item x="63"/>
        <item x="39"/>
        <item x="48"/>
        <item x="4"/>
        <item x="31"/>
        <item x="25"/>
        <item x="0"/>
        <item x="8"/>
        <item x="59"/>
        <item x="10"/>
        <item x="47"/>
        <item x="56"/>
        <item x="50"/>
        <item x="54"/>
        <item x="55"/>
        <item x="3"/>
        <item x="6"/>
        <item x="30"/>
        <item x="42"/>
        <item x="21"/>
        <item x="62"/>
        <item x="19"/>
        <item x="37"/>
        <item x="22"/>
        <item x="2"/>
        <item x="46"/>
        <item x="36"/>
        <item x="26"/>
        <item x="43"/>
        <item x="51"/>
        <item x="32"/>
        <item x="16"/>
        <item x="49"/>
        <item x="18"/>
        <item x="64"/>
        <item x="58"/>
        <item x="60"/>
        <item t="default"/>
      </items>
    </pivotField>
    <pivotField showAll="0"/>
    <pivotField showAll="0"/>
  </pivotFields>
  <rowFields count="1">
    <field x="12"/>
  </rowFields>
  <rowItems count="4">
    <i>
      <x/>
    </i>
    <i>
      <x v="1"/>
    </i>
    <i>
      <x v="2"/>
    </i>
    <i t="grand">
      <x/>
    </i>
  </rowItems>
  <colFields count="2">
    <field x="1"/>
    <field x="7"/>
  </colFields>
  <colItems count="9">
    <i>
      <x/>
      <x/>
    </i>
    <i r="1">
      <x v="1"/>
    </i>
    <i t="default">
      <x/>
    </i>
    <i>
      <x v="1"/>
      <x/>
    </i>
    <i r="1">
      <x v="1"/>
    </i>
    <i t="default">
      <x v="1"/>
    </i>
    <i>
      <x v="2"/>
      <x/>
    </i>
    <i t="default">
      <x v="2"/>
    </i>
    <i t="grand">
      <x/>
    </i>
  </colItems>
  <dataFields count="1">
    <dataField name="Promedio de DIAS TRANSCRIRRIDOS" fld="13" subtotal="average"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la dinámica9" cacheId="26"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26:H32" firstHeaderRow="1" firstDataRow="3" firstDataCol="1"/>
  <pivotFields count="17">
    <pivotField showAll="0"/>
    <pivotField axis="axisCol" showAll="0">
      <items count="3">
        <item x="0"/>
        <item x="1"/>
        <item t="default"/>
      </items>
    </pivotField>
    <pivotField showAll="0"/>
    <pivotField numFmtId="14" showAll="0"/>
    <pivotField showAll="0"/>
    <pivotField showAll="0"/>
    <pivotField numFmtId="14" showAll="0"/>
    <pivotField showAll="0"/>
    <pivotField showAll="0"/>
    <pivotField showAll="0"/>
    <pivotField showAll="0"/>
    <pivotField showAll="0"/>
    <pivotField axis="axisRow" showAll="0">
      <items count="4">
        <item n="SIN COVID" x="2"/>
        <item n="CON COVID" x="0"/>
        <item n="NO REALIZADA" x="1"/>
        <item t="default"/>
      </items>
    </pivotField>
    <pivotField showAll="0"/>
    <pivotField numFmtId="14" showAll="0"/>
    <pivotField showAll="0"/>
    <pivotField axis="axisCol" dataField="1" showAll="0">
      <items count="3">
        <item x="1"/>
        <item x="0"/>
        <item t="default"/>
      </items>
    </pivotField>
  </pivotFields>
  <rowFields count="1">
    <field x="12"/>
  </rowFields>
  <rowItems count="4">
    <i>
      <x/>
    </i>
    <i>
      <x v="1"/>
    </i>
    <i>
      <x v="2"/>
    </i>
    <i t="grand">
      <x/>
    </i>
  </rowItems>
  <colFields count="2">
    <field x="1"/>
    <field x="16"/>
  </colFields>
  <colItems count="7">
    <i>
      <x/>
      <x/>
    </i>
    <i r="1">
      <x v="1"/>
    </i>
    <i t="default">
      <x/>
    </i>
    <i>
      <x v="1"/>
      <x/>
    </i>
    <i r="1">
      <x v="1"/>
    </i>
    <i t="default">
      <x v="1"/>
    </i>
    <i t="grand">
      <x/>
    </i>
  </colItems>
  <dataFields count="1">
    <dataField name="Cuenta de VIVOS O NO"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la dinámica8" cacheId="26"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19:D24" firstHeaderRow="1" firstDataRow="2" firstDataCol="1"/>
  <pivotFields count="17">
    <pivotField showAll="0"/>
    <pivotField axis="axisCol" showAll="0">
      <items count="3">
        <item x="0"/>
        <item x="1"/>
        <item t="default"/>
      </items>
    </pivotField>
    <pivotField showAll="0"/>
    <pivotField numFmtId="14" showAll="0"/>
    <pivotField showAll="0"/>
    <pivotField showAll="0"/>
    <pivotField numFmtId="14" showAll="0"/>
    <pivotField showAll="0"/>
    <pivotField showAll="0"/>
    <pivotField showAll="0"/>
    <pivotField showAll="0"/>
    <pivotField showAll="0"/>
    <pivotField axis="axisRow" showAll="0">
      <items count="4">
        <item n="SIN COVID " x="2"/>
        <item n="CON COVID" x="0"/>
        <item n="NO REALIZADA" x="1"/>
        <item t="default"/>
      </items>
    </pivotField>
    <pivotField dataField="1" showAll="0"/>
    <pivotField numFmtId="14" showAll="0"/>
    <pivotField showAll="0"/>
    <pivotField showAll="0"/>
  </pivotFields>
  <rowFields count="1">
    <field x="12"/>
  </rowFields>
  <rowItems count="4">
    <i>
      <x/>
    </i>
    <i>
      <x v="1"/>
    </i>
    <i>
      <x v="2"/>
    </i>
    <i t="grand">
      <x/>
    </i>
  </rowItems>
  <colFields count="1">
    <field x="1"/>
  </colFields>
  <colItems count="3">
    <i>
      <x/>
    </i>
    <i>
      <x v="1"/>
    </i>
    <i t="grand">
      <x/>
    </i>
  </colItems>
  <dataFields count="1">
    <dataField name="Cuenta de DIAS TRANSCRIRRIDOS" fld="13"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la dinámica7" cacheId="26"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11:H17" firstHeaderRow="1" firstDataRow="3" firstDataCol="1"/>
  <pivotFields count="17">
    <pivotField showAll="0"/>
    <pivotField axis="axisCol" showAll="0">
      <items count="3">
        <item x="0"/>
        <item x="1"/>
        <item t="default"/>
      </items>
    </pivotField>
    <pivotField showAll="0"/>
    <pivotField numFmtId="14" showAll="0"/>
    <pivotField showAll="0"/>
    <pivotField showAll="0"/>
    <pivotField numFmtId="14" showAll="0"/>
    <pivotField axis="axisCol" showAll="0">
      <items count="3">
        <item n="CX" x="0"/>
        <item n="QX" x="1"/>
        <item t="default"/>
      </items>
    </pivotField>
    <pivotField showAll="0"/>
    <pivotField showAll="0"/>
    <pivotField showAll="0"/>
    <pivotField showAll="0"/>
    <pivotField axis="axisRow" showAll="0">
      <items count="4">
        <item n="SIN COVID" x="2"/>
        <item n="CON COVID" x="0"/>
        <item n="NO REALIZADA" x="1"/>
        <item t="default"/>
      </items>
    </pivotField>
    <pivotField dataField="1" showAll="0"/>
    <pivotField numFmtId="14" showAll="0"/>
    <pivotField showAll="0"/>
    <pivotField showAll="0"/>
  </pivotFields>
  <rowFields count="1">
    <field x="12"/>
  </rowFields>
  <rowItems count="4">
    <i>
      <x/>
    </i>
    <i>
      <x v="1"/>
    </i>
    <i>
      <x v="2"/>
    </i>
    <i t="grand">
      <x/>
    </i>
  </rowItems>
  <colFields count="2">
    <field x="1"/>
    <field x="7"/>
  </colFields>
  <colItems count="7">
    <i>
      <x/>
      <x/>
    </i>
    <i r="1">
      <x v="1"/>
    </i>
    <i t="default">
      <x/>
    </i>
    <i>
      <x v="1"/>
      <x/>
    </i>
    <i r="1">
      <x v="1"/>
    </i>
    <i t="default">
      <x v="1"/>
    </i>
    <i t="grand">
      <x/>
    </i>
  </colItems>
  <dataFields count="1">
    <dataField name="Desvest de DIAS TRANSCRIRRIDOS" fld="13" subtotal="stdDev"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abla dinámica6" cacheId="26"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H9" firstHeaderRow="1" firstDataRow="3" firstDataCol="1"/>
  <pivotFields count="17">
    <pivotField showAll="0"/>
    <pivotField axis="axisCol" showAll="0">
      <items count="3">
        <item x="0"/>
        <item x="1"/>
        <item t="default"/>
      </items>
    </pivotField>
    <pivotField showAll="0"/>
    <pivotField numFmtId="14" showAll="0"/>
    <pivotField showAll="0"/>
    <pivotField showAll="0"/>
    <pivotField numFmtId="14" showAll="0"/>
    <pivotField axis="axisCol" showAll="0">
      <items count="3">
        <item n="CX" x="0"/>
        <item n="QX" x="1"/>
        <item t="default"/>
      </items>
    </pivotField>
    <pivotField showAll="0"/>
    <pivotField showAll="0"/>
    <pivotField showAll="0"/>
    <pivotField showAll="0"/>
    <pivotField axis="axisRow" showAll="0">
      <items count="4">
        <item n="SIN COVID" x="2"/>
        <item n="CON COVID" x="0"/>
        <item n="NO REALIZADA" x="1"/>
        <item t="default"/>
      </items>
    </pivotField>
    <pivotField dataField="1" showAll="0"/>
    <pivotField numFmtId="14" showAll="0"/>
    <pivotField showAll="0"/>
    <pivotField showAll="0"/>
  </pivotFields>
  <rowFields count="1">
    <field x="12"/>
  </rowFields>
  <rowItems count="4">
    <i>
      <x/>
    </i>
    <i>
      <x v="1"/>
    </i>
    <i>
      <x v="2"/>
    </i>
    <i t="grand">
      <x/>
    </i>
  </rowItems>
  <colFields count="2">
    <field x="1"/>
    <field x="7"/>
  </colFields>
  <colItems count="7">
    <i>
      <x/>
      <x/>
    </i>
    <i r="1">
      <x v="1"/>
    </i>
    <i t="default">
      <x/>
    </i>
    <i>
      <x v="1"/>
      <x/>
    </i>
    <i r="1">
      <x v="1"/>
    </i>
    <i t="default">
      <x v="1"/>
    </i>
    <i t="grand">
      <x/>
    </i>
  </colItems>
  <dataFields count="1">
    <dataField name="Promedio de DIAS TRANSCRIRRIDOS" fld="13" subtotal="average"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5"/>
  <sheetViews>
    <sheetView workbookViewId="0">
      <selection activeCell="Y6" sqref="Y6"/>
    </sheetView>
  </sheetViews>
  <sheetFormatPr baseColWidth="10" defaultRowHeight="15" x14ac:dyDescent="0.25"/>
  <cols>
    <col min="1" max="1" width="12.28515625" customWidth="1"/>
    <col min="2" max="2" width="12" bestFit="1" customWidth="1"/>
    <col min="3" max="3" width="44.5703125" bestFit="1" customWidth="1"/>
    <col min="4" max="4" width="45.7109375" bestFit="1" customWidth="1"/>
    <col min="5" max="5" width="10.5703125" bestFit="1" customWidth="1"/>
    <col min="6" max="6" width="8" customWidth="1"/>
    <col min="7" max="7" width="10.85546875" customWidth="1"/>
    <col min="8" max="8" width="5.7109375" customWidth="1"/>
    <col min="9" max="9" width="24.5703125" customWidth="1"/>
    <col min="10" max="10" width="17.42578125" customWidth="1"/>
    <col min="11" max="11" width="6.85546875" customWidth="1"/>
    <col min="12" max="12" width="19.42578125" customWidth="1"/>
    <col min="13" max="13" width="17.42578125" customWidth="1"/>
    <col min="14" max="14" width="12.42578125" customWidth="1"/>
    <col min="15" max="15" width="11.85546875" customWidth="1"/>
    <col min="16" max="16" width="12.5703125" customWidth="1"/>
    <col min="17" max="17" width="15.28515625" customWidth="1"/>
    <col min="18" max="18" width="14.85546875" customWidth="1"/>
    <col min="19" max="19" width="14" customWidth="1"/>
    <col min="20" max="20" width="16.7109375" customWidth="1"/>
    <col min="21" max="21" width="16.85546875" customWidth="1"/>
    <col min="22" max="22" width="19.140625" bestFit="1" customWidth="1"/>
    <col min="23" max="23" width="16.28515625" customWidth="1"/>
    <col min="24" max="25" width="15.7109375" customWidth="1"/>
    <col min="26" max="26" width="15.85546875" customWidth="1"/>
    <col min="27" max="27" width="20.42578125" customWidth="1"/>
    <col min="28" max="28" width="86.5703125" customWidth="1"/>
  </cols>
  <sheetData>
    <row r="1" spans="1:28" s="5" customFormat="1" ht="53.25" customHeight="1" x14ac:dyDescent="0.25">
      <c r="A1" s="1" t="s">
        <v>0</v>
      </c>
      <c r="B1" s="1" t="s">
        <v>1</v>
      </c>
      <c r="C1" s="1" t="s">
        <v>2</v>
      </c>
      <c r="D1" s="1" t="s">
        <v>3</v>
      </c>
      <c r="E1" s="1" t="s">
        <v>4</v>
      </c>
      <c r="F1" s="1" t="s">
        <v>5</v>
      </c>
      <c r="G1" s="1" t="s">
        <v>6</v>
      </c>
      <c r="H1" s="1" t="s">
        <v>7</v>
      </c>
      <c r="I1" s="1" t="s">
        <v>8</v>
      </c>
      <c r="J1" s="1" t="s">
        <v>9</v>
      </c>
      <c r="K1" s="1" t="s">
        <v>10</v>
      </c>
      <c r="L1" s="2" t="s">
        <v>11</v>
      </c>
      <c r="M1" s="2" t="s">
        <v>12</v>
      </c>
      <c r="N1" s="1" t="s">
        <v>13</v>
      </c>
      <c r="O1" s="3">
        <v>44377</v>
      </c>
      <c r="P1" s="3" t="s">
        <v>14</v>
      </c>
      <c r="Q1" s="2" t="s">
        <v>15</v>
      </c>
      <c r="R1" s="1" t="s">
        <v>16</v>
      </c>
      <c r="S1" s="1" t="s">
        <v>17</v>
      </c>
      <c r="T1" s="4" t="s">
        <v>18</v>
      </c>
      <c r="U1" s="1" t="s">
        <v>19</v>
      </c>
      <c r="V1" s="1" t="s">
        <v>20</v>
      </c>
      <c r="W1" s="2" t="s">
        <v>21</v>
      </c>
      <c r="X1" s="2" t="s">
        <v>22</v>
      </c>
      <c r="Y1" s="4" t="s">
        <v>466</v>
      </c>
      <c r="Z1" s="18" t="s">
        <v>447</v>
      </c>
      <c r="AA1" s="1" t="s">
        <v>23</v>
      </c>
      <c r="AB1" s="1" t="s">
        <v>24</v>
      </c>
    </row>
    <row r="2" spans="1:28" ht="48.75" customHeight="1" x14ac:dyDescent="0.25">
      <c r="A2" s="6" t="s">
        <v>25</v>
      </c>
      <c r="B2" s="6">
        <v>1024534752</v>
      </c>
      <c r="C2" s="6" t="s">
        <v>26</v>
      </c>
      <c r="D2" s="6" t="s">
        <v>27</v>
      </c>
      <c r="E2" s="6" t="s">
        <v>28</v>
      </c>
      <c r="F2" s="6" t="s">
        <v>29</v>
      </c>
      <c r="G2" s="7" t="s">
        <v>30</v>
      </c>
      <c r="H2" s="6">
        <v>28</v>
      </c>
      <c r="I2" s="6" t="s">
        <v>31</v>
      </c>
      <c r="J2" s="6" t="s">
        <v>32</v>
      </c>
      <c r="K2" s="6" t="s">
        <v>33</v>
      </c>
      <c r="L2" s="8">
        <v>43980</v>
      </c>
      <c r="M2" s="8" t="s">
        <v>34</v>
      </c>
      <c r="N2" s="6">
        <f>+O2</f>
        <v>391</v>
      </c>
      <c r="O2" s="6">
        <f>+DAYS360(L2,O$1)</f>
        <v>391</v>
      </c>
      <c r="P2" s="9" t="s">
        <v>35</v>
      </c>
      <c r="Q2" s="8">
        <v>44034</v>
      </c>
      <c r="R2" s="6">
        <f>+DAYS360(L2,Q2)</f>
        <v>53</v>
      </c>
      <c r="S2" s="6">
        <v>1</v>
      </c>
      <c r="T2" s="8" t="s">
        <v>36</v>
      </c>
      <c r="U2" s="6" t="s">
        <v>37</v>
      </c>
      <c r="V2" s="6" t="s">
        <v>38</v>
      </c>
      <c r="W2" s="8">
        <v>44377</v>
      </c>
      <c r="X2" s="6" t="s">
        <v>39</v>
      </c>
      <c r="Y2" s="6">
        <f>DAYS360(L2,Q2)</f>
        <v>53</v>
      </c>
      <c r="Z2" s="6">
        <f>(Q2-L2)</f>
        <v>54</v>
      </c>
      <c r="AA2" s="6" t="s">
        <v>40</v>
      </c>
      <c r="AB2" s="6" t="s">
        <v>41</v>
      </c>
    </row>
    <row r="3" spans="1:28" ht="39" x14ac:dyDescent="0.25">
      <c r="A3" s="6" t="s">
        <v>25</v>
      </c>
      <c r="B3" s="6">
        <v>1031133182</v>
      </c>
      <c r="C3" s="6" t="s">
        <v>42</v>
      </c>
      <c r="D3" s="6" t="s">
        <v>43</v>
      </c>
      <c r="E3" s="6" t="s">
        <v>28</v>
      </c>
      <c r="F3" s="6" t="s">
        <v>29</v>
      </c>
      <c r="G3" s="7" t="s">
        <v>30</v>
      </c>
      <c r="H3" s="6">
        <v>29</v>
      </c>
      <c r="I3" s="6" t="s">
        <v>44</v>
      </c>
      <c r="J3" s="6" t="s">
        <v>32</v>
      </c>
      <c r="K3" s="6" t="s">
        <v>33</v>
      </c>
      <c r="L3" s="8">
        <v>44041</v>
      </c>
      <c r="M3" s="8">
        <v>44081</v>
      </c>
      <c r="N3" s="6">
        <f>+DAYS360(L3,M3)</f>
        <v>38</v>
      </c>
      <c r="O3" s="8"/>
      <c r="P3" s="9" t="s">
        <v>45</v>
      </c>
      <c r="Q3" s="8" t="s">
        <v>34</v>
      </c>
      <c r="R3" s="6">
        <f>+DAYS360(L3,O$1)</f>
        <v>331</v>
      </c>
      <c r="S3" s="6">
        <v>0</v>
      </c>
      <c r="T3" s="8" t="s">
        <v>46</v>
      </c>
      <c r="U3" s="6" t="s">
        <v>37</v>
      </c>
      <c r="V3" s="6" t="s">
        <v>47</v>
      </c>
      <c r="W3" s="8">
        <v>44377</v>
      </c>
      <c r="X3" s="6" t="s">
        <v>39</v>
      </c>
      <c r="Y3" s="6">
        <f>DAYS360(L3,M3)</f>
        <v>38</v>
      </c>
      <c r="Z3" s="6">
        <f>(M3-L3)</f>
        <v>40</v>
      </c>
      <c r="AA3" s="6" t="s">
        <v>40</v>
      </c>
      <c r="AB3" s="6" t="s">
        <v>48</v>
      </c>
    </row>
    <row r="4" spans="1:28" ht="39" x14ac:dyDescent="0.25">
      <c r="A4" s="6" t="s">
        <v>25</v>
      </c>
      <c r="B4" s="6">
        <v>1012341511</v>
      </c>
      <c r="C4" s="6" t="s">
        <v>49</v>
      </c>
      <c r="D4" s="6" t="s">
        <v>50</v>
      </c>
      <c r="E4" s="6" t="s">
        <v>28</v>
      </c>
      <c r="F4" s="6" t="s">
        <v>29</v>
      </c>
      <c r="G4" s="7" t="s">
        <v>30</v>
      </c>
      <c r="H4" s="6">
        <v>33</v>
      </c>
      <c r="I4" s="6" t="s">
        <v>31</v>
      </c>
      <c r="J4" s="6" t="s">
        <v>32</v>
      </c>
      <c r="K4" s="6" t="s">
        <v>33</v>
      </c>
      <c r="L4" s="8">
        <v>43973</v>
      </c>
      <c r="M4" s="8">
        <v>44084</v>
      </c>
      <c r="N4" s="6">
        <f>+DAYS360(L4,M4)</f>
        <v>108</v>
      </c>
      <c r="O4" s="8"/>
      <c r="P4" s="9" t="s">
        <v>45</v>
      </c>
      <c r="Q4" s="8" t="s">
        <v>34</v>
      </c>
      <c r="R4" s="6">
        <f>+DAYS360(L4,O$1)</f>
        <v>398</v>
      </c>
      <c r="S4" s="6">
        <v>0</v>
      </c>
      <c r="T4" s="8" t="s">
        <v>51</v>
      </c>
      <c r="U4" s="6" t="s">
        <v>37</v>
      </c>
      <c r="V4" s="6" t="s">
        <v>47</v>
      </c>
      <c r="W4" s="8">
        <v>44377</v>
      </c>
      <c r="X4" s="6" t="s">
        <v>39</v>
      </c>
      <c r="Y4" s="6">
        <f>DAYS360(L4,M4)</f>
        <v>108</v>
      </c>
      <c r="Z4" s="6">
        <f>(M4-L4)</f>
        <v>111</v>
      </c>
      <c r="AA4" s="6" t="s">
        <v>40</v>
      </c>
      <c r="AB4" s="6" t="s">
        <v>52</v>
      </c>
    </row>
    <row r="5" spans="1:28" ht="39" x14ac:dyDescent="0.25">
      <c r="A5" s="6" t="s">
        <v>25</v>
      </c>
      <c r="B5" s="6">
        <v>53931062</v>
      </c>
      <c r="C5" s="6" t="s">
        <v>53</v>
      </c>
      <c r="D5" s="6" t="s">
        <v>27</v>
      </c>
      <c r="E5" s="6" t="s">
        <v>28</v>
      </c>
      <c r="F5" s="6" t="s">
        <v>29</v>
      </c>
      <c r="G5" s="7" t="s">
        <v>30</v>
      </c>
      <c r="H5" s="6">
        <v>36</v>
      </c>
      <c r="I5" s="6" t="s">
        <v>54</v>
      </c>
      <c r="J5" s="6" t="s">
        <v>32</v>
      </c>
      <c r="K5" s="6" t="s">
        <v>33</v>
      </c>
      <c r="L5" s="8">
        <v>43903</v>
      </c>
      <c r="M5" s="8" t="s">
        <v>34</v>
      </c>
      <c r="N5" s="6">
        <f>+O5</f>
        <v>467</v>
      </c>
      <c r="O5" s="6">
        <f>+DAYS360(L5,O$1)</f>
        <v>467</v>
      </c>
      <c r="P5" s="9" t="s">
        <v>35</v>
      </c>
      <c r="Q5" s="8">
        <v>43974</v>
      </c>
      <c r="R5" s="6">
        <f>+DAYS360(L5,Q5)</f>
        <v>70</v>
      </c>
      <c r="S5" s="6">
        <v>1</v>
      </c>
      <c r="T5" s="8" t="s">
        <v>46</v>
      </c>
      <c r="U5" s="6" t="s">
        <v>37</v>
      </c>
      <c r="V5" s="6" t="s">
        <v>38</v>
      </c>
      <c r="W5" s="8">
        <v>44377</v>
      </c>
      <c r="X5" s="6" t="s">
        <v>39</v>
      </c>
      <c r="Y5" s="6">
        <f t="shared" ref="Y5:Y66" si="0">DAYS360(L5,Q5)</f>
        <v>70</v>
      </c>
      <c r="Z5" s="6">
        <f>(Q5-L5)</f>
        <v>71</v>
      </c>
      <c r="AA5" s="6" t="s">
        <v>40</v>
      </c>
      <c r="AB5" s="6" t="s">
        <v>55</v>
      </c>
    </row>
    <row r="6" spans="1:28" ht="44.25" customHeight="1" x14ac:dyDescent="0.25">
      <c r="A6" s="6" t="s">
        <v>25</v>
      </c>
      <c r="B6" s="6">
        <v>55305438</v>
      </c>
      <c r="C6" s="6" t="s">
        <v>56</v>
      </c>
      <c r="D6" s="6" t="s">
        <v>50</v>
      </c>
      <c r="E6" s="6" t="s">
        <v>28</v>
      </c>
      <c r="F6" s="6" t="s">
        <v>29</v>
      </c>
      <c r="G6" s="7" t="s">
        <v>30</v>
      </c>
      <c r="H6" s="6">
        <v>36</v>
      </c>
      <c r="I6" s="6" t="s">
        <v>57</v>
      </c>
      <c r="J6" s="6" t="s">
        <v>32</v>
      </c>
      <c r="K6" s="6" t="s">
        <v>33</v>
      </c>
      <c r="L6" s="8">
        <v>44132</v>
      </c>
      <c r="M6" s="8">
        <v>44182</v>
      </c>
      <c r="N6" s="6">
        <f t="shared" ref="N6:N13" si="1">+DAYS360(L6,M6)</f>
        <v>49</v>
      </c>
      <c r="O6" s="8"/>
      <c r="P6" s="9" t="s">
        <v>45</v>
      </c>
      <c r="Q6" s="8" t="s">
        <v>34</v>
      </c>
      <c r="R6" s="6">
        <f t="shared" ref="R6:R13" si="2">+DAYS360(L6,O$1)</f>
        <v>242</v>
      </c>
      <c r="S6" s="6">
        <v>0</v>
      </c>
      <c r="T6" s="8" t="s">
        <v>36</v>
      </c>
      <c r="U6" s="6" t="s">
        <v>37</v>
      </c>
      <c r="V6" s="6" t="s">
        <v>58</v>
      </c>
      <c r="W6" s="8">
        <v>44377</v>
      </c>
      <c r="X6" s="6" t="s">
        <v>39</v>
      </c>
      <c r="Y6" s="6">
        <f t="shared" ref="Y6:Y13" si="3">DAYS360(L6,M6)</f>
        <v>49</v>
      </c>
      <c r="Z6" s="6">
        <f t="shared" ref="Z6:Z13" si="4">(M6-L6)</f>
        <v>50</v>
      </c>
      <c r="AA6" s="6" t="s">
        <v>40</v>
      </c>
      <c r="AB6" s="6" t="s">
        <v>59</v>
      </c>
    </row>
    <row r="7" spans="1:28" ht="39" x14ac:dyDescent="0.25">
      <c r="A7" s="6" t="s">
        <v>25</v>
      </c>
      <c r="B7" s="6">
        <v>39731878</v>
      </c>
      <c r="C7" s="6" t="s">
        <v>60</v>
      </c>
      <c r="D7" s="6" t="s">
        <v>50</v>
      </c>
      <c r="E7" s="6" t="s">
        <v>28</v>
      </c>
      <c r="F7" s="6" t="s">
        <v>29</v>
      </c>
      <c r="G7" s="7" t="s">
        <v>30</v>
      </c>
      <c r="H7" s="6">
        <v>39</v>
      </c>
      <c r="I7" s="6" t="s">
        <v>61</v>
      </c>
      <c r="J7" s="6" t="s">
        <v>32</v>
      </c>
      <c r="K7" s="6" t="s">
        <v>33</v>
      </c>
      <c r="L7" s="8">
        <v>44313</v>
      </c>
      <c r="M7" s="8">
        <v>44340</v>
      </c>
      <c r="N7" s="6">
        <f t="shared" si="1"/>
        <v>27</v>
      </c>
      <c r="O7" s="8"/>
      <c r="P7" s="9" t="s">
        <v>45</v>
      </c>
      <c r="Q7" s="8" t="s">
        <v>34</v>
      </c>
      <c r="R7" s="6">
        <f t="shared" si="2"/>
        <v>63</v>
      </c>
      <c r="S7" s="6">
        <v>0</v>
      </c>
      <c r="T7" s="8" t="s">
        <v>36</v>
      </c>
      <c r="U7" s="6" t="s">
        <v>37</v>
      </c>
      <c r="V7" s="6" t="s">
        <v>58</v>
      </c>
      <c r="W7" s="8">
        <v>44377</v>
      </c>
      <c r="X7" s="6" t="s">
        <v>39</v>
      </c>
      <c r="Y7" s="6">
        <f t="shared" si="3"/>
        <v>27</v>
      </c>
      <c r="Z7" s="6">
        <f t="shared" si="4"/>
        <v>27</v>
      </c>
      <c r="AA7" s="6" t="s">
        <v>40</v>
      </c>
      <c r="AB7" s="6" t="s">
        <v>62</v>
      </c>
    </row>
    <row r="8" spans="1:28" ht="39" x14ac:dyDescent="0.25">
      <c r="A8" s="6" t="s">
        <v>25</v>
      </c>
      <c r="B8" s="6">
        <v>52743532</v>
      </c>
      <c r="C8" s="6" t="s">
        <v>63</v>
      </c>
      <c r="D8" s="6" t="s">
        <v>64</v>
      </c>
      <c r="E8" s="6" t="s">
        <v>28</v>
      </c>
      <c r="F8" s="6" t="s">
        <v>29</v>
      </c>
      <c r="G8" s="7" t="s">
        <v>30</v>
      </c>
      <c r="H8" s="6">
        <v>39</v>
      </c>
      <c r="I8" s="6" t="s">
        <v>44</v>
      </c>
      <c r="J8" s="6" t="s">
        <v>32</v>
      </c>
      <c r="K8" s="6" t="s">
        <v>33</v>
      </c>
      <c r="L8" s="8">
        <v>43965</v>
      </c>
      <c r="M8" s="8">
        <v>44039</v>
      </c>
      <c r="N8" s="6">
        <f t="shared" si="1"/>
        <v>73</v>
      </c>
      <c r="O8" s="8"/>
      <c r="P8" s="9" t="s">
        <v>45</v>
      </c>
      <c r="Q8" s="8" t="s">
        <v>34</v>
      </c>
      <c r="R8" s="6">
        <f t="shared" si="2"/>
        <v>406</v>
      </c>
      <c r="S8" s="6">
        <v>0</v>
      </c>
      <c r="T8" s="8" t="s">
        <v>46</v>
      </c>
      <c r="U8" s="6" t="s">
        <v>37</v>
      </c>
      <c r="V8" s="6" t="s">
        <v>38</v>
      </c>
      <c r="W8" s="8">
        <v>44377</v>
      </c>
      <c r="X8" s="6" t="s">
        <v>39</v>
      </c>
      <c r="Y8" s="6">
        <f t="shared" si="3"/>
        <v>73</v>
      </c>
      <c r="Z8" s="6">
        <f t="shared" si="4"/>
        <v>74</v>
      </c>
      <c r="AA8" s="6" t="s">
        <v>40</v>
      </c>
      <c r="AB8" s="6" t="s">
        <v>65</v>
      </c>
    </row>
    <row r="9" spans="1:28" ht="26.25" x14ac:dyDescent="0.25">
      <c r="A9" s="6" t="s">
        <v>25</v>
      </c>
      <c r="B9" s="6">
        <v>52786823</v>
      </c>
      <c r="C9" s="6" t="s">
        <v>66</v>
      </c>
      <c r="D9" s="6" t="s">
        <v>67</v>
      </c>
      <c r="E9" s="6" t="s">
        <v>28</v>
      </c>
      <c r="F9" s="6" t="s">
        <v>29</v>
      </c>
      <c r="G9" s="7" t="s">
        <v>30</v>
      </c>
      <c r="H9" s="6">
        <v>41</v>
      </c>
      <c r="I9" s="6" t="s">
        <v>68</v>
      </c>
      <c r="J9" s="6" t="s">
        <v>32</v>
      </c>
      <c r="K9" s="6" t="s">
        <v>33</v>
      </c>
      <c r="L9" s="8">
        <v>44342</v>
      </c>
      <c r="M9" s="8">
        <v>44372</v>
      </c>
      <c r="N9" s="6">
        <f t="shared" si="1"/>
        <v>29</v>
      </c>
      <c r="O9" s="8"/>
      <c r="P9" s="9" t="s">
        <v>45</v>
      </c>
      <c r="Q9" s="8" t="s">
        <v>34</v>
      </c>
      <c r="R9" s="6">
        <f t="shared" si="2"/>
        <v>34</v>
      </c>
      <c r="S9" s="6">
        <v>0</v>
      </c>
      <c r="T9" s="8" t="s">
        <v>46</v>
      </c>
      <c r="U9" s="6" t="s">
        <v>37</v>
      </c>
      <c r="V9" s="6" t="s">
        <v>58</v>
      </c>
      <c r="W9" s="8">
        <v>44377</v>
      </c>
      <c r="X9" s="6" t="s">
        <v>39</v>
      </c>
      <c r="Y9" s="6">
        <f t="shared" si="3"/>
        <v>29</v>
      </c>
      <c r="Z9" s="6">
        <f t="shared" si="4"/>
        <v>30</v>
      </c>
      <c r="AA9" s="6" t="s">
        <v>40</v>
      </c>
      <c r="AB9" s="6" t="s">
        <v>69</v>
      </c>
    </row>
    <row r="10" spans="1:28" ht="39" x14ac:dyDescent="0.25">
      <c r="A10" s="6" t="s">
        <v>25</v>
      </c>
      <c r="B10" s="6">
        <v>20739294</v>
      </c>
      <c r="C10" s="6" t="s">
        <v>70</v>
      </c>
      <c r="D10" s="6" t="s">
        <v>71</v>
      </c>
      <c r="E10" s="6" t="s">
        <v>28</v>
      </c>
      <c r="F10" s="6" t="s">
        <v>29</v>
      </c>
      <c r="G10" s="7" t="s">
        <v>30</v>
      </c>
      <c r="H10" s="6">
        <v>43</v>
      </c>
      <c r="I10" s="6" t="s">
        <v>61</v>
      </c>
      <c r="J10" s="6" t="s">
        <v>32</v>
      </c>
      <c r="K10" s="6" t="s">
        <v>33</v>
      </c>
      <c r="L10" s="8">
        <v>43988</v>
      </c>
      <c r="M10" s="8">
        <v>44018</v>
      </c>
      <c r="N10" s="6">
        <f t="shared" si="1"/>
        <v>30</v>
      </c>
      <c r="O10" s="8"/>
      <c r="P10" s="9" t="s">
        <v>45</v>
      </c>
      <c r="Q10" s="8" t="s">
        <v>34</v>
      </c>
      <c r="R10" s="6">
        <f t="shared" si="2"/>
        <v>384</v>
      </c>
      <c r="S10" s="6">
        <v>0</v>
      </c>
      <c r="T10" s="8" t="s">
        <v>46</v>
      </c>
      <c r="U10" s="6" t="s">
        <v>37</v>
      </c>
      <c r="V10" s="6" t="s">
        <v>47</v>
      </c>
      <c r="W10" s="8">
        <v>44377</v>
      </c>
      <c r="X10" s="6" t="s">
        <v>39</v>
      </c>
      <c r="Y10" s="6">
        <f t="shared" si="3"/>
        <v>30</v>
      </c>
      <c r="Z10" s="6">
        <f t="shared" si="4"/>
        <v>30</v>
      </c>
      <c r="AA10" s="6" t="s">
        <v>40</v>
      </c>
      <c r="AB10" s="6" t="s">
        <v>72</v>
      </c>
    </row>
    <row r="11" spans="1:28" ht="39" x14ac:dyDescent="0.25">
      <c r="A11" s="6" t="s">
        <v>25</v>
      </c>
      <c r="B11" s="6">
        <v>52380327</v>
      </c>
      <c r="C11" s="6" t="s">
        <v>73</v>
      </c>
      <c r="D11" s="6" t="s">
        <v>74</v>
      </c>
      <c r="E11" s="6" t="s">
        <v>75</v>
      </c>
      <c r="F11" s="6" t="s">
        <v>29</v>
      </c>
      <c r="G11" s="7" t="s">
        <v>30</v>
      </c>
      <c r="H11" s="6">
        <v>43</v>
      </c>
      <c r="I11" s="6" t="s">
        <v>44</v>
      </c>
      <c r="J11" s="6" t="s">
        <v>32</v>
      </c>
      <c r="K11" s="6" t="s">
        <v>33</v>
      </c>
      <c r="L11" s="8">
        <v>43908</v>
      </c>
      <c r="M11" s="8">
        <v>43963</v>
      </c>
      <c r="N11" s="6">
        <f t="shared" si="1"/>
        <v>54</v>
      </c>
      <c r="O11" s="8"/>
      <c r="P11" s="9" t="s">
        <v>45</v>
      </c>
      <c r="Q11" s="8" t="s">
        <v>34</v>
      </c>
      <c r="R11" s="6">
        <f t="shared" si="2"/>
        <v>462</v>
      </c>
      <c r="S11" s="6">
        <v>0</v>
      </c>
      <c r="T11" s="8" t="s">
        <v>46</v>
      </c>
      <c r="U11" s="6" t="s">
        <v>37</v>
      </c>
      <c r="V11" s="6" t="s">
        <v>38</v>
      </c>
      <c r="W11" s="8">
        <v>44377</v>
      </c>
      <c r="X11" s="6" t="s">
        <v>39</v>
      </c>
      <c r="Y11" s="6">
        <f t="shared" si="3"/>
        <v>54</v>
      </c>
      <c r="Z11" s="6">
        <f t="shared" si="4"/>
        <v>55</v>
      </c>
      <c r="AA11" s="6" t="s">
        <v>40</v>
      </c>
      <c r="AB11" s="6" t="s">
        <v>76</v>
      </c>
    </row>
    <row r="12" spans="1:28" ht="44.25" customHeight="1" x14ac:dyDescent="0.25">
      <c r="A12" s="6" t="s">
        <v>25</v>
      </c>
      <c r="B12" s="6">
        <v>40040478</v>
      </c>
      <c r="C12" s="6" t="s">
        <v>77</v>
      </c>
      <c r="D12" s="6" t="s">
        <v>74</v>
      </c>
      <c r="E12" s="6" t="s">
        <v>75</v>
      </c>
      <c r="F12" s="6" t="s">
        <v>29</v>
      </c>
      <c r="G12" s="7" t="s">
        <v>30</v>
      </c>
      <c r="H12" s="6">
        <v>45</v>
      </c>
      <c r="I12" s="6" t="s">
        <v>44</v>
      </c>
      <c r="J12" s="6" t="s">
        <v>32</v>
      </c>
      <c r="K12" s="6" t="s">
        <v>33</v>
      </c>
      <c r="L12" s="8">
        <v>44001</v>
      </c>
      <c r="M12" s="8">
        <v>44033</v>
      </c>
      <c r="N12" s="6">
        <f t="shared" si="1"/>
        <v>32</v>
      </c>
      <c r="O12" s="8"/>
      <c r="P12" s="9" t="s">
        <v>45</v>
      </c>
      <c r="Q12" s="8" t="s">
        <v>34</v>
      </c>
      <c r="R12" s="6">
        <f t="shared" si="2"/>
        <v>371</v>
      </c>
      <c r="S12" s="6">
        <v>0</v>
      </c>
      <c r="T12" s="8" t="s">
        <v>36</v>
      </c>
      <c r="U12" s="6" t="s">
        <v>37</v>
      </c>
      <c r="V12" s="6" t="s">
        <v>58</v>
      </c>
      <c r="W12" s="8">
        <v>44377</v>
      </c>
      <c r="X12" s="6" t="s">
        <v>39</v>
      </c>
      <c r="Y12" s="6">
        <f t="shared" si="3"/>
        <v>32</v>
      </c>
      <c r="Z12" s="6">
        <f t="shared" si="4"/>
        <v>32</v>
      </c>
      <c r="AA12" s="6" t="s">
        <v>40</v>
      </c>
      <c r="AB12" s="6" t="s">
        <v>78</v>
      </c>
    </row>
    <row r="13" spans="1:28" ht="26.25" x14ac:dyDescent="0.25">
      <c r="A13" s="6" t="s">
        <v>25</v>
      </c>
      <c r="B13" s="6">
        <v>52559895</v>
      </c>
      <c r="C13" s="6" t="s">
        <v>79</v>
      </c>
      <c r="D13" s="6" t="s">
        <v>50</v>
      </c>
      <c r="E13" s="6" t="s">
        <v>28</v>
      </c>
      <c r="F13" s="6" t="s">
        <v>29</v>
      </c>
      <c r="G13" s="7" t="s">
        <v>30</v>
      </c>
      <c r="H13" s="6">
        <v>47</v>
      </c>
      <c r="I13" s="6" t="s">
        <v>80</v>
      </c>
      <c r="J13" s="6" t="s">
        <v>32</v>
      </c>
      <c r="K13" s="6" t="s">
        <v>33</v>
      </c>
      <c r="L13" s="8">
        <v>44217</v>
      </c>
      <c r="M13" s="8">
        <v>44272</v>
      </c>
      <c r="N13" s="6">
        <f t="shared" si="1"/>
        <v>56</v>
      </c>
      <c r="O13" s="8"/>
      <c r="P13" s="9" t="s">
        <v>45</v>
      </c>
      <c r="Q13" s="8" t="s">
        <v>34</v>
      </c>
      <c r="R13" s="6">
        <f t="shared" si="2"/>
        <v>159</v>
      </c>
      <c r="S13" s="6">
        <v>0</v>
      </c>
      <c r="T13" s="8" t="s">
        <v>36</v>
      </c>
      <c r="U13" s="6" t="s">
        <v>37</v>
      </c>
      <c r="V13" s="6" t="s">
        <v>58</v>
      </c>
      <c r="W13" s="8">
        <v>44377</v>
      </c>
      <c r="X13" s="6" t="s">
        <v>39</v>
      </c>
      <c r="Y13" s="6">
        <f t="shared" si="3"/>
        <v>56</v>
      </c>
      <c r="Z13" s="6">
        <f t="shared" si="4"/>
        <v>55</v>
      </c>
      <c r="AA13" s="6" t="s">
        <v>40</v>
      </c>
      <c r="AB13" s="6" t="s">
        <v>81</v>
      </c>
    </row>
    <row r="14" spans="1:28" ht="26.25" x14ac:dyDescent="0.25">
      <c r="A14" s="6" t="s">
        <v>25</v>
      </c>
      <c r="B14" s="6">
        <v>33238667</v>
      </c>
      <c r="C14" s="6" t="s">
        <v>82</v>
      </c>
      <c r="D14" s="6" t="s">
        <v>83</v>
      </c>
      <c r="E14" s="6" t="s">
        <v>75</v>
      </c>
      <c r="F14" s="6" t="s">
        <v>29</v>
      </c>
      <c r="G14" s="7" t="s">
        <v>30</v>
      </c>
      <c r="H14" s="6">
        <v>48</v>
      </c>
      <c r="I14" s="6" t="s">
        <v>68</v>
      </c>
      <c r="J14" s="6" t="s">
        <v>32</v>
      </c>
      <c r="K14" s="6" t="s">
        <v>33</v>
      </c>
      <c r="L14" s="8">
        <v>44284</v>
      </c>
      <c r="M14" s="8" t="s">
        <v>34</v>
      </c>
      <c r="N14" s="6">
        <f>+O14</f>
        <v>91</v>
      </c>
      <c r="O14" s="6">
        <f>+DAYS360(L14,O$1)</f>
        <v>91</v>
      </c>
      <c r="P14" s="9" t="s">
        <v>35</v>
      </c>
      <c r="Q14" s="8">
        <v>44343</v>
      </c>
      <c r="R14" s="6">
        <f>+DAYS360(L14,Q14)</f>
        <v>58</v>
      </c>
      <c r="S14" s="6">
        <v>1</v>
      </c>
      <c r="T14" s="8" t="s">
        <v>46</v>
      </c>
      <c r="U14" s="6" t="s">
        <v>37</v>
      </c>
      <c r="V14" s="6" t="s">
        <v>58</v>
      </c>
      <c r="W14" s="8">
        <v>44377</v>
      </c>
      <c r="X14" s="6" t="s">
        <v>39</v>
      </c>
      <c r="Y14" s="6">
        <f t="shared" si="0"/>
        <v>58</v>
      </c>
      <c r="Z14" s="6">
        <f>(Q14-L14)</f>
        <v>59</v>
      </c>
      <c r="AA14" s="6" t="s">
        <v>40</v>
      </c>
      <c r="AB14" s="6" t="s">
        <v>84</v>
      </c>
    </row>
    <row r="15" spans="1:28" ht="39" x14ac:dyDescent="0.25">
      <c r="A15" s="6" t="s">
        <v>25</v>
      </c>
      <c r="B15" s="6">
        <v>52024000</v>
      </c>
      <c r="C15" s="6" t="s">
        <v>85</v>
      </c>
      <c r="D15" s="6" t="s">
        <v>50</v>
      </c>
      <c r="E15" s="6" t="s">
        <v>28</v>
      </c>
      <c r="F15" s="6" t="s">
        <v>29</v>
      </c>
      <c r="G15" s="7" t="s">
        <v>30</v>
      </c>
      <c r="H15" s="6">
        <v>49</v>
      </c>
      <c r="I15" s="6" t="s">
        <v>44</v>
      </c>
      <c r="J15" s="6" t="s">
        <v>32</v>
      </c>
      <c r="K15" s="6" t="s">
        <v>33</v>
      </c>
      <c r="L15" s="8">
        <v>44292</v>
      </c>
      <c r="M15" s="8">
        <v>44321</v>
      </c>
      <c r="N15" s="6">
        <f>+DAYS360(L15,M15)</f>
        <v>29</v>
      </c>
      <c r="O15" s="8"/>
      <c r="P15" s="9" t="s">
        <v>45</v>
      </c>
      <c r="Q15" s="8" t="s">
        <v>34</v>
      </c>
      <c r="R15" s="6">
        <f>+DAYS360(L15,O$1)</f>
        <v>84</v>
      </c>
      <c r="S15" s="6">
        <v>0</v>
      </c>
      <c r="T15" s="8" t="s">
        <v>46</v>
      </c>
      <c r="U15" s="6" t="s">
        <v>37</v>
      </c>
      <c r="V15" s="6" t="s">
        <v>58</v>
      </c>
      <c r="W15" s="8">
        <v>44377</v>
      </c>
      <c r="X15" s="6" t="s">
        <v>39</v>
      </c>
      <c r="Y15" s="6">
        <f t="shared" ref="Y15:Y17" si="5">DAYS360(L15,M15)</f>
        <v>29</v>
      </c>
      <c r="Z15" s="6">
        <f>(M15-L15)</f>
        <v>29</v>
      </c>
      <c r="AA15" s="6" t="s">
        <v>40</v>
      </c>
      <c r="AB15" s="6" t="s">
        <v>86</v>
      </c>
    </row>
    <row r="16" spans="1:28" ht="26.25" x14ac:dyDescent="0.25">
      <c r="A16" s="6" t="s">
        <v>25</v>
      </c>
      <c r="B16" s="6">
        <v>20886937</v>
      </c>
      <c r="C16" s="6" t="s">
        <v>87</v>
      </c>
      <c r="D16" s="6" t="s">
        <v>88</v>
      </c>
      <c r="E16" s="6" t="s">
        <v>28</v>
      </c>
      <c r="F16" s="6" t="s">
        <v>29</v>
      </c>
      <c r="G16" s="7" t="s">
        <v>30</v>
      </c>
      <c r="H16" s="6">
        <v>50</v>
      </c>
      <c r="I16" s="6" t="s">
        <v>68</v>
      </c>
      <c r="J16" s="6" t="s">
        <v>32</v>
      </c>
      <c r="K16" s="6" t="s">
        <v>33</v>
      </c>
      <c r="L16" s="8">
        <v>44312</v>
      </c>
      <c r="M16" s="8">
        <v>44330</v>
      </c>
      <c r="N16" s="6">
        <f>+DAYS360(L16,M16)</f>
        <v>18</v>
      </c>
      <c r="O16" s="8"/>
      <c r="P16" s="9" t="s">
        <v>45</v>
      </c>
      <c r="Q16" s="8" t="s">
        <v>34</v>
      </c>
      <c r="R16" s="6">
        <f>+DAYS360(L16,O$1)</f>
        <v>64</v>
      </c>
      <c r="S16" s="6">
        <v>0</v>
      </c>
      <c r="T16" s="8" t="s">
        <v>36</v>
      </c>
      <c r="U16" s="6" t="s">
        <v>37</v>
      </c>
      <c r="V16" s="6" t="s">
        <v>38</v>
      </c>
      <c r="W16" s="8">
        <v>44377</v>
      </c>
      <c r="X16" s="6" t="s">
        <v>39</v>
      </c>
      <c r="Y16" s="6">
        <f t="shared" si="5"/>
        <v>18</v>
      </c>
      <c r="Z16" s="6">
        <f>(M16-L16)</f>
        <v>18</v>
      </c>
      <c r="AA16" s="6" t="s">
        <v>40</v>
      </c>
      <c r="AB16" s="6" t="s">
        <v>89</v>
      </c>
    </row>
    <row r="17" spans="1:28" ht="39" x14ac:dyDescent="0.25">
      <c r="A17" s="6" t="s">
        <v>25</v>
      </c>
      <c r="B17" s="6">
        <v>35476412</v>
      </c>
      <c r="C17" s="6" t="s">
        <v>90</v>
      </c>
      <c r="D17" s="6" t="s">
        <v>50</v>
      </c>
      <c r="E17" s="6" t="s">
        <v>75</v>
      </c>
      <c r="F17" s="6" t="s">
        <v>29</v>
      </c>
      <c r="G17" s="7" t="s">
        <v>30</v>
      </c>
      <c r="H17" s="6">
        <v>50</v>
      </c>
      <c r="I17" s="6" t="s">
        <v>44</v>
      </c>
      <c r="J17" s="6" t="s">
        <v>32</v>
      </c>
      <c r="K17" s="6" t="s">
        <v>33</v>
      </c>
      <c r="L17" s="8">
        <v>44222</v>
      </c>
      <c r="M17" s="8">
        <v>44232</v>
      </c>
      <c r="N17" s="6">
        <f>+DAYS360(L17,M17)</f>
        <v>9</v>
      </c>
      <c r="O17" s="8"/>
      <c r="P17" s="9" t="s">
        <v>45</v>
      </c>
      <c r="Q17" s="8" t="s">
        <v>34</v>
      </c>
      <c r="R17" s="6">
        <f>+DAYS360(L17,O$1)</f>
        <v>154</v>
      </c>
      <c r="S17" s="6">
        <v>0</v>
      </c>
      <c r="T17" s="8" t="s">
        <v>51</v>
      </c>
      <c r="U17" s="6" t="s">
        <v>37</v>
      </c>
      <c r="V17" s="6" t="s">
        <v>38</v>
      </c>
      <c r="W17" s="8">
        <v>44377</v>
      </c>
      <c r="X17" s="6" t="s">
        <v>39</v>
      </c>
      <c r="Y17" s="6">
        <f t="shared" si="5"/>
        <v>9</v>
      </c>
      <c r="Z17" s="6">
        <f>(M17-L17)</f>
        <v>10</v>
      </c>
      <c r="AA17" s="6" t="s">
        <v>40</v>
      </c>
      <c r="AB17" s="6" t="s">
        <v>91</v>
      </c>
    </row>
    <row r="18" spans="1:28" ht="39" x14ac:dyDescent="0.25">
      <c r="A18" s="6" t="s">
        <v>25</v>
      </c>
      <c r="B18" s="6">
        <v>39654575</v>
      </c>
      <c r="C18" s="6" t="s">
        <v>92</v>
      </c>
      <c r="D18" s="6" t="s">
        <v>43</v>
      </c>
      <c r="E18" s="6" t="s">
        <v>28</v>
      </c>
      <c r="F18" s="6" t="s">
        <v>29</v>
      </c>
      <c r="G18" s="7" t="s">
        <v>30</v>
      </c>
      <c r="H18" s="6">
        <v>50</v>
      </c>
      <c r="I18" s="6" t="s">
        <v>44</v>
      </c>
      <c r="J18" s="6" t="s">
        <v>32</v>
      </c>
      <c r="K18" s="6" t="s">
        <v>33</v>
      </c>
      <c r="L18" s="8">
        <v>44229</v>
      </c>
      <c r="M18" s="8" t="s">
        <v>34</v>
      </c>
      <c r="N18" s="6">
        <f>+O18</f>
        <v>148</v>
      </c>
      <c r="O18" s="6">
        <f>+DAYS360(L18,O$1)</f>
        <v>148</v>
      </c>
      <c r="P18" s="9" t="s">
        <v>35</v>
      </c>
      <c r="Q18" s="8">
        <v>44273</v>
      </c>
      <c r="R18" s="6">
        <f>+DAYS360(L18,Q18)</f>
        <v>46</v>
      </c>
      <c r="S18" s="6">
        <v>1</v>
      </c>
      <c r="T18" s="8" t="s">
        <v>46</v>
      </c>
      <c r="U18" s="6" t="s">
        <v>37</v>
      </c>
      <c r="V18" s="6" t="s">
        <v>58</v>
      </c>
      <c r="W18" s="8">
        <v>44377</v>
      </c>
      <c r="X18" s="6" t="s">
        <v>39</v>
      </c>
      <c r="Y18" s="6">
        <f t="shared" si="0"/>
        <v>46</v>
      </c>
      <c r="Z18" s="6">
        <f>(Q18-L18)</f>
        <v>44</v>
      </c>
      <c r="AA18" s="6" t="s">
        <v>40</v>
      </c>
      <c r="AB18" s="6" t="s">
        <v>93</v>
      </c>
    </row>
    <row r="19" spans="1:28" ht="39" x14ac:dyDescent="0.25">
      <c r="A19" s="6" t="s">
        <v>25</v>
      </c>
      <c r="B19" s="6">
        <v>51987451</v>
      </c>
      <c r="C19" s="6" t="s">
        <v>94</v>
      </c>
      <c r="D19" s="6" t="s">
        <v>43</v>
      </c>
      <c r="E19" s="6" t="s">
        <v>28</v>
      </c>
      <c r="F19" s="6" t="s">
        <v>29</v>
      </c>
      <c r="G19" s="7" t="s">
        <v>30</v>
      </c>
      <c r="H19" s="6">
        <v>50</v>
      </c>
      <c r="I19" s="6" t="s">
        <v>44</v>
      </c>
      <c r="J19" s="6" t="s">
        <v>32</v>
      </c>
      <c r="K19" s="6" t="s">
        <v>33</v>
      </c>
      <c r="L19" s="8">
        <v>44118</v>
      </c>
      <c r="M19" s="8" t="s">
        <v>34</v>
      </c>
      <c r="N19" s="6">
        <f>+O19</f>
        <v>256</v>
      </c>
      <c r="O19" s="6">
        <f>+DAYS360(L19,O$1)</f>
        <v>256</v>
      </c>
      <c r="P19" s="9" t="s">
        <v>35</v>
      </c>
      <c r="Q19" s="8">
        <v>44132</v>
      </c>
      <c r="R19" s="6">
        <f>+DAYS360(L19,Q19)</f>
        <v>14</v>
      </c>
      <c r="S19" s="6">
        <v>1</v>
      </c>
      <c r="T19" s="8" t="s">
        <v>36</v>
      </c>
      <c r="U19" s="6" t="s">
        <v>37</v>
      </c>
      <c r="V19" s="6" t="s">
        <v>58</v>
      </c>
      <c r="W19" s="8">
        <v>44377</v>
      </c>
      <c r="X19" s="6" t="s">
        <v>39</v>
      </c>
      <c r="Y19" s="6">
        <f t="shared" si="0"/>
        <v>14</v>
      </c>
      <c r="Z19" s="6">
        <f>(Q19-L19)</f>
        <v>14</v>
      </c>
      <c r="AA19" s="6" t="s">
        <v>40</v>
      </c>
      <c r="AB19" s="6" t="s">
        <v>95</v>
      </c>
    </row>
    <row r="20" spans="1:28" ht="39" x14ac:dyDescent="0.25">
      <c r="A20" s="6" t="s">
        <v>25</v>
      </c>
      <c r="B20" s="6">
        <v>24031120</v>
      </c>
      <c r="C20" s="6" t="s">
        <v>96</v>
      </c>
      <c r="D20" s="6" t="s">
        <v>43</v>
      </c>
      <c r="E20" s="6" t="s">
        <v>28</v>
      </c>
      <c r="F20" s="6" t="s">
        <v>29</v>
      </c>
      <c r="G20" s="7" t="s">
        <v>30</v>
      </c>
      <c r="H20" s="6">
        <v>51</v>
      </c>
      <c r="I20" s="6" t="s">
        <v>54</v>
      </c>
      <c r="J20" s="6" t="s">
        <v>32</v>
      </c>
      <c r="K20" s="6" t="s">
        <v>33</v>
      </c>
      <c r="L20" s="8">
        <v>43923</v>
      </c>
      <c r="M20" s="8">
        <v>43950</v>
      </c>
      <c r="N20" s="6">
        <f>+DAYS360(L20,M20)</f>
        <v>27</v>
      </c>
      <c r="O20" s="8"/>
      <c r="P20" s="9" t="s">
        <v>45</v>
      </c>
      <c r="Q20" s="8" t="s">
        <v>34</v>
      </c>
      <c r="R20" s="6">
        <f>+DAYS360(L20,O$1)</f>
        <v>448</v>
      </c>
      <c r="S20" s="6">
        <v>0</v>
      </c>
      <c r="T20" s="8" t="s">
        <v>46</v>
      </c>
      <c r="U20" s="6" t="s">
        <v>37</v>
      </c>
      <c r="V20" s="6" t="s">
        <v>58</v>
      </c>
      <c r="W20" s="8">
        <v>44377</v>
      </c>
      <c r="X20" s="6" t="s">
        <v>39</v>
      </c>
      <c r="Y20" s="6">
        <f t="shared" ref="Y20" si="6">DAYS360(L20,M20)</f>
        <v>27</v>
      </c>
      <c r="Z20" s="6">
        <f>(M20-L20)</f>
        <v>27</v>
      </c>
      <c r="AA20" s="6" t="s">
        <v>40</v>
      </c>
      <c r="AB20" s="6" t="s">
        <v>97</v>
      </c>
    </row>
    <row r="21" spans="1:28" ht="39" x14ac:dyDescent="0.25">
      <c r="A21" s="6" t="s">
        <v>25</v>
      </c>
      <c r="B21" s="6">
        <v>39548757</v>
      </c>
      <c r="C21" s="6" t="s">
        <v>98</v>
      </c>
      <c r="D21" s="6" t="s">
        <v>99</v>
      </c>
      <c r="E21" s="6" t="s">
        <v>28</v>
      </c>
      <c r="F21" s="6" t="s">
        <v>29</v>
      </c>
      <c r="G21" s="7" t="s">
        <v>30</v>
      </c>
      <c r="H21" s="6">
        <v>51</v>
      </c>
      <c r="I21" s="6" t="s">
        <v>44</v>
      </c>
      <c r="J21" s="6" t="s">
        <v>32</v>
      </c>
      <c r="K21" s="6" t="s">
        <v>33</v>
      </c>
      <c r="L21" s="8">
        <v>44212</v>
      </c>
      <c r="M21" s="8" t="s">
        <v>34</v>
      </c>
      <c r="N21" s="6">
        <f>+O21</f>
        <v>164</v>
      </c>
      <c r="O21" s="6">
        <f>+DAYS360(L21,O$1)</f>
        <v>164</v>
      </c>
      <c r="P21" s="9" t="s">
        <v>35</v>
      </c>
      <c r="Q21" s="8" t="s">
        <v>34</v>
      </c>
      <c r="R21" s="6">
        <f>+DAYS360(L21,O$1)</f>
        <v>164</v>
      </c>
      <c r="S21" s="6">
        <v>0</v>
      </c>
      <c r="T21" s="8" t="s">
        <v>51</v>
      </c>
      <c r="U21" s="6" t="s">
        <v>37</v>
      </c>
      <c r="V21" s="11" t="s">
        <v>58</v>
      </c>
      <c r="W21" s="12">
        <v>44356</v>
      </c>
      <c r="X21" s="6" t="s">
        <v>39</v>
      </c>
      <c r="Y21" s="6">
        <f>DAYS360(L21,W21)</f>
        <v>143</v>
      </c>
      <c r="Z21" s="10">
        <f>(W21-L21)</f>
        <v>144</v>
      </c>
      <c r="AA21" s="6" t="s">
        <v>40</v>
      </c>
      <c r="AB21" s="6" t="s">
        <v>100</v>
      </c>
    </row>
    <row r="22" spans="1:28" ht="39" x14ac:dyDescent="0.25">
      <c r="A22" s="6" t="s">
        <v>25</v>
      </c>
      <c r="B22" s="6">
        <v>51968391</v>
      </c>
      <c r="C22" s="6" t="s">
        <v>101</v>
      </c>
      <c r="D22" s="6" t="s">
        <v>27</v>
      </c>
      <c r="E22" s="6" t="s">
        <v>28</v>
      </c>
      <c r="F22" s="6" t="s">
        <v>29</v>
      </c>
      <c r="G22" s="7" t="s">
        <v>30</v>
      </c>
      <c r="H22" s="6">
        <v>51</v>
      </c>
      <c r="I22" s="6" t="s">
        <v>44</v>
      </c>
      <c r="J22" s="6" t="s">
        <v>32</v>
      </c>
      <c r="K22" s="6" t="s">
        <v>33</v>
      </c>
      <c r="L22" s="8">
        <v>44061</v>
      </c>
      <c r="M22" s="8" t="s">
        <v>34</v>
      </c>
      <c r="N22" s="6">
        <f>+O22</f>
        <v>312</v>
      </c>
      <c r="O22" s="6">
        <f>+DAYS360(L22,O$1)</f>
        <v>312</v>
      </c>
      <c r="P22" s="9" t="s">
        <v>35</v>
      </c>
      <c r="Q22" s="8">
        <v>44096</v>
      </c>
      <c r="R22" s="6">
        <f>+DAYS360(L22,Q22)</f>
        <v>34</v>
      </c>
      <c r="S22" s="6">
        <v>1</v>
      </c>
      <c r="T22" s="8" t="s">
        <v>36</v>
      </c>
      <c r="U22" s="6" t="s">
        <v>37</v>
      </c>
      <c r="V22" s="6" t="s">
        <v>38</v>
      </c>
      <c r="W22" s="8">
        <v>44377</v>
      </c>
      <c r="X22" s="6" t="s">
        <v>39</v>
      </c>
      <c r="Y22" s="6">
        <f t="shared" si="0"/>
        <v>34</v>
      </c>
      <c r="Z22" s="6">
        <f>(Q22-L22)</f>
        <v>35</v>
      </c>
      <c r="AA22" s="6" t="s">
        <v>40</v>
      </c>
      <c r="AB22" s="6" t="s">
        <v>102</v>
      </c>
    </row>
    <row r="23" spans="1:28" ht="39" x14ac:dyDescent="0.25">
      <c r="A23" s="6" t="s">
        <v>25</v>
      </c>
      <c r="B23" s="6">
        <v>51975577</v>
      </c>
      <c r="C23" s="6" t="s">
        <v>103</v>
      </c>
      <c r="D23" s="6" t="s">
        <v>50</v>
      </c>
      <c r="E23" s="6" t="s">
        <v>28</v>
      </c>
      <c r="F23" s="6" t="s">
        <v>29</v>
      </c>
      <c r="G23" s="7" t="s">
        <v>30</v>
      </c>
      <c r="H23" s="6">
        <v>51</v>
      </c>
      <c r="I23" s="6" t="s">
        <v>44</v>
      </c>
      <c r="J23" s="6" t="s">
        <v>32</v>
      </c>
      <c r="K23" s="6" t="s">
        <v>33</v>
      </c>
      <c r="L23" s="8">
        <v>44036</v>
      </c>
      <c r="M23" s="8" t="s">
        <v>34</v>
      </c>
      <c r="N23" s="6">
        <f>+O23</f>
        <v>336</v>
      </c>
      <c r="O23" s="6">
        <f>+DAYS360(L23,O$1)</f>
        <v>336</v>
      </c>
      <c r="P23" s="9" t="s">
        <v>35</v>
      </c>
      <c r="Q23" s="8" t="s">
        <v>34</v>
      </c>
      <c r="R23" s="6">
        <f>+DAYS360(L23,O$1)</f>
        <v>336</v>
      </c>
      <c r="S23" s="6">
        <v>0</v>
      </c>
      <c r="T23" s="8" t="s">
        <v>51</v>
      </c>
      <c r="U23" s="6" t="s">
        <v>37</v>
      </c>
      <c r="V23" s="6" t="s">
        <v>47</v>
      </c>
      <c r="W23" s="8">
        <v>44361</v>
      </c>
      <c r="X23" s="6" t="s">
        <v>39</v>
      </c>
      <c r="Y23" s="6">
        <f>DAYS360(L23,W23)</f>
        <v>320</v>
      </c>
      <c r="Z23" s="10">
        <f>(W23-L23)</f>
        <v>325</v>
      </c>
      <c r="AA23" s="6" t="s">
        <v>40</v>
      </c>
      <c r="AB23" s="6" t="s">
        <v>104</v>
      </c>
    </row>
    <row r="24" spans="1:28" ht="26.25" x14ac:dyDescent="0.25">
      <c r="A24" s="6" t="s">
        <v>25</v>
      </c>
      <c r="B24" s="6">
        <v>51988380</v>
      </c>
      <c r="C24" s="6" t="s">
        <v>105</v>
      </c>
      <c r="D24" s="6" t="s">
        <v>50</v>
      </c>
      <c r="E24" s="6" t="s">
        <v>75</v>
      </c>
      <c r="F24" s="6" t="s">
        <v>29</v>
      </c>
      <c r="G24" s="7" t="s">
        <v>30</v>
      </c>
      <c r="H24" s="6">
        <v>51</v>
      </c>
      <c r="I24" s="6" t="s">
        <v>80</v>
      </c>
      <c r="J24" s="6" t="s">
        <v>32</v>
      </c>
      <c r="K24" s="6" t="s">
        <v>33</v>
      </c>
      <c r="L24" s="8">
        <v>44256</v>
      </c>
      <c r="M24" s="8" t="s">
        <v>34</v>
      </c>
      <c r="N24" s="6">
        <f>+O24</f>
        <v>119</v>
      </c>
      <c r="O24" s="6">
        <f>+DAYS360(L24,O$1)</f>
        <v>119</v>
      </c>
      <c r="P24" s="9" t="s">
        <v>35</v>
      </c>
      <c r="Q24" s="8">
        <v>44343</v>
      </c>
      <c r="R24" s="6">
        <f>+DAYS360(L24,Q24)</f>
        <v>86</v>
      </c>
      <c r="S24" s="6">
        <v>1</v>
      </c>
      <c r="T24" s="8" t="s">
        <v>46</v>
      </c>
      <c r="U24" s="6" t="s">
        <v>37</v>
      </c>
      <c r="V24" s="6" t="s">
        <v>47</v>
      </c>
      <c r="W24" s="8">
        <v>44377</v>
      </c>
      <c r="X24" s="6" t="s">
        <v>39</v>
      </c>
      <c r="Y24" s="6">
        <f t="shared" si="0"/>
        <v>86</v>
      </c>
      <c r="Z24" s="6">
        <f>(Q24-L24)</f>
        <v>87</v>
      </c>
      <c r="AA24" s="6" t="s">
        <v>40</v>
      </c>
      <c r="AB24" s="6" t="s">
        <v>106</v>
      </c>
    </row>
    <row r="25" spans="1:28" ht="39" x14ac:dyDescent="0.25">
      <c r="A25" s="6" t="s">
        <v>25</v>
      </c>
      <c r="B25" s="6">
        <v>54256848</v>
      </c>
      <c r="C25" s="6" t="s">
        <v>107</v>
      </c>
      <c r="D25" s="6" t="s">
        <v>108</v>
      </c>
      <c r="E25" s="6" t="s">
        <v>28</v>
      </c>
      <c r="F25" s="6" t="s">
        <v>29</v>
      </c>
      <c r="G25" s="7" t="s">
        <v>30</v>
      </c>
      <c r="H25" s="6">
        <v>51</v>
      </c>
      <c r="I25" s="6" t="s">
        <v>44</v>
      </c>
      <c r="J25" s="6" t="s">
        <v>32</v>
      </c>
      <c r="K25" s="6" t="s">
        <v>33</v>
      </c>
      <c r="L25" s="8">
        <v>44018</v>
      </c>
      <c r="M25" s="8">
        <v>44033</v>
      </c>
      <c r="N25" s="6">
        <f>+DAYS360(L25,M25)</f>
        <v>15</v>
      </c>
      <c r="O25" s="8"/>
      <c r="P25" s="9" t="s">
        <v>45</v>
      </c>
      <c r="Q25" s="8" t="s">
        <v>34</v>
      </c>
      <c r="R25" s="6">
        <f>+DAYS360(L25,O$1)</f>
        <v>354</v>
      </c>
      <c r="S25" s="6">
        <v>0</v>
      </c>
      <c r="T25" s="8" t="s">
        <v>36</v>
      </c>
      <c r="U25" s="6" t="s">
        <v>37</v>
      </c>
      <c r="V25" s="6" t="s">
        <v>38</v>
      </c>
      <c r="W25" s="8">
        <v>44377</v>
      </c>
      <c r="X25" s="6" t="s">
        <v>39</v>
      </c>
      <c r="Y25" s="6">
        <f>DAYS360(L25,M25)</f>
        <v>15</v>
      </c>
      <c r="Z25" s="6">
        <f>(M25-L25)</f>
        <v>15</v>
      </c>
      <c r="AA25" s="6" t="s">
        <v>40</v>
      </c>
      <c r="AB25" s="6" t="s">
        <v>109</v>
      </c>
    </row>
    <row r="26" spans="1:28" ht="39.75" customHeight="1" x14ac:dyDescent="0.25">
      <c r="A26" s="6" t="s">
        <v>25</v>
      </c>
      <c r="B26" s="6">
        <v>39546092</v>
      </c>
      <c r="C26" s="6" t="s">
        <v>110</v>
      </c>
      <c r="D26" s="6" t="s">
        <v>99</v>
      </c>
      <c r="E26" s="6" t="s">
        <v>28</v>
      </c>
      <c r="F26" s="6" t="s">
        <v>29</v>
      </c>
      <c r="G26" s="7" t="s">
        <v>30</v>
      </c>
      <c r="H26" s="6">
        <v>52</v>
      </c>
      <c r="I26" s="6" t="s">
        <v>44</v>
      </c>
      <c r="J26" s="6" t="s">
        <v>32</v>
      </c>
      <c r="K26" s="6" t="s">
        <v>33</v>
      </c>
      <c r="L26" s="8">
        <v>43958</v>
      </c>
      <c r="M26" s="8" t="s">
        <v>34</v>
      </c>
      <c r="N26" s="6">
        <f>+O26</f>
        <v>413</v>
      </c>
      <c r="O26" s="6">
        <f>+DAYS360(L26,O$1)</f>
        <v>413</v>
      </c>
      <c r="P26" s="9" t="s">
        <v>35</v>
      </c>
      <c r="Q26" s="8">
        <v>44037</v>
      </c>
      <c r="R26" s="6">
        <f>+DAYS360(L26,Q26)</f>
        <v>78</v>
      </c>
      <c r="S26" s="6">
        <v>1</v>
      </c>
      <c r="T26" s="8" t="s">
        <v>46</v>
      </c>
      <c r="U26" s="6" t="s">
        <v>37</v>
      </c>
      <c r="V26" s="6" t="s">
        <v>58</v>
      </c>
      <c r="W26" s="8">
        <v>44377</v>
      </c>
      <c r="X26" s="6" t="s">
        <v>39</v>
      </c>
      <c r="Y26" s="6">
        <f t="shared" si="0"/>
        <v>78</v>
      </c>
      <c r="Z26" s="6">
        <f>(Q26-L26)</f>
        <v>79</v>
      </c>
      <c r="AA26" s="6" t="s">
        <v>40</v>
      </c>
      <c r="AB26" s="6" t="s">
        <v>111</v>
      </c>
    </row>
    <row r="27" spans="1:28" ht="39" x14ac:dyDescent="0.25">
      <c r="A27" s="6" t="s">
        <v>25</v>
      </c>
      <c r="B27" s="6">
        <v>39781268</v>
      </c>
      <c r="C27" s="6" t="s">
        <v>112</v>
      </c>
      <c r="D27" s="6" t="s">
        <v>27</v>
      </c>
      <c r="E27" s="6" t="s">
        <v>28</v>
      </c>
      <c r="F27" s="6" t="s">
        <v>29</v>
      </c>
      <c r="G27" s="7" t="s">
        <v>30</v>
      </c>
      <c r="H27" s="6">
        <v>52</v>
      </c>
      <c r="I27" s="6" t="s">
        <v>61</v>
      </c>
      <c r="J27" s="6" t="s">
        <v>32</v>
      </c>
      <c r="K27" s="6" t="s">
        <v>33</v>
      </c>
      <c r="L27" s="8">
        <v>43892</v>
      </c>
      <c r="M27" s="8" t="s">
        <v>34</v>
      </c>
      <c r="N27" s="6">
        <f>+O27</f>
        <v>478</v>
      </c>
      <c r="O27" s="6">
        <f>+DAYS360(L27,O$1)</f>
        <v>478</v>
      </c>
      <c r="P27" s="9" t="s">
        <v>35</v>
      </c>
      <c r="Q27" s="8">
        <v>43988</v>
      </c>
      <c r="R27" s="6">
        <f>+DAYS360(L27,Q27)</f>
        <v>94</v>
      </c>
      <c r="S27" s="6">
        <v>1</v>
      </c>
      <c r="T27" s="8" t="s">
        <v>46</v>
      </c>
      <c r="U27" s="6" t="s">
        <v>37</v>
      </c>
      <c r="V27" s="6" t="s">
        <v>58</v>
      </c>
      <c r="W27" s="8">
        <v>44377</v>
      </c>
      <c r="X27" s="6" t="s">
        <v>39</v>
      </c>
      <c r="Y27" s="6">
        <f t="shared" si="0"/>
        <v>94</v>
      </c>
      <c r="Z27" s="6">
        <f>(Q27-L27)</f>
        <v>96</v>
      </c>
      <c r="AA27" s="6" t="s">
        <v>40</v>
      </c>
      <c r="AB27" s="6" t="s">
        <v>113</v>
      </c>
    </row>
    <row r="28" spans="1:28" ht="39" x14ac:dyDescent="0.25">
      <c r="A28" s="6" t="s">
        <v>25</v>
      </c>
      <c r="B28" s="6">
        <v>20644354</v>
      </c>
      <c r="C28" s="6" t="s">
        <v>114</v>
      </c>
      <c r="D28" s="6" t="s">
        <v>50</v>
      </c>
      <c r="E28" s="6" t="s">
        <v>28</v>
      </c>
      <c r="F28" s="6" t="s">
        <v>29</v>
      </c>
      <c r="G28" s="7" t="s">
        <v>30</v>
      </c>
      <c r="H28" s="6">
        <v>56</v>
      </c>
      <c r="I28" s="6" t="s">
        <v>44</v>
      </c>
      <c r="J28" s="6" t="s">
        <v>32</v>
      </c>
      <c r="K28" s="6" t="s">
        <v>33</v>
      </c>
      <c r="L28" s="8">
        <v>44020</v>
      </c>
      <c r="M28" s="8" t="s">
        <v>34</v>
      </c>
      <c r="N28" s="6">
        <f>+O28</f>
        <v>352</v>
      </c>
      <c r="O28" s="6">
        <f>+DAYS360(L28,O$1)</f>
        <v>352</v>
      </c>
      <c r="P28" s="9" t="s">
        <v>35</v>
      </c>
      <c r="Q28" s="8">
        <v>44037</v>
      </c>
      <c r="R28" s="6">
        <f>+DAYS360(L28,Q28)</f>
        <v>17</v>
      </c>
      <c r="S28" s="6">
        <v>1</v>
      </c>
      <c r="T28" s="8" t="s">
        <v>51</v>
      </c>
      <c r="U28" s="6" t="s">
        <v>37</v>
      </c>
      <c r="V28" s="6" t="s">
        <v>58</v>
      </c>
      <c r="W28" s="8">
        <v>44377</v>
      </c>
      <c r="X28" s="6" t="s">
        <v>39</v>
      </c>
      <c r="Y28" s="6">
        <f t="shared" si="0"/>
        <v>17</v>
      </c>
      <c r="Z28" s="6">
        <f>(Q28-L28)</f>
        <v>17</v>
      </c>
      <c r="AA28" s="6" t="s">
        <v>40</v>
      </c>
      <c r="AB28" s="6" t="s">
        <v>97</v>
      </c>
    </row>
    <row r="29" spans="1:28" ht="39" x14ac:dyDescent="0.25">
      <c r="A29" s="6" t="s">
        <v>25</v>
      </c>
      <c r="B29" s="6">
        <v>60253482</v>
      </c>
      <c r="C29" s="6" t="s">
        <v>115</v>
      </c>
      <c r="D29" s="6" t="s">
        <v>116</v>
      </c>
      <c r="E29" s="6" t="s">
        <v>28</v>
      </c>
      <c r="F29" s="6" t="s">
        <v>29</v>
      </c>
      <c r="G29" s="7" t="s">
        <v>30</v>
      </c>
      <c r="H29" s="6">
        <v>56</v>
      </c>
      <c r="I29" s="6" t="s">
        <v>44</v>
      </c>
      <c r="J29" s="6" t="s">
        <v>32</v>
      </c>
      <c r="K29" s="6" t="s">
        <v>33</v>
      </c>
      <c r="L29" s="8">
        <v>44224</v>
      </c>
      <c r="M29" s="8">
        <v>44243</v>
      </c>
      <c r="N29" s="6">
        <f>+DAYS360(L29,M29)</f>
        <v>18</v>
      </c>
      <c r="O29" s="8"/>
      <c r="P29" s="9" t="s">
        <v>45</v>
      </c>
      <c r="Q29" s="8" t="s">
        <v>34</v>
      </c>
      <c r="R29" s="6">
        <f>+DAYS360(L29,O$1)</f>
        <v>152</v>
      </c>
      <c r="S29" s="6">
        <v>0</v>
      </c>
      <c r="T29" s="8" t="s">
        <v>36</v>
      </c>
      <c r="U29" s="6" t="s">
        <v>37</v>
      </c>
      <c r="V29" s="6" t="s">
        <v>38</v>
      </c>
      <c r="W29" s="8">
        <v>44377</v>
      </c>
      <c r="X29" s="6" t="s">
        <v>39</v>
      </c>
      <c r="Y29" s="6">
        <f t="shared" ref="Y29:Y31" si="7">DAYS360(L29,M29)</f>
        <v>18</v>
      </c>
      <c r="Z29" s="6">
        <f>(M29-L29)</f>
        <v>19</v>
      </c>
      <c r="AA29" s="6" t="s">
        <v>40</v>
      </c>
      <c r="AB29" s="6" t="s">
        <v>117</v>
      </c>
    </row>
    <row r="30" spans="1:28" ht="26.25" x14ac:dyDescent="0.25">
      <c r="A30" s="6" t="s">
        <v>25</v>
      </c>
      <c r="B30" s="6">
        <v>51749461</v>
      </c>
      <c r="C30" s="6" t="s">
        <v>118</v>
      </c>
      <c r="D30" s="6" t="s">
        <v>99</v>
      </c>
      <c r="E30" s="6" t="s">
        <v>75</v>
      </c>
      <c r="F30" s="6" t="s">
        <v>29</v>
      </c>
      <c r="G30" s="7" t="s">
        <v>30</v>
      </c>
      <c r="H30" s="6">
        <v>57</v>
      </c>
      <c r="I30" s="6" t="s">
        <v>68</v>
      </c>
      <c r="J30" s="6" t="s">
        <v>32</v>
      </c>
      <c r="K30" s="6" t="s">
        <v>33</v>
      </c>
      <c r="L30" s="8">
        <v>44155</v>
      </c>
      <c r="M30" s="8">
        <v>44208</v>
      </c>
      <c r="N30" s="6">
        <f>+DAYS360(L30,M30)</f>
        <v>52</v>
      </c>
      <c r="O30" s="8"/>
      <c r="P30" s="9" t="s">
        <v>45</v>
      </c>
      <c r="Q30" s="8" t="s">
        <v>34</v>
      </c>
      <c r="R30" s="6">
        <f>+DAYS360(L30,O$1)</f>
        <v>220</v>
      </c>
      <c r="S30" s="6">
        <v>0</v>
      </c>
      <c r="T30" s="8" t="s">
        <v>46</v>
      </c>
      <c r="U30" s="6" t="s">
        <v>37</v>
      </c>
      <c r="V30" s="6" t="s">
        <v>58</v>
      </c>
      <c r="W30" s="8">
        <v>44377</v>
      </c>
      <c r="X30" s="6" t="s">
        <v>39</v>
      </c>
      <c r="Y30" s="6">
        <f t="shared" si="7"/>
        <v>52</v>
      </c>
      <c r="Z30" s="6">
        <f>(M30-L30)</f>
        <v>53</v>
      </c>
      <c r="AA30" s="6" t="s">
        <v>40</v>
      </c>
      <c r="AB30" s="6" t="s">
        <v>119</v>
      </c>
    </row>
    <row r="31" spans="1:28" ht="26.25" x14ac:dyDescent="0.25">
      <c r="A31" s="6" t="s">
        <v>25</v>
      </c>
      <c r="B31" s="6">
        <v>51784568</v>
      </c>
      <c r="C31" s="6" t="s">
        <v>120</v>
      </c>
      <c r="D31" s="6" t="s">
        <v>50</v>
      </c>
      <c r="E31" s="6" t="s">
        <v>75</v>
      </c>
      <c r="F31" s="6" t="s">
        <v>29</v>
      </c>
      <c r="G31" s="7" t="s">
        <v>30</v>
      </c>
      <c r="H31" s="6">
        <v>57</v>
      </c>
      <c r="I31" s="6" t="s">
        <v>68</v>
      </c>
      <c r="J31" s="6" t="s">
        <v>32</v>
      </c>
      <c r="K31" s="6" t="s">
        <v>33</v>
      </c>
      <c r="L31" s="8">
        <v>44074</v>
      </c>
      <c r="M31" s="8">
        <v>44193</v>
      </c>
      <c r="N31" s="6">
        <f>+DAYS360(L31,M31)</f>
        <v>118</v>
      </c>
      <c r="O31" s="8"/>
      <c r="P31" s="9" t="s">
        <v>45</v>
      </c>
      <c r="Q31" s="8" t="s">
        <v>34</v>
      </c>
      <c r="R31" s="6">
        <f>+DAYS360(L31,O$1)</f>
        <v>300</v>
      </c>
      <c r="S31" s="6">
        <v>0</v>
      </c>
      <c r="T31" s="8" t="s">
        <v>46</v>
      </c>
      <c r="U31" s="6" t="s">
        <v>37</v>
      </c>
      <c r="V31" s="6" t="s">
        <v>38</v>
      </c>
      <c r="W31" s="8">
        <v>44377</v>
      </c>
      <c r="X31" s="6" t="s">
        <v>39</v>
      </c>
      <c r="Y31" s="6">
        <f t="shared" si="7"/>
        <v>118</v>
      </c>
      <c r="Z31" s="6">
        <f>(M31-L31)</f>
        <v>119</v>
      </c>
      <c r="AA31" s="6" t="s">
        <v>40</v>
      </c>
      <c r="AB31" s="6" t="s">
        <v>121</v>
      </c>
    </row>
    <row r="32" spans="1:28" ht="26.25" x14ac:dyDescent="0.25">
      <c r="A32" s="6" t="s">
        <v>25</v>
      </c>
      <c r="B32" s="6">
        <v>39558180</v>
      </c>
      <c r="C32" s="6" t="s">
        <v>122</v>
      </c>
      <c r="D32" s="6" t="s">
        <v>123</v>
      </c>
      <c r="E32" s="6" t="s">
        <v>28</v>
      </c>
      <c r="F32" s="6" t="s">
        <v>29</v>
      </c>
      <c r="G32" s="7" t="s">
        <v>30</v>
      </c>
      <c r="H32" s="6">
        <v>58</v>
      </c>
      <c r="I32" s="6" t="s">
        <v>68</v>
      </c>
      <c r="J32" s="6" t="s">
        <v>32</v>
      </c>
      <c r="K32" s="6" t="s">
        <v>33</v>
      </c>
      <c r="L32" s="8">
        <v>44269</v>
      </c>
      <c r="M32" s="8" t="s">
        <v>34</v>
      </c>
      <c r="N32" s="6">
        <f>+O32</f>
        <v>106</v>
      </c>
      <c r="O32" s="6">
        <f>+DAYS360(L32,O$1)</f>
        <v>106</v>
      </c>
      <c r="P32" s="9" t="s">
        <v>35</v>
      </c>
      <c r="Q32" s="8">
        <v>44343</v>
      </c>
      <c r="R32" s="6">
        <f>+DAYS360(L32,Q32)</f>
        <v>73</v>
      </c>
      <c r="S32" s="6">
        <v>1</v>
      </c>
      <c r="T32" s="8" t="s">
        <v>36</v>
      </c>
      <c r="U32" s="6" t="s">
        <v>37</v>
      </c>
      <c r="V32" s="6" t="s">
        <v>58</v>
      </c>
      <c r="W32" s="8">
        <v>44377</v>
      </c>
      <c r="X32" s="6" t="s">
        <v>39</v>
      </c>
      <c r="Y32" s="6">
        <f t="shared" si="0"/>
        <v>73</v>
      </c>
      <c r="Z32" s="6">
        <f>(Q32-L32)</f>
        <v>74</v>
      </c>
      <c r="AA32" s="6" t="s">
        <v>40</v>
      </c>
      <c r="AB32" s="6" t="s">
        <v>124</v>
      </c>
    </row>
    <row r="33" spans="1:28" ht="39" x14ac:dyDescent="0.25">
      <c r="A33" s="6" t="s">
        <v>25</v>
      </c>
      <c r="B33" s="6">
        <v>24098705</v>
      </c>
      <c r="C33" s="6" t="s">
        <v>125</v>
      </c>
      <c r="D33" s="6" t="s">
        <v>99</v>
      </c>
      <c r="E33" s="6" t="s">
        <v>28</v>
      </c>
      <c r="F33" s="6" t="s">
        <v>29</v>
      </c>
      <c r="G33" s="7" t="s">
        <v>30</v>
      </c>
      <c r="H33" s="6">
        <v>59</v>
      </c>
      <c r="I33" s="6" t="s">
        <v>44</v>
      </c>
      <c r="J33" s="6" t="s">
        <v>32</v>
      </c>
      <c r="K33" s="6" t="s">
        <v>33</v>
      </c>
      <c r="L33" s="8">
        <v>44249</v>
      </c>
      <c r="M33" s="8">
        <v>44273</v>
      </c>
      <c r="N33" s="6">
        <f>+DAYS360(L33,M33)</f>
        <v>26</v>
      </c>
      <c r="O33" s="8"/>
      <c r="P33" s="9" t="s">
        <v>45</v>
      </c>
      <c r="Q33" s="8" t="s">
        <v>34</v>
      </c>
      <c r="R33" s="6">
        <f>+DAYS360(L33,O$1)</f>
        <v>128</v>
      </c>
      <c r="S33" s="6">
        <v>0</v>
      </c>
      <c r="T33" s="8" t="s">
        <v>51</v>
      </c>
      <c r="U33" s="6" t="s">
        <v>37</v>
      </c>
      <c r="V33" s="6" t="s">
        <v>58</v>
      </c>
      <c r="W33" s="8">
        <v>44377</v>
      </c>
      <c r="X33" s="6" t="s">
        <v>39</v>
      </c>
      <c r="Y33" s="6">
        <f t="shared" ref="Y33:Y35" si="8">DAYS360(L33,M33)</f>
        <v>26</v>
      </c>
      <c r="Z33" s="6">
        <f>(M33-L33)</f>
        <v>24</v>
      </c>
      <c r="AA33" s="6" t="s">
        <v>40</v>
      </c>
      <c r="AB33" s="6" t="s">
        <v>126</v>
      </c>
    </row>
    <row r="34" spans="1:28" ht="45.75" customHeight="1" x14ac:dyDescent="0.25">
      <c r="A34" s="6" t="s">
        <v>25</v>
      </c>
      <c r="B34" s="6">
        <v>39613422</v>
      </c>
      <c r="C34" s="6" t="s">
        <v>127</v>
      </c>
      <c r="D34" s="6" t="s">
        <v>27</v>
      </c>
      <c r="E34" s="6" t="s">
        <v>28</v>
      </c>
      <c r="F34" s="6" t="s">
        <v>29</v>
      </c>
      <c r="G34" s="7" t="s">
        <v>30</v>
      </c>
      <c r="H34" s="6">
        <v>59</v>
      </c>
      <c r="I34" s="6" t="s">
        <v>44</v>
      </c>
      <c r="J34" s="6" t="s">
        <v>32</v>
      </c>
      <c r="K34" s="6" t="s">
        <v>33</v>
      </c>
      <c r="L34" s="8">
        <v>43961</v>
      </c>
      <c r="M34" s="8">
        <v>43992</v>
      </c>
      <c r="N34" s="6">
        <f>+DAYS360(L34,M34)</f>
        <v>30</v>
      </c>
      <c r="O34" s="8"/>
      <c r="P34" s="9" t="s">
        <v>45</v>
      </c>
      <c r="Q34" s="8" t="s">
        <v>34</v>
      </c>
      <c r="R34" s="6">
        <f>+DAYS360(L34,O$1)</f>
        <v>410</v>
      </c>
      <c r="S34" s="6">
        <v>0</v>
      </c>
      <c r="T34" s="8" t="s">
        <v>46</v>
      </c>
      <c r="U34" s="6" t="s">
        <v>37</v>
      </c>
      <c r="V34" s="6" t="s">
        <v>38</v>
      </c>
      <c r="W34" s="8">
        <v>44377</v>
      </c>
      <c r="X34" s="6" t="s">
        <v>39</v>
      </c>
      <c r="Y34" s="6">
        <f t="shared" si="8"/>
        <v>30</v>
      </c>
      <c r="Z34" s="6">
        <f>(M34-L34)</f>
        <v>31</v>
      </c>
      <c r="AA34" s="6" t="s">
        <v>40</v>
      </c>
      <c r="AB34" s="6" t="s">
        <v>128</v>
      </c>
    </row>
    <row r="35" spans="1:28" ht="39" x14ac:dyDescent="0.25">
      <c r="A35" s="6" t="s">
        <v>25</v>
      </c>
      <c r="B35" s="6">
        <v>51621577</v>
      </c>
      <c r="C35" s="6" t="s">
        <v>129</v>
      </c>
      <c r="D35" s="6" t="s">
        <v>50</v>
      </c>
      <c r="E35" s="6" t="s">
        <v>28</v>
      </c>
      <c r="F35" s="6" t="s">
        <v>29</v>
      </c>
      <c r="G35" s="7" t="s">
        <v>30</v>
      </c>
      <c r="H35" s="6">
        <v>59</v>
      </c>
      <c r="I35" s="6" t="s">
        <v>44</v>
      </c>
      <c r="J35" s="6" t="s">
        <v>32</v>
      </c>
      <c r="K35" s="6" t="s">
        <v>33</v>
      </c>
      <c r="L35" s="8">
        <v>43892</v>
      </c>
      <c r="M35" s="8">
        <v>43920</v>
      </c>
      <c r="N35" s="6">
        <f>+DAYS360(L35,M35)</f>
        <v>28</v>
      </c>
      <c r="O35" s="8"/>
      <c r="P35" s="9" t="s">
        <v>45</v>
      </c>
      <c r="Q35" s="8" t="s">
        <v>34</v>
      </c>
      <c r="R35" s="6">
        <f>+DAYS360(L35,O$1)</f>
        <v>478</v>
      </c>
      <c r="S35" s="6">
        <v>0</v>
      </c>
      <c r="T35" s="8" t="s">
        <v>51</v>
      </c>
      <c r="U35" s="6" t="s">
        <v>37</v>
      </c>
      <c r="V35" s="6" t="s">
        <v>47</v>
      </c>
      <c r="W35" s="8">
        <v>44377</v>
      </c>
      <c r="X35" s="6" t="s">
        <v>39</v>
      </c>
      <c r="Y35" s="6">
        <f t="shared" si="8"/>
        <v>28</v>
      </c>
      <c r="Z35" s="6">
        <f>(M35-L35)</f>
        <v>28</v>
      </c>
      <c r="AA35" s="6" t="s">
        <v>40</v>
      </c>
      <c r="AB35" s="6" t="s">
        <v>130</v>
      </c>
    </row>
    <row r="36" spans="1:28" ht="39" x14ac:dyDescent="0.25">
      <c r="A36" s="6" t="s">
        <v>25</v>
      </c>
      <c r="B36" s="6">
        <v>21058097</v>
      </c>
      <c r="C36" s="6" t="s">
        <v>131</v>
      </c>
      <c r="D36" s="6" t="s">
        <v>132</v>
      </c>
      <c r="E36" s="6" t="s">
        <v>28</v>
      </c>
      <c r="F36" s="6" t="s">
        <v>29</v>
      </c>
      <c r="G36" s="7" t="s">
        <v>133</v>
      </c>
      <c r="H36" s="6">
        <v>60</v>
      </c>
      <c r="I36" s="6" t="s">
        <v>57</v>
      </c>
      <c r="J36" s="6" t="s">
        <v>32</v>
      </c>
      <c r="K36" s="6" t="s">
        <v>33</v>
      </c>
      <c r="L36" s="8">
        <v>43929</v>
      </c>
      <c r="M36" s="8" t="s">
        <v>34</v>
      </c>
      <c r="N36" s="6">
        <f>+O36</f>
        <v>442</v>
      </c>
      <c r="O36" s="6">
        <f>+DAYS360(L36,O$1)</f>
        <v>442</v>
      </c>
      <c r="P36" s="9" t="s">
        <v>35</v>
      </c>
      <c r="Q36" s="8">
        <v>44004</v>
      </c>
      <c r="R36" s="6">
        <f>+DAYS360(L36,Q36)</f>
        <v>74</v>
      </c>
      <c r="S36" s="6">
        <v>1</v>
      </c>
      <c r="T36" s="8" t="s">
        <v>46</v>
      </c>
      <c r="U36" s="6" t="s">
        <v>37</v>
      </c>
      <c r="V36" s="6" t="s">
        <v>58</v>
      </c>
      <c r="W36" s="8">
        <v>44377</v>
      </c>
      <c r="X36" s="6" t="s">
        <v>39</v>
      </c>
      <c r="Y36" s="6">
        <f t="shared" si="0"/>
        <v>74</v>
      </c>
      <c r="Z36" s="6">
        <f>(Q36-L36)</f>
        <v>75</v>
      </c>
      <c r="AA36" s="6" t="s">
        <v>40</v>
      </c>
      <c r="AB36" s="6" t="s">
        <v>134</v>
      </c>
    </row>
    <row r="37" spans="1:28" ht="39" x14ac:dyDescent="0.25">
      <c r="A37" s="6" t="s">
        <v>25</v>
      </c>
      <c r="B37" s="6">
        <v>40016339</v>
      </c>
      <c r="C37" s="6" t="s">
        <v>135</v>
      </c>
      <c r="D37" s="6" t="s">
        <v>99</v>
      </c>
      <c r="E37" s="6" t="s">
        <v>28</v>
      </c>
      <c r="F37" s="6" t="s">
        <v>29</v>
      </c>
      <c r="G37" s="7" t="s">
        <v>133</v>
      </c>
      <c r="H37" s="6">
        <v>60</v>
      </c>
      <c r="I37" s="6" t="s">
        <v>44</v>
      </c>
      <c r="J37" s="6" t="s">
        <v>32</v>
      </c>
      <c r="K37" s="6" t="s">
        <v>33</v>
      </c>
      <c r="L37" s="8">
        <v>44266</v>
      </c>
      <c r="M37" s="8" t="s">
        <v>34</v>
      </c>
      <c r="N37" s="6">
        <f>+O37</f>
        <v>109</v>
      </c>
      <c r="O37" s="6">
        <f>+DAYS360(L37,O$1)</f>
        <v>109</v>
      </c>
      <c r="P37" s="9" t="s">
        <v>35</v>
      </c>
      <c r="Q37" s="8">
        <v>44317</v>
      </c>
      <c r="R37" s="6">
        <f>+DAYS360(L37,Q37)</f>
        <v>50</v>
      </c>
      <c r="S37" s="6">
        <v>1</v>
      </c>
      <c r="T37" s="8" t="s">
        <v>36</v>
      </c>
      <c r="U37" s="6" t="s">
        <v>37</v>
      </c>
      <c r="V37" s="6" t="s">
        <v>38</v>
      </c>
      <c r="W37" s="8">
        <v>44377</v>
      </c>
      <c r="X37" s="6" t="s">
        <v>39</v>
      </c>
      <c r="Y37" s="6">
        <f t="shared" si="0"/>
        <v>50</v>
      </c>
      <c r="Z37" s="6">
        <f>(Q37-L37)</f>
        <v>51</v>
      </c>
      <c r="AA37" s="6" t="s">
        <v>40</v>
      </c>
      <c r="AB37" s="6" t="s">
        <v>136</v>
      </c>
    </row>
    <row r="38" spans="1:28" ht="39" x14ac:dyDescent="0.25">
      <c r="A38" s="6" t="s">
        <v>25</v>
      </c>
      <c r="B38" s="6">
        <v>23560537</v>
      </c>
      <c r="C38" s="6" t="s">
        <v>137</v>
      </c>
      <c r="D38" s="6" t="s">
        <v>50</v>
      </c>
      <c r="E38" s="6" t="s">
        <v>28</v>
      </c>
      <c r="F38" s="6" t="s">
        <v>29</v>
      </c>
      <c r="G38" s="7" t="s">
        <v>133</v>
      </c>
      <c r="H38" s="6">
        <v>61</v>
      </c>
      <c r="I38" s="6" t="s">
        <v>44</v>
      </c>
      <c r="J38" s="6" t="s">
        <v>32</v>
      </c>
      <c r="K38" s="6" t="s">
        <v>33</v>
      </c>
      <c r="L38" s="8">
        <v>44021</v>
      </c>
      <c r="M38" s="8">
        <v>44038</v>
      </c>
      <c r="N38" s="6">
        <f t="shared" ref="N38:N43" si="9">+DAYS360(L38,M38)</f>
        <v>17</v>
      </c>
      <c r="O38" s="8"/>
      <c r="P38" s="9" t="s">
        <v>45</v>
      </c>
      <c r="Q38" s="8" t="s">
        <v>34</v>
      </c>
      <c r="R38" s="6">
        <f t="shared" ref="R38:R43" si="10">+DAYS360(L38,O$1)</f>
        <v>351</v>
      </c>
      <c r="S38" s="6">
        <v>0</v>
      </c>
      <c r="T38" s="8" t="s">
        <v>51</v>
      </c>
      <c r="U38" s="6" t="s">
        <v>37</v>
      </c>
      <c r="V38" s="6" t="s">
        <v>38</v>
      </c>
      <c r="W38" s="8">
        <v>44377</v>
      </c>
      <c r="X38" s="6" t="s">
        <v>39</v>
      </c>
      <c r="Y38" s="6">
        <f t="shared" ref="Y38:Y43" si="11">DAYS360(L38,M38)</f>
        <v>17</v>
      </c>
      <c r="Z38" s="6">
        <f t="shared" ref="Z38:Z43" si="12">(M38-L38)</f>
        <v>17</v>
      </c>
      <c r="AA38" s="6" t="s">
        <v>40</v>
      </c>
      <c r="AB38" s="6" t="s">
        <v>138</v>
      </c>
    </row>
    <row r="39" spans="1:28" ht="26.25" x14ac:dyDescent="0.25">
      <c r="A39" s="6" t="s">
        <v>25</v>
      </c>
      <c r="B39" s="6">
        <v>23636902</v>
      </c>
      <c r="C39" s="6" t="s">
        <v>139</v>
      </c>
      <c r="D39" s="6" t="s">
        <v>50</v>
      </c>
      <c r="E39" s="6" t="s">
        <v>28</v>
      </c>
      <c r="F39" s="6" t="s">
        <v>29</v>
      </c>
      <c r="G39" s="7" t="s">
        <v>133</v>
      </c>
      <c r="H39" s="6">
        <v>61</v>
      </c>
      <c r="I39" s="6" t="s">
        <v>68</v>
      </c>
      <c r="J39" s="6" t="s">
        <v>32</v>
      </c>
      <c r="K39" s="6" t="s">
        <v>33</v>
      </c>
      <c r="L39" s="8">
        <v>44174</v>
      </c>
      <c r="M39" s="8">
        <v>44204</v>
      </c>
      <c r="N39" s="6">
        <f t="shared" si="9"/>
        <v>29</v>
      </c>
      <c r="O39" s="8"/>
      <c r="P39" s="9" t="s">
        <v>45</v>
      </c>
      <c r="Q39" s="8" t="s">
        <v>34</v>
      </c>
      <c r="R39" s="6">
        <f t="shared" si="10"/>
        <v>201</v>
      </c>
      <c r="S39" s="6">
        <v>0</v>
      </c>
      <c r="T39" s="8" t="s">
        <v>46</v>
      </c>
      <c r="U39" s="6" t="s">
        <v>37</v>
      </c>
      <c r="V39" s="6" t="s">
        <v>58</v>
      </c>
      <c r="W39" s="8">
        <v>44377</v>
      </c>
      <c r="X39" s="6" t="s">
        <v>39</v>
      </c>
      <c r="Y39" s="6">
        <f t="shared" si="11"/>
        <v>29</v>
      </c>
      <c r="Z39" s="6">
        <f t="shared" si="12"/>
        <v>30</v>
      </c>
      <c r="AA39" s="6" t="s">
        <v>40</v>
      </c>
      <c r="AB39" s="6" t="s">
        <v>140</v>
      </c>
    </row>
    <row r="40" spans="1:28" ht="39" x14ac:dyDescent="0.25">
      <c r="A40" s="6" t="s">
        <v>25</v>
      </c>
      <c r="B40" s="6">
        <v>41799110</v>
      </c>
      <c r="C40" s="6" t="s">
        <v>141</v>
      </c>
      <c r="D40" s="6" t="s">
        <v>27</v>
      </c>
      <c r="E40" s="6" t="s">
        <v>28</v>
      </c>
      <c r="F40" s="6" t="s">
        <v>29</v>
      </c>
      <c r="G40" s="7" t="s">
        <v>133</v>
      </c>
      <c r="H40" s="6">
        <v>61</v>
      </c>
      <c r="I40" s="6" t="s">
        <v>44</v>
      </c>
      <c r="J40" s="6" t="s">
        <v>32</v>
      </c>
      <c r="K40" s="6" t="s">
        <v>33</v>
      </c>
      <c r="L40" s="8">
        <v>43907</v>
      </c>
      <c r="M40" s="8">
        <v>44046</v>
      </c>
      <c r="N40" s="6">
        <f t="shared" si="9"/>
        <v>136</v>
      </c>
      <c r="O40" s="8"/>
      <c r="P40" s="9" t="s">
        <v>45</v>
      </c>
      <c r="Q40" s="8" t="s">
        <v>34</v>
      </c>
      <c r="R40" s="6">
        <f t="shared" si="10"/>
        <v>463</v>
      </c>
      <c r="S40" s="6">
        <v>0</v>
      </c>
      <c r="T40" s="8" t="s">
        <v>46</v>
      </c>
      <c r="U40" s="6" t="s">
        <v>37</v>
      </c>
      <c r="V40" s="6" t="s">
        <v>47</v>
      </c>
      <c r="W40" s="8">
        <v>44377</v>
      </c>
      <c r="X40" s="6" t="s">
        <v>39</v>
      </c>
      <c r="Y40" s="6">
        <f t="shared" si="11"/>
        <v>136</v>
      </c>
      <c r="Z40" s="6">
        <f t="shared" si="12"/>
        <v>139</v>
      </c>
      <c r="AA40" s="6" t="s">
        <v>40</v>
      </c>
      <c r="AB40" s="6" t="s">
        <v>142</v>
      </c>
    </row>
    <row r="41" spans="1:28" ht="39" x14ac:dyDescent="0.25">
      <c r="A41" s="6" t="s">
        <v>25</v>
      </c>
      <c r="B41" s="6">
        <v>21056742</v>
      </c>
      <c r="C41" s="6" t="s">
        <v>143</v>
      </c>
      <c r="D41" s="6" t="s">
        <v>27</v>
      </c>
      <c r="E41" s="6" t="s">
        <v>28</v>
      </c>
      <c r="F41" s="6" t="s">
        <v>29</v>
      </c>
      <c r="G41" s="7" t="s">
        <v>133</v>
      </c>
      <c r="H41" s="6">
        <v>62</v>
      </c>
      <c r="I41" s="6" t="s">
        <v>44</v>
      </c>
      <c r="J41" s="6" t="s">
        <v>32</v>
      </c>
      <c r="K41" s="6" t="s">
        <v>33</v>
      </c>
      <c r="L41" s="8">
        <v>43894</v>
      </c>
      <c r="M41" s="8">
        <v>43936</v>
      </c>
      <c r="N41" s="6">
        <f t="shared" si="9"/>
        <v>41</v>
      </c>
      <c r="O41" s="8"/>
      <c r="P41" s="9" t="s">
        <v>45</v>
      </c>
      <c r="Q41" s="8" t="s">
        <v>34</v>
      </c>
      <c r="R41" s="6">
        <f t="shared" si="10"/>
        <v>476</v>
      </c>
      <c r="S41" s="6">
        <v>0</v>
      </c>
      <c r="T41" s="8" t="s">
        <v>51</v>
      </c>
      <c r="U41" s="6" t="s">
        <v>37</v>
      </c>
      <c r="V41" s="6" t="s">
        <v>58</v>
      </c>
      <c r="W41" s="8">
        <v>44377</v>
      </c>
      <c r="X41" s="6" t="s">
        <v>39</v>
      </c>
      <c r="Y41" s="6">
        <f t="shared" si="11"/>
        <v>41</v>
      </c>
      <c r="Z41" s="6">
        <f t="shared" si="12"/>
        <v>42</v>
      </c>
      <c r="AA41" s="6" t="s">
        <v>40</v>
      </c>
      <c r="AB41" s="6" t="s">
        <v>144</v>
      </c>
    </row>
    <row r="42" spans="1:28" ht="39" x14ac:dyDescent="0.25">
      <c r="A42" s="6" t="s">
        <v>25</v>
      </c>
      <c r="B42" s="6">
        <v>30708838</v>
      </c>
      <c r="C42" s="6" t="s">
        <v>145</v>
      </c>
      <c r="D42" s="6" t="s">
        <v>83</v>
      </c>
      <c r="E42" s="6" t="s">
        <v>28</v>
      </c>
      <c r="F42" s="6" t="s">
        <v>29</v>
      </c>
      <c r="G42" s="7" t="s">
        <v>133</v>
      </c>
      <c r="H42" s="6">
        <v>63</v>
      </c>
      <c r="I42" s="6" t="s">
        <v>61</v>
      </c>
      <c r="J42" s="6" t="s">
        <v>32</v>
      </c>
      <c r="K42" s="6" t="s">
        <v>33</v>
      </c>
      <c r="L42" s="8">
        <v>44321</v>
      </c>
      <c r="M42" s="8">
        <v>44336</v>
      </c>
      <c r="N42" s="6">
        <f t="shared" si="9"/>
        <v>15</v>
      </c>
      <c r="O42" s="8"/>
      <c r="P42" s="9" t="s">
        <v>45</v>
      </c>
      <c r="Q42" s="8" t="s">
        <v>34</v>
      </c>
      <c r="R42" s="6">
        <f t="shared" si="10"/>
        <v>55</v>
      </c>
      <c r="S42" s="6">
        <v>0</v>
      </c>
      <c r="T42" s="8" t="s">
        <v>51</v>
      </c>
      <c r="U42" s="6" t="s">
        <v>37</v>
      </c>
      <c r="V42" s="6" t="s">
        <v>58</v>
      </c>
      <c r="W42" s="8">
        <v>44377</v>
      </c>
      <c r="X42" s="6" t="s">
        <v>39</v>
      </c>
      <c r="Y42" s="6">
        <f t="shared" si="11"/>
        <v>15</v>
      </c>
      <c r="Z42" s="6">
        <f t="shared" si="12"/>
        <v>15</v>
      </c>
      <c r="AA42" s="6" t="s">
        <v>40</v>
      </c>
      <c r="AB42" s="6" t="s">
        <v>146</v>
      </c>
    </row>
    <row r="43" spans="1:28" ht="39" x14ac:dyDescent="0.25">
      <c r="A43" s="6" t="s">
        <v>25</v>
      </c>
      <c r="B43" s="6">
        <v>35328102</v>
      </c>
      <c r="C43" s="6" t="s">
        <v>147</v>
      </c>
      <c r="D43" s="6" t="s">
        <v>50</v>
      </c>
      <c r="E43" s="6" t="s">
        <v>28</v>
      </c>
      <c r="F43" s="6" t="s">
        <v>29</v>
      </c>
      <c r="G43" s="7" t="s">
        <v>133</v>
      </c>
      <c r="H43" s="6">
        <v>63</v>
      </c>
      <c r="I43" s="6" t="s">
        <v>44</v>
      </c>
      <c r="J43" s="6" t="s">
        <v>32</v>
      </c>
      <c r="K43" s="6" t="s">
        <v>33</v>
      </c>
      <c r="L43" s="8">
        <v>44216</v>
      </c>
      <c r="M43" s="8">
        <v>44236</v>
      </c>
      <c r="N43" s="6">
        <f t="shared" si="9"/>
        <v>19</v>
      </c>
      <c r="O43" s="8"/>
      <c r="P43" s="9" t="s">
        <v>45</v>
      </c>
      <c r="Q43" s="8" t="s">
        <v>34</v>
      </c>
      <c r="R43" s="6">
        <f t="shared" si="10"/>
        <v>160</v>
      </c>
      <c r="S43" s="6">
        <v>0</v>
      </c>
      <c r="T43" s="8" t="s">
        <v>36</v>
      </c>
      <c r="U43" s="6" t="s">
        <v>37</v>
      </c>
      <c r="V43" s="6" t="s">
        <v>47</v>
      </c>
      <c r="W43" s="8">
        <v>44377</v>
      </c>
      <c r="X43" s="6" t="s">
        <v>39</v>
      </c>
      <c r="Y43" s="6">
        <f t="shared" si="11"/>
        <v>19</v>
      </c>
      <c r="Z43" s="6">
        <f t="shared" si="12"/>
        <v>20</v>
      </c>
      <c r="AA43" s="6" t="s">
        <v>40</v>
      </c>
      <c r="AB43" s="6" t="s">
        <v>148</v>
      </c>
    </row>
    <row r="44" spans="1:28" ht="39" x14ac:dyDescent="0.25">
      <c r="A44" s="6" t="s">
        <v>25</v>
      </c>
      <c r="B44" s="6">
        <v>35323121</v>
      </c>
      <c r="C44" s="6" t="s">
        <v>149</v>
      </c>
      <c r="D44" s="6" t="s">
        <v>99</v>
      </c>
      <c r="E44" s="6" t="s">
        <v>28</v>
      </c>
      <c r="F44" s="6" t="s">
        <v>29</v>
      </c>
      <c r="G44" s="7" t="s">
        <v>133</v>
      </c>
      <c r="H44" s="6">
        <v>64</v>
      </c>
      <c r="I44" s="6" t="s">
        <v>61</v>
      </c>
      <c r="J44" s="6" t="s">
        <v>32</v>
      </c>
      <c r="K44" s="6" t="s">
        <v>33</v>
      </c>
      <c r="L44" s="8">
        <v>44347</v>
      </c>
      <c r="M44" s="8" t="s">
        <v>34</v>
      </c>
      <c r="N44" s="6">
        <f>+O44</f>
        <v>30</v>
      </c>
      <c r="O44" s="6">
        <f>+DAYS360(L44,O$1)</f>
        <v>30</v>
      </c>
      <c r="P44" s="9" t="s">
        <v>35</v>
      </c>
      <c r="Q44" s="8">
        <v>44387</v>
      </c>
      <c r="R44" s="6">
        <f>+DAYS360(L44,Q44)</f>
        <v>40</v>
      </c>
      <c r="S44" s="6">
        <v>1</v>
      </c>
      <c r="T44" s="8" t="s">
        <v>36</v>
      </c>
      <c r="U44" s="6" t="s">
        <v>37</v>
      </c>
      <c r="V44" s="6" t="s">
        <v>47</v>
      </c>
      <c r="W44" s="8">
        <v>44377</v>
      </c>
      <c r="X44" s="6" t="s">
        <v>39</v>
      </c>
      <c r="Y44" s="6">
        <f t="shared" si="0"/>
        <v>40</v>
      </c>
      <c r="Z44" s="6">
        <f>(Q44-L44)</f>
        <v>40</v>
      </c>
      <c r="AA44" s="6" t="s">
        <v>40</v>
      </c>
      <c r="AB44" s="6" t="s">
        <v>150</v>
      </c>
    </row>
    <row r="45" spans="1:28" ht="36.75" customHeight="1" x14ac:dyDescent="0.25">
      <c r="A45" s="6" t="s">
        <v>25</v>
      </c>
      <c r="B45" s="6">
        <v>51556841</v>
      </c>
      <c r="C45" s="6" t="s">
        <v>151</v>
      </c>
      <c r="D45" s="6" t="s">
        <v>83</v>
      </c>
      <c r="E45" s="6" t="s">
        <v>75</v>
      </c>
      <c r="F45" s="6" t="s">
        <v>29</v>
      </c>
      <c r="G45" s="7" t="s">
        <v>133</v>
      </c>
      <c r="H45" s="6">
        <v>64</v>
      </c>
      <c r="I45" s="6" t="s">
        <v>44</v>
      </c>
      <c r="J45" s="6" t="s">
        <v>32</v>
      </c>
      <c r="K45" s="6" t="s">
        <v>33</v>
      </c>
      <c r="L45" s="8">
        <v>44343</v>
      </c>
      <c r="M45" s="8">
        <v>44364</v>
      </c>
      <c r="N45" s="6">
        <f>+DAYS360(L45,M45)</f>
        <v>20</v>
      </c>
      <c r="O45" s="8"/>
      <c r="P45" s="9" t="s">
        <v>45</v>
      </c>
      <c r="Q45" s="8" t="s">
        <v>34</v>
      </c>
      <c r="R45" s="6">
        <f>+DAYS360(L45,O$1)</f>
        <v>33</v>
      </c>
      <c r="S45" s="6">
        <v>0</v>
      </c>
      <c r="T45" s="8" t="s">
        <v>46</v>
      </c>
      <c r="U45" s="6" t="s">
        <v>37</v>
      </c>
      <c r="V45" s="6" t="s">
        <v>58</v>
      </c>
      <c r="W45" s="8">
        <v>44377</v>
      </c>
      <c r="X45" s="6" t="s">
        <v>39</v>
      </c>
      <c r="Y45" s="6">
        <f t="shared" ref="Y45:Y46" si="13">DAYS360(L45,M45)</f>
        <v>20</v>
      </c>
      <c r="Z45" s="6">
        <f>(M45-L45)</f>
        <v>21</v>
      </c>
      <c r="AA45" s="6" t="s">
        <v>40</v>
      </c>
      <c r="AB45" s="6" t="s">
        <v>152</v>
      </c>
    </row>
    <row r="46" spans="1:28" ht="43.5" customHeight="1" x14ac:dyDescent="0.25">
      <c r="A46" s="6" t="s">
        <v>25</v>
      </c>
      <c r="B46" s="6">
        <v>41670979</v>
      </c>
      <c r="C46" s="6" t="s">
        <v>153</v>
      </c>
      <c r="D46" s="6" t="s">
        <v>99</v>
      </c>
      <c r="E46" s="6" t="s">
        <v>28</v>
      </c>
      <c r="F46" s="6" t="s">
        <v>29</v>
      </c>
      <c r="G46" s="7" t="s">
        <v>133</v>
      </c>
      <c r="H46" s="6">
        <v>65</v>
      </c>
      <c r="I46" s="6" t="s">
        <v>44</v>
      </c>
      <c r="J46" s="6" t="s">
        <v>32</v>
      </c>
      <c r="K46" s="6" t="s">
        <v>33</v>
      </c>
      <c r="L46" s="8">
        <v>44111</v>
      </c>
      <c r="M46" s="8">
        <v>44140</v>
      </c>
      <c r="N46" s="6">
        <f>+DAYS360(L46,M46)</f>
        <v>28</v>
      </c>
      <c r="O46" s="8"/>
      <c r="P46" s="9" t="s">
        <v>45</v>
      </c>
      <c r="Q46" s="8" t="s">
        <v>34</v>
      </c>
      <c r="R46" s="6">
        <f>+DAYS360(L46,O$1)</f>
        <v>263</v>
      </c>
      <c r="S46" s="6">
        <v>0</v>
      </c>
      <c r="T46" s="8" t="s">
        <v>36</v>
      </c>
      <c r="U46" s="6" t="s">
        <v>37</v>
      </c>
      <c r="V46" s="6" t="s">
        <v>38</v>
      </c>
      <c r="W46" s="8">
        <v>44377</v>
      </c>
      <c r="X46" s="6" t="s">
        <v>39</v>
      </c>
      <c r="Y46" s="6">
        <f t="shared" si="13"/>
        <v>28</v>
      </c>
      <c r="Z46" s="6">
        <f>(M46-L46)</f>
        <v>29</v>
      </c>
      <c r="AA46" s="6" t="s">
        <v>40</v>
      </c>
      <c r="AB46" s="6" t="s">
        <v>154</v>
      </c>
    </row>
    <row r="47" spans="1:28" ht="39" x14ac:dyDescent="0.25">
      <c r="A47" s="6" t="s">
        <v>25</v>
      </c>
      <c r="B47" s="6">
        <v>41663644</v>
      </c>
      <c r="C47" s="6" t="s">
        <v>155</v>
      </c>
      <c r="D47" s="6" t="s">
        <v>123</v>
      </c>
      <c r="E47" s="6" t="s">
        <v>28</v>
      </c>
      <c r="F47" s="6" t="s">
        <v>29</v>
      </c>
      <c r="G47" s="7" t="s">
        <v>133</v>
      </c>
      <c r="H47" s="6">
        <v>66</v>
      </c>
      <c r="I47" s="6" t="s">
        <v>44</v>
      </c>
      <c r="J47" s="6" t="s">
        <v>32</v>
      </c>
      <c r="K47" s="6" t="s">
        <v>33</v>
      </c>
      <c r="L47" s="8">
        <v>43980</v>
      </c>
      <c r="M47" s="8" t="s">
        <v>34</v>
      </c>
      <c r="N47" s="6">
        <f>+O47</f>
        <v>391</v>
      </c>
      <c r="O47" s="6">
        <f>+DAYS360(L47,O$1)</f>
        <v>391</v>
      </c>
      <c r="P47" s="9" t="s">
        <v>35</v>
      </c>
      <c r="Q47" s="8">
        <v>44096</v>
      </c>
      <c r="R47" s="6">
        <f>+DAYS360(L47,Q47)</f>
        <v>113</v>
      </c>
      <c r="S47" s="6">
        <v>1</v>
      </c>
      <c r="T47" s="8" t="s">
        <v>46</v>
      </c>
      <c r="U47" s="6" t="s">
        <v>37</v>
      </c>
      <c r="V47" s="6" t="s">
        <v>38</v>
      </c>
      <c r="W47" s="8">
        <v>44377</v>
      </c>
      <c r="X47" s="6" t="s">
        <v>39</v>
      </c>
      <c r="Y47" s="6">
        <f t="shared" si="0"/>
        <v>113</v>
      </c>
      <c r="Z47" s="6">
        <f>(Q47-L47)</f>
        <v>116</v>
      </c>
      <c r="AA47" s="6" t="s">
        <v>40</v>
      </c>
      <c r="AB47" s="6" t="s">
        <v>156</v>
      </c>
    </row>
    <row r="48" spans="1:28" ht="39" x14ac:dyDescent="0.25">
      <c r="A48" s="6" t="s">
        <v>25</v>
      </c>
      <c r="B48" s="6">
        <v>35333081</v>
      </c>
      <c r="C48" s="6" t="s">
        <v>157</v>
      </c>
      <c r="D48" s="6" t="s">
        <v>99</v>
      </c>
      <c r="E48" s="6" t="s">
        <v>28</v>
      </c>
      <c r="F48" s="6" t="s">
        <v>29</v>
      </c>
      <c r="G48" s="7" t="s">
        <v>133</v>
      </c>
      <c r="H48" s="6">
        <v>67</v>
      </c>
      <c r="I48" s="6" t="s">
        <v>61</v>
      </c>
      <c r="J48" s="6" t="s">
        <v>32</v>
      </c>
      <c r="K48" s="6" t="s">
        <v>33</v>
      </c>
      <c r="L48" s="8">
        <v>44327</v>
      </c>
      <c r="M48" s="8" t="s">
        <v>34</v>
      </c>
      <c r="N48" s="6">
        <f>+O48</f>
        <v>49</v>
      </c>
      <c r="O48" s="6">
        <f>+DAYS360(L48,O$1)</f>
        <v>49</v>
      </c>
      <c r="P48" s="9" t="s">
        <v>35</v>
      </c>
      <c r="Q48" s="8">
        <v>44347</v>
      </c>
      <c r="R48" s="6">
        <f>+DAYS360(L48,Q48)</f>
        <v>20</v>
      </c>
      <c r="S48" s="6">
        <v>1</v>
      </c>
      <c r="T48" s="8" t="s">
        <v>36</v>
      </c>
      <c r="U48" s="6" t="s">
        <v>37</v>
      </c>
      <c r="V48" s="6" t="s">
        <v>58</v>
      </c>
      <c r="W48" s="8">
        <v>44377</v>
      </c>
      <c r="X48" s="6" t="s">
        <v>39</v>
      </c>
      <c r="Y48" s="6">
        <f t="shared" si="0"/>
        <v>20</v>
      </c>
      <c r="Z48" s="6">
        <f>(Q48-L48)</f>
        <v>20</v>
      </c>
      <c r="AA48" s="6" t="s">
        <v>40</v>
      </c>
      <c r="AB48" s="6" t="s">
        <v>158</v>
      </c>
    </row>
    <row r="49" spans="1:28" ht="26.25" x14ac:dyDescent="0.25">
      <c r="A49" s="6" t="s">
        <v>25</v>
      </c>
      <c r="B49" s="6">
        <v>41600735</v>
      </c>
      <c r="C49" s="6" t="s">
        <v>159</v>
      </c>
      <c r="D49" s="6" t="s">
        <v>123</v>
      </c>
      <c r="E49" s="6" t="s">
        <v>28</v>
      </c>
      <c r="F49" s="6" t="s">
        <v>29</v>
      </c>
      <c r="G49" s="7" t="s">
        <v>133</v>
      </c>
      <c r="H49" s="6">
        <v>67</v>
      </c>
      <c r="I49" s="6" t="s">
        <v>68</v>
      </c>
      <c r="J49" s="6" t="s">
        <v>32</v>
      </c>
      <c r="K49" s="6" t="s">
        <v>33</v>
      </c>
      <c r="L49" s="8">
        <v>44214</v>
      </c>
      <c r="M49" s="8" t="s">
        <v>34</v>
      </c>
      <c r="N49" s="6">
        <f>+O49</f>
        <v>162</v>
      </c>
      <c r="O49" s="6">
        <f>+DAYS360(L49,O$1)</f>
        <v>162</v>
      </c>
      <c r="P49" s="9" t="s">
        <v>35</v>
      </c>
      <c r="Q49" s="8">
        <v>44303</v>
      </c>
      <c r="R49" s="6">
        <f>+DAYS360(L49,Q49)</f>
        <v>89</v>
      </c>
      <c r="S49" s="6">
        <v>1</v>
      </c>
      <c r="T49" s="8" t="s">
        <v>46</v>
      </c>
      <c r="U49" s="6" t="s">
        <v>37</v>
      </c>
      <c r="V49" s="6" t="s">
        <v>58</v>
      </c>
      <c r="W49" s="8">
        <v>44377</v>
      </c>
      <c r="X49" s="6" t="s">
        <v>39</v>
      </c>
      <c r="Y49" s="6">
        <f t="shared" si="0"/>
        <v>89</v>
      </c>
      <c r="Z49" s="6">
        <f>(Q49-L49)</f>
        <v>89</v>
      </c>
      <c r="AA49" s="6" t="s">
        <v>40</v>
      </c>
      <c r="AB49" s="6" t="s">
        <v>160</v>
      </c>
    </row>
    <row r="50" spans="1:28" ht="39" x14ac:dyDescent="0.25">
      <c r="A50" s="6" t="s">
        <v>25</v>
      </c>
      <c r="B50" s="6">
        <v>21109046</v>
      </c>
      <c r="C50" s="6" t="s">
        <v>161</v>
      </c>
      <c r="D50" s="6" t="s">
        <v>71</v>
      </c>
      <c r="E50" s="6" t="s">
        <v>28</v>
      </c>
      <c r="F50" s="6" t="s">
        <v>29</v>
      </c>
      <c r="G50" s="7" t="s">
        <v>133</v>
      </c>
      <c r="H50" s="6">
        <v>68</v>
      </c>
      <c r="I50" s="6" t="s">
        <v>44</v>
      </c>
      <c r="J50" s="6" t="s">
        <v>32</v>
      </c>
      <c r="K50" s="6" t="s">
        <v>33</v>
      </c>
      <c r="L50" s="8">
        <v>44033</v>
      </c>
      <c r="M50" s="8" t="s">
        <v>34</v>
      </c>
      <c r="N50" s="6">
        <f>+O50</f>
        <v>339</v>
      </c>
      <c r="O50" s="6">
        <f>+DAYS360(L50,O$1)</f>
        <v>339</v>
      </c>
      <c r="P50" s="9" t="s">
        <v>35</v>
      </c>
      <c r="Q50" s="8">
        <v>44079</v>
      </c>
      <c r="R50" s="6">
        <f>+DAYS360(L50,Q50)</f>
        <v>44</v>
      </c>
      <c r="S50" s="6">
        <v>1</v>
      </c>
      <c r="T50" s="8" t="s">
        <v>51</v>
      </c>
      <c r="U50" s="6" t="s">
        <v>37</v>
      </c>
      <c r="V50" s="6" t="s">
        <v>162</v>
      </c>
      <c r="W50" s="8">
        <v>44377</v>
      </c>
      <c r="X50" s="6" t="s">
        <v>39</v>
      </c>
      <c r="Y50" s="6">
        <f t="shared" si="0"/>
        <v>44</v>
      </c>
      <c r="Z50" s="6">
        <f>(Q50-L50)</f>
        <v>46</v>
      </c>
      <c r="AA50" s="6" t="s">
        <v>40</v>
      </c>
      <c r="AB50" s="6" t="s">
        <v>163</v>
      </c>
    </row>
    <row r="51" spans="1:28" ht="42.75" customHeight="1" x14ac:dyDescent="0.25">
      <c r="A51" s="6" t="s">
        <v>25</v>
      </c>
      <c r="B51" s="6">
        <v>28181744</v>
      </c>
      <c r="C51" s="6" t="s">
        <v>164</v>
      </c>
      <c r="D51" s="6" t="s">
        <v>99</v>
      </c>
      <c r="E51" s="6" t="s">
        <v>28</v>
      </c>
      <c r="F51" s="6" t="s">
        <v>29</v>
      </c>
      <c r="G51" s="7" t="s">
        <v>133</v>
      </c>
      <c r="H51" s="6">
        <v>68</v>
      </c>
      <c r="I51" s="6" t="s">
        <v>165</v>
      </c>
      <c r="J51" s="6" t="s">
        <v>32</v>
      </c>
      <c r="K51" s="6" t="s">
        <v>33</v>
      </c>
      <c r="L51" s="8">
        <v>44260</v>
      </c>
      <c r="M51" s="8">
        <v>44308</v>
      </c>
      <c r="N51" s="6">
        <f>+DAYS360(L51,M51)</f>
        <v>47</v>
      </c>
      <c r="O51" s="8"/>
      <c r="P51" s="9" t="s">
        <v>45</v>
      </c>
      <c r="Q51" s="8" t="s">
        <v>34</v>
      </c>
      <c r="R51" s="6">
        <f>+DAYS360(L51,O$1)</f>
        <v>115</v>
      </c>
      <c r="S51" s="6">
        <v>0</v>
      </c>
      <c r="T51" s="8" t="s">
        <v>46</v>
      </c>
      <c r="U51" s="6" t="s">
        <v>37</v>
      </c>
      <c r="V51" s="6" t="s">
        <v>58</v>
      </c>
      <c r="W51" s="8">
        <v>44377</v>
      </c>
      <c r="X51" s="6" t="s">
        <v>39</v>
      </c>
      <c r="Y51" s="6">
        <f>DAYS360(L51,M51)</f>
        <v>47</v>
      </c>
      <c r="Z51" s="6">
        <f>(M51-L51)</f>
        <v>48</v>
      </c>
      <c r="AA51" s="6" t="s">
        <v>40</v>
      </c>
      <c r="AB51" s="6" t="s">
        <v>166</v>
      </c>
    </row>
    <row r="52" spans="1:28" ht="33.75" customHeight="1" x14ac:dyDescent="0.25">
      <c r="A52" s="6" t="s">
        <v>25</v>
      </c>
      <c r="B52" s="6">
        <v>20945199</v>
      </c>
      <c r="C52" s="6" t="s">
        <v>167</v>
      </c>
      <c r="D52" s="6" t="s">
        <v>83</v>
      </c>
      <c r="E52" s="6" t="s">
        <v>28</v>
      </c>
      <c r="F52" s="6" t="s">
        <v>29</v>
      </c>
      <c r="G52" s="7" t="s">
        <v>133</v>
      </c>
      <c r="H52" s="6">
        <v>69</v>
      </c>
      <c r="I52" s="6" t="s">
        <v>44</v>
      </c>
      <c r="J52" s="6" t="s">
        <v>32</v>
      </c>
      <c r="K52" s="6" t="s">
        <v>33</v>
      </c>
      <c r="L52" s="8">
        <v>43944</v>
      </c>
      <c r="M52" s="8" t="s">
        <v>34</v>
      </c>
      <c r="N52" s="6">
        <f>+O52</f>
        <v>427</v>
      </c>
      <c r="O52" s="6">
        <f>+DAYS360(L52,O$1)</f>
        <v>427</v>
      </c>
      <c r="P52" s="9" t="s">
        <v>35</v>
      </c>
      <c r="Q52" s="8">
        <v>43955</v>
      </c>
      <c r="R52" s="6">
        <f>+DAYS360(L52,Q52)</f>
        <v>11</v>
      </c>
      <c r="S52" s="6">
        <v>1</v>
      </c>
      <c r="T52" s="8" t="s">
        <v>36</v>
      </c>
      <c r="U52" s="6" t="s">
        <v>37</v>
      </c>
      <c r="V52" s="6" t="s">
        <v>47</v>
      </c>
      <c r="W52" s="8">
        <v>44377</v>
      </c>
      <c r="X52" s="6" t="s">
        <v>39</v>
      </c>
      <c r="Y52" s="6">
        <f t="shared" si="0"/>
        <v>11</v>
      </c>
      <c r="Z52" s="6">
        <f>(Q52-L52)</f>
        <v>11</v>
      </c>
      <c r="AA52" s="6" t="s">
        <v>40</v>
      </c>
      <c r="AB52" s="6" t="s">
        <v>168</v>
      </c>
    </row>
    <row r="53" spans="1:28" ht="39" x14ac:dyDescent="0.25">
      <c r="A53" s="6" t="s">
        <v>25</v>
      </c>
      <c r="B53" s="6">
        <v>21226932</v>
      </c>
      <c r="C53" s="6" t="s">
        <v>169</v>
      </c>
      <c r="D53" s="6" t="s">
        <v>170</v>
      </c>
      <c r="E53" s="6" t="s">
        <v>28</v>
      </c>
      <c r="F53" s="6" t="s">
        <v>29</v>
      </c>
      <c r="G53" s="7" t="s">
        <v>133</v>
      </c>
      <c r="H53" s="6">
        <v>69</v>
      </c>
      <c r="I53" s="6" t="s">
        <v>44</v>
      </c>
      <c r="J53" s="6" t="s">
        <v>32</v>
      </c>
      <c r="K53" s="6" t="s">
        <v>33</v>
      </c>
      <c r="L53" s="8">
        <v>44071</v>
      </c>
      <c r="M53" s="8">
        <v>44110</v>
      </c>
      <c r="N53" s="6">
        <f>+DAYS360(L53,M53)</f>
        <v>38</v>
      </c>
      <c r="O53" s="8"/>
      <c r="P53" s="9" t="s">
        <v>45</v>
      </c>
      <c r="Q53" s="8" t="s">
        <v>34</v>
      </c>
      <c r="R53" s="6">
        <f t="shared" ref="R53:R59" si="14">+DAYS360(L53,O$1)</f>
        <v>302</v>
      </c>
      <c r="S53" s="6">
        <v>0</v>
      </c>
      <c r="T53" s="8" t="s">
        <v>46</v>
      </c>
      <c r="U53" s="6" t="s">
        <v>37</v>
      </c>
      <c r="V53" s="6" t="s">
        <v>58</v>
      </c>
      <c r="W53" s="8">
        <v>44377</v>
      </c>
      <c r="X53" s="6" t="s">
        <v>39</v>
      </c>
      <c r="Y53" s="6">
        <f t="shared" ref="Y53:Y59" si="15">DAYS360(L53,M53)</f>
        <v>38</v>
      </c>
      <c r="Z53" s="6">
        <f>(M53-L53)</f>
        <v>39</v>
      </c>
      <c r="AA53" s="6" t="s">
        <v>40</v>
      </c>
      <c r="AB53" s="6" t="s">
        <v>171</v>
      </c>
    </row>
    <row r="54" spans="1:28" ht="35.25" customHeight="1" x14ac:dyDescent="0.25">
      <c r="A54" s="6" t="s">
        <v>25</v>
      </c>
      <c r="B54" s="6">
        <v>41502986</v>
      </c>
      <c r="C54" s="6" t="s">
        <v>172</v>
      </c>
      <c r="D54" s="6" t="s">
        <v>99</v>
      </c>
      <c r="E54" s="6" t="s">
        <v>28</v>
      </c>
      <c r="F54" s="6" t="s">
        <v>29</v>
      </c>
      <c r="G54" s="7" t="s">
        <v>133</v>
      </c>
      <c r="H54" s="6">
        <v>70</v>
      </c>
      <c r="I54" s="6" t="s">
        <v>80</v>
      </c>
      <c r="J54" s="6" t="s">
        <v>32</v>
      </c>
      <c r="K54" s="6" t="s">
        <v>33</v>
      </c>
      <c r="L54" s="8">
        <v>44239</v>
      </c>
      <c r="M54" s="8" t="s">
        <v>34</v>
      </c>
      <c r="N54" s="6">
        <f>+O54</f>
        <v>138</v>
      </c>
      <c r="O54" s="6">
        <f>+DAYS360(L54,O$1)</f>
        <v>138</v>
      </c>
      <c r="P54" s="9" t="s">
        <v>35</v>
      </c>
      <c r="Q54" s="8" t="s">
        <v>34</v>
      </c>
      <c r="R54" s="6">
        <f t="shared" si="14"/>
        <v>138</v>
      </c>
      <c r="S54" s="6">
        <v>0</v>
      </c>
      <c r="T54" s="8" t="s">
        <v>51</v>
      </c>
      <c r="U54" s="6" t="s">
        <v>37</v>
      </c>
      <c r="V54" s="6" t="s">
        <v>58</v>
      </c>
      <c r="W54" s="8">
        <v>44315</v>
      </c>
      <c r="X54" s="6" t="s">
        <v>39</v>
      </c>
      <c r="Y54" s="6">
        <f>DAYS360(L54,W54)</f>
        <v>77</v>
      </c>
      <c r="Z54" s="10">
        <f>(W54-L54)</f>
        <v>76</v>
      </c>
      <c r="AA54" s="6" t="s">
        <v>40</v>
      </c>
      <c r="AB54" s="6" t="s">
        <v>173</v>
      </c>
    </row>
    <row r="55" spans="1:28" ht="26.25" x14ac:dyDescent="0.25">
      <c r="A55" s="6" t="s">
        <v>25</v>
      </c>
      <c r="B55" s="6">
        <v>33167219</v>
      </c>
      <c r="C55" s="6" t="s">
        <v>174</v>
      </c>
      <c r="D55" s="6" t="s">
        <v>99</v>
      </c>
      <c r="E55" s="6" t="s">
        <v>75</v>
      </c>
      <c r="F55" s="6" t="s">
        <v>29</v>
      </c>
      <c r="G55" s="7" t="s">
        <v>133</v>
      </c>
      <c r="H55" s="6">
        <v>71</v>
      </c>
      <c r="I55" s="6" t="s">
        <v>68</v>
      </c>
      <c r="J55" s="6" t="s">
        <v>32</v>
      </c>
      <c r="K55" s="6" t="s">
        <v>33</v>
      </c>
      <c r="L55" s="8">
        <v>44159</v>
      </c>
      <c r="M55" s="8">
        <v>44201</v>
      </c>
      <c r="N55" s="6">
        <f>+DAYS360(L55,M55)</f>
        <v>41</v>
      </c>
      <c r="O55" s="8"/>
      <c r="P55" s="9" t="s">
        <v>45</v>
      </c>
      <c r="Q55" s="8" t="s">
        <v>34</v>
      </c>
      <c r="R55" s="6">
        <f t="shared" si="14"/>
        <v>216</v>
      </c>
      <c r="S55" s="6">
        <v>0</v>
      </c>
      <c r="T55" s="8" t="s">
        <v>36</v>
      </c>
      <c r="U55" s="6" t="s">
        <v>37</v>
      </c>
      <c r="V55" s="6" t="s">
        <v>38</v>
      </c>
      <c r="W55" s="8">
        <v>44377</v>
      </c>
      <c r="X55" s="6" t="s">
        <v>39</v>
      </c>
      <c r="Y55" s="6">
        <f t="shared" si="15"/>
        <v>41</v>
      </c>
      <c r="Z55" s="6">
        <f>(M55-L55)</f>
        <v>42</v>
      </c>
      <c r="AA55" s="6" t="s">
        <v>40</v>
      </c>
      <c r="AB55" s="6" t="s">
        <v>175</v>
      </c>
    </row>
    <row r="56" spans="1:28" ht="26.25" x14ac:dyDescent="0.25">
      <c r="A56" s="6" t="s">
        <v>25</v>
      </c>
      <c r="B56" s="6">
        <v>41459363</v>
      </c>
      <c r="C56" s="6" t="s">
        <v>176</v>
      </c>
      <c r="D56" s="6" t="s">
        <v>50</v>
      </c>
      <c r="E56" s="6" t="s">
        <v>28</v>
      </c>
      <c r="F56" s="6" t="s">
        <v>29</v>
      </c>
      <c r="G56" s="7" t="s">
        <v>133</v>
      </c>
      <c r="H56" s="6">
        <v>71</v>
      </c>
      <c r="I56" s="6" t="s">
        <v>68</v>
      </c>
      <c r="J56" s="6" t="s">
        <v>32</v>
      </c>
      <c r="K56" s="6" t="s">
        <v>33</v>
      </c>
      <c r="L56" s="8">
        <v>44132</v>
      </c>
      <c r="M56" s="8" t="s">
        <v>34</v>
      </c>
      <c r="N56" s="6">
        <f>+O56</f>
        <v>242</v>
      </c>
      <c r="O56" s="6">
        <f>+DAYS360(L56,O$1)</f>
        <v>242</v>
      </c>
      <c r="P56" s="9" t="s">
        <v>35</v>
      </c>
      <c r="Q56" s="8" t="s">
        <v>34</v>
      </c>
      <c r="R56" s="6">
        <f t="shared" si="14"/>
        <v>242</v>
      </c>
      <c r="S56" s="6">
        <v>0</v>
      </c>
      <c r="T56" s="8" t="s">
        <v>51</v>
      </c>
      <c r="U56" s="6" t="s">
        <v>37</v>
      </c>
      <c r="V56" s="6" t="s">
        <v>58</v>
      </c>
      <c r="W56" s="8">
        <v>44256</v>
      </c>
      <c r="X56" s="6" t="s">
        <v>39</v>
      </c>
      <c r="Y56" s="6">
        <f>DAYS360(L56,W56)</f>
        <v>123</v>
      </c>
      <c r="Z56" s="10">
        <f>(W56-L56)</f>
        <v>124</v>
      </c>
      <c r="AA56" s="6" t="s">
        <v>40</v>
      </c>
      <c r="AB56" s="6" t="s">
        <v>177</v>
      </c>
    </row>
    <row r="57" spans="1:28" ht="39" x14ac:dyDescent="0.25">
      <c r="A57" s="6" t="s">
        <v>25</v>
      </c>
      <c r="B57" s="6">
        <v>41525431</v>
      </c>
      <c r="C57" s="6" t="s">
        <v>178</v>
      </c>
      <c r="D57" s="6" t="s">
        <v>27</v>
      </c>
      <c r="E57" s="6" t="s">
        <v>28</v>
      </c>
      <c r="F57" s="11" t="s">
        <v>29</v>
      </c>
      <c r="G57" s="7" t="s">
        <v>133</v>
      </c>
      <c r="H57" s="6">
        <v>71</v>
      </c>
      <c r="I57" s="6" t="s">
        <v>44</v>
      </c>
      <c r="J57" s="6" t="s">
        <v>32</v>
      </c>
      <c r="K57" s="6" t="s">
        <v>179</v>
      </c>
      <c r="L57" s="8">
        <v>44099</v>
      </c>
      <c r="M57" s="8">
        <v>44131</v>
      </c>
      <c r="N57" s="6">
        <f>+DAYS360(L57,M57)</f>
        <v>32</v>
      </c>
      <c r="O57" s="8"/>
      <c r="P57" s="9" t="s">
        <v>45</v>
      </c>
      <c r="Q57" s="8" t="s">
        <v>34</v>
      </c>
      <c r="R57" s="6">
        <f t="shared" si="14"/>
        <v>275</v>
      </c>
      <c r="S57" s="6">
        <v>0</v>
      </c>
      <c r="T57" s="8" t="s">
        <v>36</v>
      </c>
      <c r="U57" s="6" t="s">
        <v>37</v>
      </c>
      <c r="V57" s="6" t="s">
        <v>38</v>
      </c>
      <c r="W57" s="8">
        <v>44377</v>
      </c>
      <c r="X57" s="6" t="s">
        <v>39</v>
      </c>
      <c r="Y57" s="6">
        <f t="shared" si="15"/>
        <v>32</v>
      </c>
      <c r="Z57" s="6">
        <f>(M57-L57)</f>
        <v>32</v>
      </c>
      <c r="AA57" s="6" t="s">
        <v>40</v>
      </c>
      <c r="AB57" s="6" t="s">
        <v>180</v>
      </c>
    </row>
    <row r="58" spans="1:28" ht="39" x14ac:dyDescent="0.25">
      <c r="A58" s="6" t="s">
        <v>25</v>
      </c>
      <c r="B58" s="6">
        <v>41568453</v>
      </c>
      <c r="C58" s="6" t="s">
        <v>181</v>
      </c>
      <c r="D58" s="6" t="s">
        <v>50</v>
      </c>
      <c r="E58" s="6" t="s">
        <v>28</v>
      </c>
      <c r="F58" s="6" t="s">
        <v>29</v>
      </c>
      <c r="G58" s="7" t="s">
        <v>133</v>
      </c>
      <c r="H58" s="6">
        <v>71</v>
      </c>
      <c r="I58" s="6" t="s">
        <v>44</v>
      </c>
      <c r="J58" s="6" t="s">
        <v>32</v>
      </c>
      <c r="K58" s="6" t="s">
        <v>33</v>
      </c>
      <c r="L58" s="8">
        <v>43939</v>
      </c>
      <c r="M58" s="8">
        <v>43955</v>
      </c>
      <c r="N58" s="6">
        <f>+DAYS360(L58,M58)</f>
        <v>16</v>
      </c>
      <c r="O58" s="8"/>
      <c r="P58" s="9" t="s">
        <v>45</v>
      </c>
      <c r="Q58" s="8" t="s">
        <v>34</v>
      </c>
      <c r="R58" s="6">
        <f t="shared" si="14"/>
        <v>432</v>
      </c>
      <c r="S58" s="6">
        <v>0</v>
      </c>
      <c r="T58" s="8" t="s">
        <v>36</v>
      </c>
      <c r="U58" s="6" t="s">
        <v>37</v>
      </c>
      <c r="V58" s="6" t="s">
        <v>38</v>
      </c>
      <c r="W58" s="8">
        <v>44377</v>
      </c>
      <c r="X58" s="6" t="s">
        <v>39</v>
      </c>
      <c r="Y58" s="6">
        <f t="shared" si="15"/>
        <v>16</v>
      </c>
      <c r="Z58" s="6">
        <f>(M58-L58)</f>
        <v>16</v>
      </c>
      <c r="AA58" s="6" t="s">
        <v>40</v>
      </c>
      <c r="AB58" s="6" t="s">
        <v>182</v>
      </c>
    </row>
    <row r="59" spans="1:28" ht="42" customHeight="1" x14ac:dyDescent="0.25">
      <c r="A59" s="6" t="s">
        <v>25</v>
      </c>
      <c r="B59" s="6">
        <v>21223827</v>
      </c>
      <c r="C59" s="6" t="s">
        <v>183</v>
      </c>
      <c r="D59" s="6" t="s">
        <v>43</v>
      </c>
      <c r="E59" s="6" t="s">
        <v>28</v>
      </c>
      <c r="F59" s="6" t="s">
        <v>29</v>
      </c>
      <c r="G59" s="7" t="s">
        <v>133</v>
      </c>
      <c r="H59" s="6">
        <v>72</v>
      </c>
      <c r="I59" s="6" t="s">
        <v>61</v>
      </c>
      <c r="J59" s="6" t="s">
        <v>32</v>
      </c>
      <c r="K59" s="6" t="s">
        <v>33</v>
      </c>
      <c r="L59" s="8">
        <v>44321</v>
      </c>
      <c r="M59" s="8">
        <v>44342</v>
      </c>
      <c r="N59" s="6">
        <f>+DAYS360(L59,M59)</f>
        <v>21</v>
      </c>
      <c r="O59" s="8"/>
      <c r="P59" s="9" t="s">
        <v>45</v>
      </c>
      <c r="Q59" s="8" t="s">
        <v>34</v>
      </c>
      <c r="R59" s="6">
        <f t="shared" si="14"/>
        <v>55</v>
      </c>
      <c r="S59" s="6">
        <v>0</v>
      </c>
      <c r="T59" s="8" t="s">
        <v>51</v>
      </c>
      <c r="U59" s="6" t="s">
        <v>37</v>
      </c>
      <c r="V59" s="6" t="s">
        <v>58</v>
      </c>
      <c r="W59" s="8">
        <v>44377</v>
      </c>
      <c r="X59" s="6" t="s">
        <v>39</v>
      </c>
      <c r="Y59" s="6">
        <f t="shared" si="15"/>
        <v>21</v>
      </c>
      <c r="Z59" s="6">
        <f>(M59-L59)</f>
        <v>21</v>
      </c>
      <c r="AA59" s="6" t="s">
        <v>40</v>
      </c>
      <c r="AB59" s="6" t="s">
        <v>184</v>
      </c>
    </row>
    <row r="60" spans="1:28" ht="39" x14ac:dyDescent="0.25">
      <c r="A60" s="6" t="s">
        <v>25</v>
      </c>
      <c r="B60" s="6">
        <v>41447911</v>
      </c>
      <c r="C60" s="6" t="s">
        <v>185</v>
      </c>
      <c r="D60" s="6" t="s">
        <v>50</v>
      </c>
      <c r="E60" s="6" t="s">
        <v>28</v>
      </c>
      <c r="F60" s="6" t="s">
        <v>29</v>
      </c>
      <c r="G60" s="7" t="s">
        <v>133</v>
      </c>
      <c r="H60" s="6">
        <v>72</v>
      </c>
      <c r="I60" s="6" t="s">
        <v>44</v>
      </c>
      <c r="J60" s="6" t="s">
        <v>32</v>
      </c>
      <c r="K60" s="6" t="s">
        <v>33</v>
      </c>
      <c r="L60" s="8">
        <v>43951</v>
      </c>
      <c r="M60" s="8" t="s">
        <v>34</v>
      </c>
      <c r="N60" s="6">
        <f>+O60</f>
        <v>420</v>
      </c>
      <c r="O60" s="6">
        <f>+DAYS360(L60,O$1)</f>
        <v>420</v>
      </c>
      <c r="P60" s="9" t="s">
        <v>35</v>
      </c>
      <c r="Q60" s="8">
        <v>43976</v>
      </c>
      <c r="R60" s="6">
        <f>+DAYS360(L60,Q60)</f>
        <v>25</v>
      </c>
      <c r="S60" s="6">
        <v>1</v>
      </c>
      <c r="T60" s="8" t="s">
        <v>36</v>
      </c>
      <c r="U60" s="6" t="s">
        <v>37</v>
      </c>
      <c r="V60" s="6" t="s">
        <v>58</v>
      </c>
      <c r="W60" s="8">
        <v>44377</v>
      </c>
      <c r="X60" s="6" t="s">
        <v>39</v>
      </c>
      <c r="Y60" s="6">
        <f t="shared" si="0"/>
        <v>25</v>
      </c>
      <c r="Z60" s="6">
        <f>(Q60-L60)</f>
        <v>25</v>
      </c>
      <c r="AA60" s="6" t="s">
        <v>40</v>
      </c>
      <c r="AB60" s="6" t="s">
        <v>186</v>
      </c>
    </row>
    <row r="61" spans="1:28" ht="39" x14ac:dyDescent="0.25">
      <c r="A61" s="6" t="s">
        <v>25</v>
      </c>
      <c r="B61" s="6">
        <v>41378925</v>
      </c>
      <c r="C61" s="6" t="s">
        <v>187</v>
      </c>
      <c r="D61" s="6" t="s">
        <v>99</v>
      </c>
      <c r="E61" s="6" t="s">
        <v>28</v>
      </c>
      <c r="F61" s="6" t="s">
        <v>29</v>
      </c>
      <c r="G61" s="7" t="s">
        <v>133</v>
      </c>
      <c r="H61" s="6">
        <v>74</v>
      </c>
      <c r="I61" s="6" t="s">
        <v>188</v>
      </c>
      <c r="J61" s="6" t="s">
        <v>32</v>
      </c>
      <c r="K61" s="6" t="s">
        <v>33</v>
      </c>
      <c r="L61" s="8">
        <v>43902</v>
      </c>
      <c r="M61" s="8">
        <v>44015</v>
      </c>
      <c r="N61" s="6">
        <f>+DAYS360(L61,M61)</f>
        <v>111</v>
      </c>
      <c r="O61" s="8"/>
      <c r="P61" s="9" t="s">
        <v>45</v>
      </c>
      <c r="Q61" s="8" t="s">
        <v>34</v>
      </c>
      <c r="R61" s="6">
        <f>+DAYS360(L61,O$1)</f>
        <v>468</v>
      </c>
      <c r="S61" s="6">
        <v>0</v>
      </c>
      <c r="T61" s="8" t="s">
        <v>46</v>
      </c>
      <c r="U61" s="6" t="s">
        <v>37</v>
      </c>
      <c r="V61" s="6" t="s">
        <v>47</v>
      </c>
      <c r="W61" s="8">
        <v>44377</v>
      </c>
      <c r="X61" s="6" t="s">
        <v>39</v>
      </c>
      <c r="Y61" s="6">
        <f t="shared" ref="Y61:Y63" si="16">DAYS360(L61,M61)</f>
        <v>111</v>
      </c>
      <c r="Z61" s="6">
        <f>(M61-L61)</f>
        <v>113</v>
      </c>
      <c r="AA61" s="6" t="s">
        <v>40</v>
      </c>
      <c r="AB61" s="11"/>
    </row>
    <row r="62" spans="1:28" ht="39" x14ac:dyDescent="0.25">
      <c r="A62" s="6" t="s">
        <v>25</v>
      </c>
      <c r="B62" s="6">
        <v>41330836</v>
      </c>
      <c r="C62" s="6" t="s">
        <v>189</v>
      </c>
      <c r="D62" s="6" t="s">
        <v>67</v>
      </c>
      <c r="E62" s="6" t="s">
        <v>28</v>
      </c>
      <c r="F62" s="6" t="s">
        <v>29</v>
      </c>
      <c r="G62" s="7" t="s">
        <v>133</v>
      </c>
      <c r="H62" s="6">
        <v>75</v>
      </c>
      <c r="I62" s="6" t="s">
        <v>54</v>
      </c>
      <c r="J62" s="6" t="s">
        <v>32</v>
      </c>
      <c r="K62" s="6" t="s">
        <v>33</v>
      </c>
      <c r="L62" s="8">
        <v>43965</v>
      </c>
      <c r="M62" s="8">
        <v>44025</v>
      </c>
      <c r="N62" s="6">
        <f>+DAYS360(L62,M62)</f>
        <v>59</v>
      </c>
      <c r="O62" s="8"/>
      <c r="P62" s="9" t="s">
        <v>45</v>
      </c>
      <c r="Q62" s="8" t="s">
        <v>34</v>
      </c>
      <c r="R62" s="6">
        <f>+DAYS360(L62,O$1)</f>
        <v>406</v>
      </c>
      <c r="S62" s="6">
        <v>0</v>
      </c>
      <c r="T62" s="8" t="s">
        <v>46</v>
      </c>
      <c r="U62" s="6" t="s">
        <v>37</v>
      </c>
      <c r="V62" s="6" t="s">
        <v>58</v>
      </c>
      <c r="W62" s="8">
        <v>44377</v>
      </c>
      <c r="X62" s="6" t="s">
        <v>39</v>
      </c>
      <c r="Y62" s="6">
        <f t="shared" si="16"/>
        <v>59</v>
      </c>
      <c r="Z62" s="6">
        <f>(M62-L62)</f>
        <v>60</v>
      </c>
      <c r="AA62" s="6" t="s">
        <v>40</v>
      </c>
      <c r="AB62" s="6" t="s">
        <v>190</v>
      </c>
    </row>
    <row r="63" spans="1:28" ht="26.25" x14ac:dyDescent="0.25">
      <c r="A63" s="6" t="s">
        <v>25</v>
      </c>
      <c r="B63" s="6">
        <v>41337002</v>
      </c>
      <c r="C63" s="6" t="s">
        <v>191</v>
      </c>
      <c r="D63" s="6" t="s">
        <v>99</v>
      </c>
      <c r="E63" s="6" t="s">
        <v>28</v>
      </c>
      <c r="F63" s="6" t="s">
        <v>29</v>
      </c>
      <c r="G63" s="7" t="s">
        <v>133</v>
      </c>
      <c r="H63" s="6">
        <v>75</v>
      </c>
      <c r="I63" s="6" t="s">
        <v>80</v>
      </c>
      <c r="J63" s="6" t="s">
        <v>32</v>
      </c>
      <c r="K63" s="6" t="s">
        <v>33</v>
      </c>
      <c r="L63" s="8">
        <v>44169</v>
      </c>
      <c r="M63" s="8">
        <v>44218</v>
      </c>
      <c r="N63" s="6">
        <f>+DAYS360(L63,M63)</f>
        <v>48</v>
      </c>
      <c r="O63" s="8"/>
      <c r="P63" s="9" t="s">
        <v>45</v>
      </c>
      <c r="Q63" s="8" t="s">
        <v>34</v>
      </c>
      <c r="R63" s="6">
        <f>+DAYS360(L63,O$1)</f>
        <v>206</v>
      </c>
      <c r="S63" s="6">
        <v>0</v>
      </c>
      <c r="T63" s="8" t="s">
        <v>36</v>
      </c>
      <c r="U63" s="6" t="s">
        <v>37</v>
      </c>
      <c r="V63" s="6" t="s">
        <v>58</v>
      </c>
      <c r="W63" s="8">
        <v>44377</v>
      </c>
      <c r="X63" s="6" t="s">
        <v>39</v>
      </c>
      <c r="Y63" s="6">
        <f t="shared" si="16"/>
        <v>48</v>
      </c>
      <c r="Z63" s="6">
        <f>(M63-L63)</f>
        <v>49</v>
      </c>
      <c r="AA63" s="6" t="s">
        <v>40</v>
      </c>
      <c r="AB63" s="6" t="s">
        <v>192</v>
      </c>
    </row>
    <row r="64" spans="1:28" ht="34.5" customHeight="1" x14ac:dyDescent="0.25">
      <c r="A64" s="6" t="s">
        <v>25</v>
      </c>
      <c r="B64" s="6">
        <v>41473828</v>
      </c>
      <c r="C64" s="6" t="s">
        <v>193</v>
      </c>
      <c r="D64" s="6" t="s">
        <v>99</v>
      </c>
      <c r="E64" s="6" t="s">
        <v>28</v>
      </c>
      <c r="F64" s="6" t="s">
        <v>29</v>
      </c>
      <c r="G64" s="7" t="s">
        <v>133</v>
      </c>
      <c r="H64" s="6">
        <v>75</v>
      </c>
      <c r="I64" s="6" t="s">
        <v>44</v>
      </c>
      <c r="J64" s="6" t="s">
        <v>32</v>
      </c>
      <c r="K64" s="6" t="s">
        <v>33</v>
      </c>
      <c r="L64" s="8">
        <v>43908</v>
      </c>
      <c r="M64" s="8" t="s">
        <v>34</v>
      </c>
      <c r="N64" s="6">
        <f>+O64</f>
        <v>462</v>
      </c>
      <c r="O64" s="6">
        <f>+DAYS360(L64,O$1)</f>
        <v>462</v>
      </c>
      <c r="P64" s="9" t="s">
        <v>35</v>
      </c>
      <c r="Q64" s="8">
        <v>43936</v>
      </c>
      <c r="R64" s="6">
        <f>+DAYS360(L64,Q64)</f>
        <v>27</v>
      </c>
      <c r="S64" s="6">
        <v>1</v>
      </c>
      <c r="T64" s="8" t="s">
        <v>36</v>
      </c>
      <c r="U64" s="6" t="s">
        <v>37</v>
      </c>
      <c r="V64" s="6" t="s">
        <v>58</v>
      </c>
      <c r="W64" s="8">
        <v>44377</v>
      </c>
      <c r="X64" s="6" t="s">
        <v>39</v>
      </c>
      <c r="Y64" s="6">
        <f t="shared" si="0"/>
        <v>27</v>
      </c>
      <c r="Z64" s="6">
        <f>(Q64-L64)</f>
        <v>28</v>
      </c>
      <c r="AA64" s="6" t="s">
        <v>40</v>
      </c>
      <c r="AB64" s="6" t="s">
        <v>194</v>
      </c>
    </row>
    <row r="65" spans="1:28" ht="39" x14ac:dyDescent="0.25">
      <c r="A65" s="6" t="s">
        <v>25</v>
      </c>
      <c r="B65" s="6">
        <v>23265142</v>
      </c>
      <c r="C65" s="6" t="s">
        <v>195</v>
      </c>
      <c r="D65" s="6" t="s">
        <v>99</v>
      </c>
      <c r="E65" s="6" t="s">
        <v>28</v>
      </c>
      <c r="F65" s="6" t="s">
        <v>29</v>
      </c>
      <c r="G65" s="7" t="s">
        <v>133</v>
      </c>
      <c r="H65" s="6">
        <v>76</v>
      </c>
      <c r="I65" s="6" t="s">
        <v>44</v>
      </c>
      <c r="J65" s="6" t="s">
        <v>32</v>
      </c>
      <c r="K65" s="6" t="s">
        <v>33</v>
      </c>
      <c r="L65" s="8">
        <v>43891</v>
      </c>
      <c r="M65" s="8">
        <v>43962</v>
      </c>
      <c r="N65" s="6">
        <f>+DAYS360(L65,M65)</f>
        <v>70</v>
      </c>
      <c r="O65" s="8"/>
      <c r="P65" s="9" t="s">
        <v>45</v>
      </c>
      <c r="Q65" s="8" t="s">
        <v>34</v>
      </c>
      <c r="R65" s="6">
        <f>+DAYS360(L65,O$1)</f>
        <v>479</v>
      </c>
      <c r="S65" s="6">
        <v>0</v>
      </c>
      <c r="T65" s="8" t="s">
        <v>46</v>
      </c>
      <c r="U65" s="6" t="s">
        <v>37</v>
      </c>
      <c r="V65" s="6" t="s">
        <v>58</v>
      </c>
      <c r="W65" s="8">
        <v>44377</v>
      </c>
      <c r="X65" s="6" t="s">
        <v>39</v>
      </c>
      <c r="Y65" s="6">
        <f>DAYS360(L65,M65)</f>
        <v>70</v>
      </c>
      <c r="Z65" s="6">
        <f>(M65-L65)</f>
        <v>71</v>
      </c>
      <c r="AA65" s="6" t="s">
        <v>40</v>
      </c>
      <c r="AB65" s="6" t="s">
        <v>196</v>
      </c>
    </row>
    <row r="66" spans="1:28" ht="38.25" customHeight="1" x14ac:dyDescent="0.25">
      <c r="A66" s="6" t="s">
        <v>25</v>
      </c>
      <c r="B66" s="6">
        <v>41327260</v>
      </c>
      <c r="C66" s="6" t="s">
        <v>197</v>
      </c>
      <c r="D66" s="6" t="s">
        <v>50</v>
      </c>
      <c r="E66" s="6" t="s">
        <v>28</v>
      </c>
      <c r="F66" s="6" t="s">
        <v>29</v>
      </c>
      <c r="G66" s="7" t="s">
        <v>133</v>
      </c>
      <c r="H66" s="6">
        <v>76</v>
      </c>
      <c r="I66" s="6" t="s">
        <v>44</v>
      </c>
      <c r="J66" s="6" t="s">
        <v>32</v>
      </c>
      <c r="K66" s="6" t="s">
        <v>33</v>
      </c>
      <c r="L66" s="8">
        <v>43915</v>
      </c>
      <c r="M66" s="8" t="s">
        <v>34</v>
      </c>
      <c r="N66" s="6">
        <f>+O66</f>
        <v>455</v>
      </c>
      <c r="O66" s="6">
        <f>+DAYS360(L66,O$1)</f>
        <v>455</v>
      </c>
      <c r="P66" s="9" t="s">
        <v>35</v>
      </c>
      <c r="Q66" s="8">
        <v>43965</v>
      </c>
      <c r="R66" s="6">
        <f>+DAYS360(L66,Q66)</f>
        <v>49</v>
      </c>
      <c r="S66" s="6">
        <v>1</v>
      </c>
      <c r="T66" s="8" t="s">
        <v>46</v>
      </c>
      <c r="U66" s="6" t="s">
        <v>37</v>
      </c>
      <c r="V66" s="6" t="s">
        <v>58</v>
      </c>
      <c r="W66" s="8">
        <v>44377</v>
      </c>
      <c r="X66" s="6" t="s">
        <v>39</v>
      </c>
      <c r="Y66" s="6">
        <f t="shared" si="0"/>
        <v>49</v>
      </c>
      <c r="Z66" s="6">
        <f>(Q66-L66)</f>
        <v>50</v>
      </c>
      <c r="AA66" s="6" t="s">
        <v>40</v>
      </c>
      <c r="AB66" s="6" t="s">
        <v>198</v>
      </c>
    </row>
    <row r="67" spans="1:28" ht="39" x14ac:dyDescent="0.25">
      <c r="A67" s="6" t="s">
        <v>25</v>
      </c>
      <c r="B67" s="6">
        <v>41340142</v>
      </c>
      <c r="C67" s="6" t="s">
        <v>199</v>
      </c>
      <c r="D67" s="6" t="s">
        <v>200</v>
      </c>
      <c r="E67" s="6" t="s">
        <v>28</v>
      </c>
      <c r="F67" s="6" t="s">
        <v>29</v>
      </c>
      <c r="G67" s="7" t="s">
        <v>133</v>
      </c>
      <c r="H67" s="6">
        <v>76</v>
      </c>
      <c r="I67" s="6" t="s">
        <v>54</v>
      </c>
      <c r="J67" s="6" t="s">
        <v>32</v>
      </c>
      <c r="K67" s="6" t="s">
        <v>179</v>
      </c>
      <c r="L67" s="8">
        <v>44180</v>
      </c>
      <c r="M67" s="8" t="s">
        <v>34</v>
      </c>
      <c r="N67" s="6">
        <f>+O67</f>
        <v>195</v>
      </c>
      <c r="O67" s="6">
        <f>+DAYS360(L67,O$1)</f>
        <v>195</v>
      </c>
      <c r="P67" s="9" t="s">
        <v>35</v>
      </c>
      <c r="Q67" s="8" t="s">
        <v>34</v>
      </c>
      <c r="R67" s="6">
        <f>+DAYS360(L67,O$1)</f>
        <v>195</v>
      </c>
      <c r="S67" s="6">
        <v>0</v>
      </c>
      <c r="T67" s="8" t="s">
        <v>51</v>
      </c>
      <c r="U67" s="6" t="s">
        <v>37</v>
      </c>
      <c r="V67" s="6" t="s">
        <v>38</v>
      </c>
      <c r="W67" s="8">
        <v>44371</v>
      </c>
      <c r="X67" s="6" t="s">
        <v>39</v>
      </c>
      <c r="Y67" s="6">
        <f>DAYS360(L67,W67)</f>
        <v>189</v>
      </c>
      <c r="Z67" s="10">
        <f>(W67-L67)</f>
        <v>191</v>
      </c>
      <c r="AA67" s="6" t="s">
        <v>40</v>
      </c>
      <c r="AB67" s="6" t="s">
        <v>201</v>
      </c>
    </row>
    <row r="68" spans="1:28" ht="39" x14ac:dyDescent="0.25">
      <c r="A68" s="6" t="s">
        <v>25</v>
      </c>
      <c r="B68" s="6">
        <v>23266124</v>
      </c>
      <c r="C68" s="6" t="s">
        <v>202</v>
      </c>
      <c r="D68" s="6" t="s">
        <v>67</v>
      </c>
      <c r="E68" s="6" t="s">
        <v>28</v>
      </c>
      <c r="F68" s="6" t="s">
        <v>29</v>
      </c>
      <c r="G68" s="7" t="s">
        <v>133</v>
      </c>
      <c r="H68" s="6">
        <v>77</v>
      </c>
      <c r="I68" s="6" t="s">
        <v>57</v>
      </c>
      <c r="J68" s="6" t="s">
        <v>32</v>
      </c>
      <c r="K68" s="6" t="s">
        <v>33</v>
      </c>
      <c r="L68" s="8">
        <v>43959</v>
      </c>
      <c r="M68" s="8">
        <v>44021</v>
      </c>
      <c r="N68" s="6">
        <f>+DAYS360(L68,M68)</f>
        <v>61</v>
      </c>
      <c r="O68" s="8"/>
      <c r="P68" s="9" t="s">
        <v>45</v>
      </c>
      <c r="Q68" s="8" t="s">
        <v>34</v>
      </c>
      <c r="R68" s="6">
        <f>+DAYS360(L68,O$1)</f>
        <v>412</v>
      </c>
      <c r="S68" s="6">
        <v>0</v>
      </c>
      <c r="T68" s="8" t="s">
        <v>51</v>
      </c>
      <c r="U68" s="6" t="s">
        <v>37</v>
      </c>
      <c r="V68" s="6" t="s">
        <v>38</v>
      </c>
      <c r="W68" s="8">
        <v>44377</v>
      </c>
      <c r="X68" s="6" t="s">
        <v>39</v>
      </c>
      <c r="Y68" s="6">
        <f t="shared" ref="Y68" si="17">DAYS360(L68,M68)</f>
        <v>61</v>
      </c>
      <c r="Z68" s="6">
        <f>(M68-L68)</f>
        <v>62</v>
      </c>
      <c r="AA68" s="6" t="s">
        <v>40</v>
      </c>
      <c r="AB68" s="6" t="s">
        <v>203</v>
      </c>
    </row>
    <row r="69" spans="1:28" ht="37.5" customHeight="1" x14ac:dyDescent="0.25">
      <c r="A69" s="6" t="s">
        <v>25</v>
      </c>
      <c r="B69" s="6">
        <v>41303194</v>
      </c>
      <c r="C69" s="6" t="s">
        <v>204</v>
      </c>
      <c r="D69" s="6" t="s">
        <v>99</v>
      </c>
      <c r="E69" s="6" t="s">
        <v>28</v>
      </c>
      <c r="F69" s="6" t="s">
        <v>29</v>
      </c>
      <c r="G69" s="7" t="s">
        <v>133</v>
      </c>
      <c r="H69" s="6">
        <v>77</v>
      </c>
      <c r="I69" s="6" t="s">
        <v>44</v>
      </c>
      <c r="J69" s="6" t="s">
        <v>32</v>
      </c>
      <c r="K69" s="6" t="s">
        <v>33</v>
      </c>
      <c r="L69" s="8">
        <v>43893</v>
      </c>
      <c r="M69" s="8" t="s">
        <v>34</v>
      </c>
      <c r="N69" s="6">
        <f>+O69</f>
        <v>477</v>
      </c>
      <c r="O69" s="6">
        <f>+DAYS360(L69,O$1)</f>
        <v>477</v>
      </c>
      <c r="P69" s="9" t="s">
        <v>35</v>
      </c>
      <c r="Q69" s="8">
        <v>44027</v>
      </c>
      <c r="R69" s="6">
        <f>+DAYS360(L69,Q69)</f>
        <v>132</v>
      </c>
      <c r="S69" s="6">
        <v>1</v>
      </c>
      <c r="T69" s="8" t="s">
        <v>46</v>
      </c>
      <c r="U69" s="6" t="s">
        <v>37</v>
      </c>
      <c r="V69" s="6" t="s">
        <v>38</v>
      </c>
      <c r="W69" s="8">
        <v>44377</v>
      </c>
      <c r="X69" s="6" t="s">
        <v>39</v>
      </c>
      <c r="Y69" s="6">
        <f t="shared" ref="Y69:Y99" si="18">DAYS360(L69,Q69)</f>
        <v>132</v>
      </c>
      <c r="Z69" s="6">
        <f>(Q69-L69)</f>
        <v>134</v>
      </c>
      <c r="AA69" s="6" t="s">
        <v>40</v>
      </c>
      <c r="AB69" s="6" t="s">
        <v>205</v>
      </c>
    </row>
    <row r="70" spans="1:28" ht="34.5" customHeight="1" x14ac:dyDescent="0.25">
      <c r="A70" s="6" t="s">
        <v>25</v>
      </c>
      <c r="B70" s="6">
        <v>41321471</v>
      </c>
      <c r="C70" s="6" t="s">
        <v>206</v>
      </c>
      <c r="D70" s="6" t="s">
        <v>50</v>
      </c>
      <c r="E70" s="6" t="s">
        <v>28</v>
      </c>
      <c r="F70" s="6" t="s">
        <v>29</v>
      </c>
      <c r="G70" s="7" t="s">
        <v>133</v>
      </c>
      <c r="H70" s="6">
        <v>77</v>
      </c>
      <c r="I70" s="6" t="s">
        <v>44</v>
      </c>
      <c r="J70" s="6" t="s">
        <v>32</v>
      </c>
      <c r="K70" s="6" t="s">
        <v>33</v>
      </c>
      <c r="L70" s="8">
        <v>44187</v>
      </c>
      <c r="M70" s="8" t="s">
        <v>34</v>
      </c>
      <c r="N70" s="6">
        <f>+O70</f>
        <v>188</v>
      </c>
      <c r="O70" s="6">
        <f>+DAYS360(L70,O$1)</f>
        <v>188</v>
      </c>
      <c r="P70" s="9" t="s">
        <v>35</v>
      </c>
      <c r="Q70" s="8" t="s">
        <v>34</v>
      </c>
      <c r="R70" s="6">
        <f>+DAYS360(L70,O$1)</f>
        <v>188</v>
      </c>
      <c r="S70" s="6">
        <v>0</v>
      </c>
      <c r="T70" s="8" t="s">
        <v>51</v>
      </c>
      <c r="U70" s="6" t="s">
        <v>37</v>
      </c>
      <c r="V70" s="6" t="s">
        <v>58</v>
      </c>
      <c r="W70" s="8">
        <v>44194</v>
      </c>
      <c r="X70" s="6" t="s">
        <v>39</v>
      </c>
      <c r="Y70" s="6">
        <f>DAYS360(L70,W70)</f>
        <v>7</v>
      </c>
      <c r="Z70" s="10">
        <f>(W70-L70)</f>
        <v>7</v>
      </c>
      <c r="AA70" s="6" t="s">
        <v>40</v>
      </c>
      <c r="AB70" s="6" t="s">
        <v>207</v>
      </c>
    </row>
    <row r="71" spans="1:28" ht="39" x14ac:dyDescent="0.25">
      <c r="A71" s="6" t="s">
        <v>25</v>
      </c>
      <c r="B71" s="6">
        <v>23263937</v>
      </c>
      <c r="C71" s="6" t="s">
        <v>208</v>
      </c>
      <c r="D71" s="6" t="s">
        <v>99</v>
      </c>
      <c r="E71" s="6" t="s">
        <v>28</v>
      </c>
      <c r="F71" s="6" t="s">
        <v>29</v>
      </c>
      <c r="G71" s="7" t="s">
        <v>133</v>
      </c>
      <c r="H71" s="6">
        <v>79</v>
      </c>
      <c r="I71" s="6" t="s">
        <v>44</v>
      </c>
      <c r="J71" s="6" t="s">
        <v>32</v>
      </c>
      <c r="K71" s="6" t="s">
        <v>33</v>
      </c>
      <c r="L71" s="8">
        <v>44319</v>
      </c>
      <c r="M71" s="8" t="s">
        <v>34</v>
      </c>
      <c r="N71" s="6">
        <f>+O71</f>
        <v>57</v>
      </c>
      <c r="O71" s="6">
        <f>+DAYS360(L71,O$1)</f>
        <v>57</v>
      </c>
      <c r="P71" s="9" t="s">
        <v>35</v>
      </c>
      <c r="Q71" s="8">
        <v>44351</v>
      </c>
      <c r="R71" s="6">
        <f>+DAYS360(L71,Q71)</f>
        <v>31</v>
      </c>
      <c r="S71" s="6">
        <v>1</v>
      </c>
      <c r="T71" s="8" t="s">
        <v>51</v>
      </c>
      <c r="U71" s="6" t="s">
        <v>37</v>
      </c>
      <c r="V71" s="6" t="s">
        <v>58</v>
      </c>
      <c r="W71" s="8">
        <v>44377</v>
      </c>
      <c r="X71" s="6" t="s">
        <v>39</v>
      </c>
      <c r="Y71" s="6">
        <f t="shared" si="18"/>
        <v>31</v>
      </c>
      <c r="Z71" s="6">
        <f>(Q71-L71)</f>
        <v>32</v>
      </c>
      <c r="AA71" s="6" t="s">
        <v>40</v>
      </c>
      <c r="AB71" s="6" t="s">
        <v>209</v>
      </c>
    </row>
    <row r="72" spans="1:28" ht="26.25" x14ac:dyDescent="0.25">
      <c r="A72" s="6" t="s">
        <v>25</v>
      </c>
      <c r="B72" s="6">
        <v>23482733</v>
      </c>
      <c r="C72" s="6" t="s">
        <v>210</v>
      </c>
      <c r="D72" s="6" t="s">
        <v>200</v>
      </c>
      <c r="E72" s="6" t="s">
        <v>28</v>
      </c>
      <c r="F72" s="6" t="s">
        <v>29</v>
      </c>
      <c r="G72" s="7" t="s">
        <v>133</v>
      </c>
      <c r="H72" s="6">
        <v>79</v>
      </c>
      <c r="I72" s="6" t="s">
        <v>80</v>
      </c>
      <c r="J72" s="6" t="s">
        <v>32</v>
      </c>
      <c r="K72" s="6" t="s">
        <v>33</v>
      </c>
      <c r="L72" s="8">
        <v>44307</v>
      </c>
      <c r="M72" s="8" t="s">
        <v>34</v>
      </c>
      <c r="N72" s="6">
        <f>+O72</f>
        <v>69</v>
      </c>
      <c r="O72" s="6">
        <f>+DAYS360(L72,O$1)</f>
        <v>69</v>
      </c>
      <c r="P72" s="9" t="s">
        <v>35</v>
      </c>
      <c r="Q72" s="8" t="s">
        <v>34</v>
      </c>
      <c r="R72" s="6">
        <f>+DAYS360(L72,O$1)</f>
        <v>69</v>
      </c>
      <c r="S72" s="6">
        <v>0</v>
      </c>
      <c r="T72" s="8" t="s">
        <v>46</v>
      </c>
      <c r="U72" s="6" t="s">
        <v>37</v>
      </c>
      <c r="V72" s="6" t="s">
        <v>58</v>
      </c>
      <c r="W72" s="8">
        <v>44351</v>
      </c>
      <c r="X72" s="6" t="s">
        <v>39</v>
      </c>
      <c r="Y72" s="6">
        <f>DAYS360(L72,W72)</f>
        <v>43</v>
      </c>
      <c r="Z72" s="10">
        <f>(W72-L72)</f>
        <v>44</v>
      </c>
      <c r="AA72" s="6" t="s">
        <v>40</v>
      </c>
      <c r="AB72" s="6" t="s">
        <v>211</v>
      </c>
    </row>
    <row r="73" spans="1:28" ht="39" x14ac:dyDescent="0.25">
      <c r="A73" s="6" t="s">
        <v>25</v>
      </c>
      <c r="B73" s="6">
        <v>20291604</v>
      </c>
      <c r="C73" s="6" t="s">
        <v>212</v>
      </c>
      <c r="D73" s="6" t="s">
        <v>213</v>
      </c>
      <c r="E73" s="6" t="s">
        <v>28</v>
      </c>
      <c r="F73" s="6" t="s">
        <v>29</v>
      </c>
      <c r="G73" s="7" t="s">
        <v>133</v>
      </c>
      <c r="H73" s="6">
        <v>80</v>
      </c>
      <c r="I73" s="6" t="s">
        <v>44</v>
      </c>
      <c r="J73" s="6" t="s">
        <v>32</v>
      </c>
      <c r="K73" s="6" t="s">
        <v>33</v>
      </c>
      <c r="L73" s="8">
        <v>44174</v>
      </c>
      <c r="M73" s="8">
        <v>44187</v>
      </c>
      <c r="N73" s="6">
        <f>+DAYS360(L73,M73)</f>
        <v>13</v>
      </c>
      <c r="O73" s="8"/>
      <c r="P73" s="9" t="s">
        <v>45</v>
      </c>
      <c r="Q73" s="8" t="s">
        <v>34</v>
      </c>
      <c r="R73" s="6">
        <f>+DAYS360(L73,O$1)</f>
        <v>201</v>
      </c>
      <c r="S73" s="6">
        <v>0</v>
      </c>
      <c r="T73" s="8" t="s">
        <v>46</v>
      </c>
      <c r="U73" s="6" t="s">
        <v>37</v>
      </c>
      <c r="V73" s="6" t="s">
        <v>58</v>
      </c>
      <c r="W73" s="8">
        <v>44377</v>
      </c>
      <c r="X73" s="6" t="s">
        <v>39</v>
      </c>
      <c r="Y73" s="6">
        <f t="shared" ref="Y73:Y79" si="19">DAYS360(L73,M73)</f>
        <v>13</v>
      </c>
      <c r="Z73" s="6">
        <f t="shared" ref="Z73:Z79" si="20">(M73-L73)</f>
        <v>13</v>
      </c>
      <c r="AA73" s="6" t="s">
        <v>40</v>
      </c>
      <c r="AB73" s="6" t="s">
        <v>214</v>
      </c>
    </row>
    <row r="74" spans="1:28" ht="39" x14ac:dyDescent="0.25">
      <c r="A74" s="6" t="s">
        <v>25</v>
      </c>
      <c r="B74" s="6">
        <v>20228754</v>
      </c>
      <c r="C74" s="6" t="s">
        <v>215</v>
      </c>
      <c r="D74" s="6" t="s">
        <v>216</v>
      </c>
      <c r="E74" s="6" t="s">
        <v>28</v>
      </c>
      <c r="F74" s="6" t="s">
        <v>29</v>
      </c>
      <c r="G74" s="7" t="s">
        <v>133</v>
      </c>
      <c r="H74" s="6">
        <v>81</v>
      </c>
      <c r="I74" s="6" t="s">
        <v>165</v>
      </c>
      <c r="J74" s="6" t="s">
        <v>32</v>
      </c>
      <c r="K74" s="6" t="s">
        <v>33</v>
      </c>
      <c r="L74" s="8">
        <v>44237</v>
      </c>
      <c r="M74" s="8">
        <v>44296</v>
      </c>
      <c r="N74" s="6">
        <f>+DAYS360(L74,M74)</f>
        <v>60</v>
      </c>
      <c r="O74" s="8"/>
      <c r="P74" s="9" t="s">
        <v>45</v>
      </c>
      <c r="Q74" s="8" t="s">
        <v>34</v>
      </c>
      <c r="R74" s="6">
        <f>+DAYS360(L74,O$1)</f>
        <v>140</v>
      </c>
      <c r="S74" s="6">
        <v>0</v>
      </c>
      <c r="T74" s="8" t="s">
        <v>46</v>
      </c>
      <c r="U74" s="6" t="s">
        <v>37</v>
      </c>
      <c r="V74" s="6" t="s">
        <v>58</v>
      </c>
      <c r="W74" s="8">
        <v>44377</v>
      </c>
      <c r="X74" s="6" t="s">
        <v>39</v>
      </c>
      <c r="Y74" s="6">
        <f t="shared" si="19"/>
        <v>60</v>
      </c>
      <c r="Z74" s="6">
        <f t="shared" si="20"/>
        <v>59</v>
      </c>
      <c r="AA74" s="6" t="s">
        <v>40</v>
      </c>
      <c r="AB74" s="6" t="s">
        <v>217</v>
      </c>
    </row>
    <row r="75" spans="1:28" ht="39" x14ac:dyDescent="0.25">
      <c r="A75" s="6" t="s">
        <v>25</v>
      </c>
      <c r="B75" s="6">
        <v>20172470</v>
      </c>
      <c r="C75" s="6" t="s">
        <v>218</v>
      </c>
      <c r="D75" s="6" t="s">
        <v>50</v>
      </c>
      <c r="E75" s="6" t="s">
        <v>28</v>
      </c>
      <c r="F75" s="6" t="s">
        <v>29</v>
      </c>
      <c r="G75" s="7" t="s">
        <v>133</v>
      </c>
      <c r="H75" s="6">
        <v>84</v>
      </c>
      <c r="I75" s="6" t="s">
        <v>44</v>
      </c>
      <c r="J75" s="6" t="s">
        <v>32</v>
      </c>
      <c r="K75" s="6" t="s">
        <v>33</v>
      </c>
      <c r="L75" s="8">
        <v>44055</v>
      </c>
      <c r="M75" s="8">
        <v>44074</v>
      </c>
      <c r="N75" s="6">
        <f>+DAYS360(L75,M75)</f>
        <v>19</v>
      </c>
      <c r="O75" s="8"/>
      <c r="P75" s="9" t="s">
        <v>45</v>
      </c>
      <c r="Q75" s="8" t="s">
        <v>34</v>
      </c>
      <c r="R75" s="6">
        <f>+DAYS360(L75,O$1)</f>
        <v>318</v>
      </c>
      <c r="S75" s="6">
        <v>0</v>
      </c>
      <c r="T75" s="8" t="s">
        <v>36</v>
      </c>
      <c r="U75" s="6" t="s">
        <v>37</v>
      </c>
      <c r="V75" s="6" t="s">
        <v>38</v>
      </c>
      <c r="W75" s="8">
        <v>44377</v>
      </c>
      <c r="X75" s="6" t="s">
        <v>39</v>
      </c>
      <c r="Y75" s="6">
        <f t="shared" si="19"/>
        <v>19</v>
      </c>
      <c r="Z75" s="6">
        <f t="shared" si="20"/>
        <v>19</v>
      </c>
      <c r="AA75" s="6" t="s">
        <v>40</v>
      </c>
      <c r="AB75" s="6" t="s">
        <v>219</v>
      </c>
    </row>
    <row r="76" spans="1:28" ht="44.25" customHeight="1" x14ac:dyDescent="0.25">
      <c r="A76" s="6" t="s">
        <v>25</v>
      </c>
      <c r="B76" s="6">
        <v>20076709</v>
      </c>
      <c r="C76" s="6" t="s">
        <v>220</v>
      </c>
      <c r="D76" s="6" t="s">
        <v>99</v>
      </c>
      <c r="E76" s="6" t="s">
        <v>75</v>
      </c>
      <c r="F76" s="6" t="s">
        <v>29</v>
      </c>
      <c r="G76" s="7" t="s">
        <v>133</v>
      </c>
      <c r="H76" s="6">
        <v>88</v>
      </c>
      <c r="I76" s="6" t="s">
        <v>54</v>
      </c>
      <c r="J76" s="6" t="s">
        <v>32</v>
      </c>
      <c r="K76" s="6" t="s">
        <v>33</v>
      </c>
      <c r="L76" s="8">
        <v>44138</v>
      </c>
      <c r="M76" s="8">
        <v>44201</v>
      </c>
      <c r="N76" s="6">
        <f>+DAYS360(L76,M76)</f>
        <v>62</v>
      </c>
      <c r="O76" s="8"/>
      <c r="P76" s="9" t="s">
        <v>45</v>
      </c>
      <c r="Q76" s="8" t="s">
        <v>34</v>
      </c>
      <c r="R76" s="6">
        <f>+DAYS360(L76,O$1)</f>
        <v>237</v>
      </c>
      <c r="S76" s="6">
        <v>0</v>
      </c>
      <c r="T76" s="8" t="s">
        <v>46</v>
      </c>
      <c r="U76" s="6" t="s">
        <v>37</v>
      </c>
      <c r="V76" s="6" t="s">
        <v>58</v>
      </c>
      <c r="W76" s="8">
        <v>44377</v>
      </c>
      <c r="X76" s="6" t="s">
        <v>39</v>
      </c>
      <c r="Y76" s="6">
        <f t="shared" si="19"/>
        <v>62</v>
      </c>
      <c r="Z76" s="6">
        <f t="shared" si="20"/>
        <v>63</v>
      </c>
      <c r="AA76" s="6" t="s">
        <v>40</v>
      </c>
      <c r="AB76" s="6" t="s">
        <v>221</v>
      </c>
    </row>
    <row r="77" spans="1:28" ht="39" x14ac:dyDescent="0.25">
      <c r="A77" s="6" t="s">
        <v>25</v>
      </c>
      <c r="B77" s="6">
        <v>1022352683</v>
      </c>
      <c r="C77" s="6" t="s">
        <v>222</v>
      </c>
      <c r="D77" s="6" t="s">
        <v>88</v>
      </c>
      <c r="E77" s="6" t="s">
        <v>28</v>
      </c>
      <c r="F77" s="6" t="s">
        <v>29</v>
      </c>
      <c r="G77" s="7" t="s">
        <v>30</v>
      </c>
      <c r="H77" s="6">
        <v>32</v>
      </c>
      <c r="I77" s="6" t="s">
        <v>44</v>
      </c>
      <c r="J77" s="6" t="s">
        <v>32</v>
      </c>
      <c r="K77" s="6" t="s">
        <v>33</v>
      </c>
      <c r="L77" s="8">
        <v>43607</v>
      </c>
      <c r="M77" s="13">
        <v>43622</v>
      </c>
      <c r="N77" s="6"/>
      <c r="O77" s="8"/>
      <c r="P77" s="8"/>
      <c r="Q77" s="8" t="s">
        <v>34</v>
      </c>
      <c r="R77" s="8"/>
      <c r="T77" s="8" t="s">
        <v>46</v>
      </c>
      <c r="U77" s="6" t="s">
        <v>37</v>
      </c>
      <c r="V77" s="6" t="s">
        <v>38</v>
      </c>
      <c r="W77" s="6" t="s">
        <v>39</v>
      </c>
      <c r="X77" s="8">
        <v>44006</v>
      </c>
      <c r="Y77" s="6">
        <f t="shared" si="19"/>
        <v>14</v>
      </c>
      <c r="Z77">
        <f t="shared" si="20"/>
        <v>15</v>
      </c>
      <c r="AA77" s="6" t="s">
        <v>223</v>
      </c>
      <c r="AB77" s="6" t="s">
        <v>224</v>
      </c>
    </row>
    <row r="78" spans="1:28" ht="39" x14ac:dyDescent="0.25">
      <c r="A78" s="6" t="s">
        <v>25</v>
      </c>
      <c r="B78" s="6">
        <v>20187240</v>
      </c>
      <c r="C78" s="6" t="s">
        <v>225</v>
      </c>
      <c r="D78" s="6" t="s">
        <v>83</v>
      </c>
      <c r="E78" s="6" t="s">
        <v>75</v>
      </c>
      <c r="F78" s="6" t="s">
        <v>29</v>
      </c>
      <c r="G78" s="7" t="s">
        <v>133</v>
      </c>
      <c r="H78" s="6">
        <v>96</v>
      </c>
      <c r="I78" s="6" t="s">
        <v>61</v>
      </c>
      <c r="J78" s="6" t="s">
        <v>32</v>
      </c>
      <c r="K78" s="6" t="s">
        <v>33</v>
      </c>
      <c r="L78" s="8">
        <v>40193</v>
      </c>
      <c r="M78" s="13">
        <v>40260</v>
      </c>
      <c r="O78" s="8"/>
      <c r="P78" s="8"/>
      <c r="Q78" s="8" t="s">
        <v>34</v>
      </c>
      <c r="R78" s="8"/>
      <c r="T78" s="8" t="s">
        <v>36</v>
      </c>
      <c r="U78" s="6" t="s">
        <v>37</v>
      </c>
      <c r="V78" s="6" t="s">
        <v>162</v>
      </c>
      <c r="W78" s="6" t="s">
        <v>39</v>
      </c>
      <c r="X78" s="8">
        <v>43902</v>
      </c>
      <c r="Y78" s="6">
        <f t="shared" si="19"/>
        <v>68</v>
      </c>
      <c r="Z78">
        <f t="shared" si="20"/>
        <v>67</v>
      </c>
      <c r="AA78" s="6" t="s">
        <v>223</v>
      </c>
      <c r="AB78" s="6" t="s">
        <v>226</v>
      </c>
    </row>
    <row r="79" spans="1:28" ht="39" x14ac:dyDescent="0.25">
      <c r="A79" s="6" t="s">
        <v>25</v>
      </c>
      <c r="B79" s="6">
        <v>20235473</v>
      </c>
      <c r="C79" s="6" t="s">
        <v>227</v>
      </c>
      <c r="D79" s="6" t="s">
        <v>50</v>
      </c>
      <c r="E79" s="6" t="s">
        <v>75</v>
      </c>
      <c r="F79" s="6" t="s">
        <v>29</v>
      </c>
      <c r="G79" s="7" t="s">
        <v>133</v>
      </c>
      <c r="H79" s="6">
        <v>85</v>
      </c>
      <c r="I79" s="6" t="s">
        <v>44</v>
      </c>
      <c r="J79" s="6" t="s">
        <v>32</v>
      </c>
      <c r="K79" s="6" t="s">
        <v>33</v>
      </c>
      <c r="L79" s="8">
        <v>42444</v>
      </c>
      <c r="M79" s="13">
        <v>42464</v>
      </c>
      <c r="O79" s="8"/>
      <c r="P79" s="8"/>
      <c r="Q79" s="8" t="s">
        <v>34</v>
      </c>
      <c r="R79" s="8"/>
      <c r="T79" s="8" t="s">
        <v>36</v>
      </c>
      <c r="U79" s="6" t="s">
        <v>37</v>
      </c>
      <c r="V79" s="6" t="s">
        <v>38</v>
      </c>
      <c r="W79" s="6" t="s">
        <v>39</v>
      </c>
      <c r="X79" s="8">
        <v>44175</v>
      </c>
      <c r="Y79" s="6">
        <f t="shared" si="19"/>
        <v>19</v>
      </c>
      <c r="Z79">
        <f t="shared" si="20"/>
        <v>20</v>
      </c>
      <c r="AA79" s="6" t="s">
        <v>228</v>
      </c>
      <c r="AB79" s="6" t="s">
        <v>229</v>
      </c>
    </row>
    <row r="80" spans="1:28" ht="39" x14ac:dyDescent="0.25">
      <c r="A80" s="6" t="s">
        <v>25</v>
      </c>
      <c r="B80" s="6">
        <v>20247601</v>
      </c>
      <c r="C80" s="6" t="s">
        <v>230</v>
      </c>
      <c r="D80" s="6" t="s">
        <v>99</v>
      </c>
      <c r="E80" s="6" t="s">
        <v>75</v>
      </c>
      <c r="F80" s="6" t="s">
        <v>29</v>
      </c>
      <c r="G80" s="7" t="s">
        <v>470</v>
      </c>
      <c r="H80" s="6">
        <v>91</v>
      </c>
      <c r="I80" s="6" t="s">
        <v>44</v>
      </c>
      <c r="J80" s="6" t="s">
        <v>32</v>
      </c>
      <c r="K80" s="6" t="s">
        <v>33</v>
      </c>
      <c r="L80" s="8">
        <v>40553</v>
      </c>
      <c r="M80" s="8" t="s">
        <v>34</v>
      </c>
      <c r="O80" s="8"/>
      <c r="P80" s="8"/>
      <c r="Q80" s="8">
        <v>40614</v>
      </c>
      <c r="R80" s="8"/>
      <c r="T80" s="8" t="s">
        <v>51</v>
      </c>
      <c r="U80" s="6" t="s">
        <v>37</v>
      </c>
      <c r="V80" s="6" t="s">
        <v>47</v>
      </c>
      <c r="W80" s="6" t="s">
        <v>39</v>
      </c>
      <c r="X80" s="8">
        <v>44189</v>
      </c>
      <c r="Y80" s="6">
        <f t="shared" si="18"/>
        <v>62</v>
      </c>
      <c r="Z80">
        <f>(Q80-L80)</f>
        <v>61</v>
      </c>
      <c r="AA80" s="6" t="s">
        <v>228</v>
      </c>
      <c r="AB80" s="6" t="s">
        <v>231</v>
      </c>
    </row>
    <row r="81" spans="1:28" ht="39" x14ac:dyDescent="0.25">
      <c r="A81" s="6" t="s">
        <v>25</v>
      </c>
      <c r="B81" s="6">
        <v>20280856</v>
      </c>
      <c r="C81" s="6" t="s">
        <v>232</v>
      </c>
      <c r="D81" s="6" t="s">
        <v>50</v>
      </c>
      <c r="E81" s="6" t="s">
        <v>28</v>
      </c>
      <c r="F81" s="6" t="s">
        <v>29</v>
      </c>
      <c r="G81" s="7" t="s">
        <v>133</v>
      </c>
      <c r="H81" s="6">
        <v>79</v>
      </c>
      <c r="I81" s="6" t="s">
        <v>31</v>
      </c>
      <c r="J81" s="6" t="s">
        <v>32</v>
      </c>
      <c r="K81" s="6" t="s">
        <v>33</v>
      </c>
      <c r="L81" s="8">
        <v>43774</v>
      </c>
      <c r="M81" s="8">
        <v>43812</v>
      </c>
      <c r="O81" s="8"/>
      <c r="P81" s="8"/>
      <c r="Q81" s="6" t="s">
        <v>34</v>
      </c>
      <c r="R81" s="8"/>
      <c r="T81" s="8" t="s">
        <v>51</v>
      </c>
      <c r="U81" s="6" t="s">
        <v>37</v>
      </c>
      <c r="V81" s="6" t="s">
        <v>38</v>
      </c>
      <c r="W81" s="6" t="s">
        <v>39</v>
      </c>
      <c r="X81" s="8">
        <v>44147</v>
      </c>
      <c r="Y81" s="6">
        <f t="shared" ref="Y81:Y83" si="21">DAYS360(L81,M81)</f>
        <v>38</v>
      </c>
      <c r="Z81">
        <f>(M81-L81)</f>
        <v>38</v>
      </c>
      <c r="AA81" s="6" t="s">
        <v>223</v>
      </c>
      <c r="AB81" s="6" t="s">
        <v>233</v>
      </c>
    </row>
    <row r="82" spans="1:28" ht="39" x14ac:dyDescent="0.25">
      <c r="A82" s="6" t="s">
        <v>25</v>
      </c>
      <c r="B82" s="6">
        <v>20335041</v>
      </c>
      <c r="C82" s="6" t="s">
        <v>234</v>
      </c>
      <c r="D82" s="6" t="s">
        <v>50</v>
      </c>
      <c r="E82" s="6" t="s">
        <v>28</v>
      </c>
      <c r="F82" s="6" t="s">
        <v>29</v>
      </c>
      <c r="G82" s="7" t="s">
        <v>133</v>
      </c>
      <c r="H82" s="6">
        <v>78</v>
      </c>
      <c r="I82" s="6" t="s">
        <v>54</v>
      </c>
      <c r="J82" s="6" t="s">
        <v>32</v>
      </c>
      <c r="K82" s="6" t="s">
        <v>33</v>
      </c>
      <c r="L82" s="8">
        <v>41117</v>
      </c>
      <c r="M82" s="13">
        <v>41137</v>
      </c>
      <c r="O82" s="8"/>
      <c r="P82" s="8"/>
      <c r="Q82" s="8" t="s">
        <v>34</v>
      </c>
      <c r="R82" s="8"/>
      <c r="T82" s="8" t="s">
        <v>46</v>
      </c>
      <c r="U82" s="6" t="s">
        <v>37</v>
      </c>
      <c r="V82" s="6" t="s">
        <v>38</v>
      </c>
      <c r="W82" s="6" t="s">
        <v>39</v>
      </c>
      <c r="X82" s="8">
        <v>44307</v>
      </c>
      <c r="Y82" s="6">
        <f t="shared" si="21"/>
        <v>19</v>
      </c>
      <c r="Z82">
        <f>(M82-L82)</f>
        <v>20</v>
      </c>
      <c r="AA82" s="6" t="s">
        <v>223</v>
      </c>
      <c r="AB82" s="6" t="s">
        <v>235</v>
      </c>
    </row>
    <row r="83" spans="1:28" ht="60" customHeight="1" x14ac:dyDescent="0.25">
      <c r="A83" s="6" t="s">
        <v>25</v>
      </c>
      <c r="B83" s="6">
        <v>20611392</v>
      </c>
      <c r="C83" s="6" t="s">
        <v>236</v>
      </c>
      <c r="D83" s="6" t="s">
        <v>213</v>
      </c>
      <c r="E83" s="6" t="s">
        <v>28</v>
      </c>
      <c r="F83" s="6" t="s">
        <v>29</v>
      </c>
      <c r="G83" s="7" t="s">
        <v>133</v>
      </c>
      <c r="H83" s="6">
        <v>72</v>
      </c>
      <c r="I83" s="6" t="s">
        <v>44</v>
      </c>
      <c r="J83" s="6" t="s">
        <v>32</v>
      </c>
      <c r="K83" s="6" t="s">
        <v>33</v>
      </c>
      <c r="L83" s="8">
        <v>41835</v>
      </c>
      <c r="M83" s="13">
        <v>41860</v>
      </c>
      <c r="O83" s="8"/>
      <c r="P83" s="8"/>
      <c r="Q83" s="8" t="s">
        <v>34</v>
      </c>
      <c r="R83" s="8"/>
      <c r="T83" s="8" t="s">
        <v>51</v>
      </c>
      <c r="U83" s="6" t="s">
        <v>37</v>
      </c>
      <c r="V83" s="6" t="s">
        <v>38</v>
      </c>
      <c r="W83" s="6" t="s">
        <v>39</v>
      </c>
      <c r="X83" s="8">
        <v>44215</v>
      </c>
      <c r="Y83" s="6">
        <f t="shared" si="21"/>
        <v>24</v>
      </c>
      <c r="Z83">
        <f>(M83-L83)</f>
        <v>25</v>
      </c>
      <c r="AA83" s="6" t="s">
        <v>237</v>
      </c>
      <c r="AB83" s="6" t="s">
        <v>238</v>
      </c>
    </row>
    <row r="84" spans="1:28" ht="39" x14ac:dyDescent="0.25">
      <c r="A84" s="6" t="s">
        <v>25</v>
      </c>
      <c r="B84" s="6">
        <v>20774881</v>
      </c>
      <c r="C84" s="6" t="s">
        <v>239</v>
      </c>
      <c r="D84" s="6" t="s">
        <v>240</v>
      </c>
      <c r="E84" s="6" t="s">
        <v>28</v>
      </c>
      <c r="F84" s="6" t="s">
        <v>29</v>
      </c>
      <c r="G84" s="7" t="s">
        <v>30</v>
      </c>
      <c r="H84" s="6">
        <v>44</v>
      </c>
      <c r="I84" s="6" t="s">
        <v>61</v>
      </c>
      <c r="J84" s="6" t="s">
        <v>32</v>
      </c>
      <c r="K84" s="6" t="s">
        <v>33</v>
      </c>
      <c r="L84" s="8">
        <v>41698</v>
      </c>
      <c r="M84" s="6" t="s">
        <v>34</v>
      </c>
      <c r="O84" s="8"/>
      <c r="P84" s="8"/>
      <c r="Q84" s="8">
        <v>41711</v>
      </c>
      <c r="R84" s="8"/>
      <c r="T84" s="8" t="s">
        <v>51</v>
      </c>
      <c r="U84" s="6" t="s">
        <v>37</v>
      </c>
      <c r="V84" s="6" t="s">
        <v>47</v>
      </c>
      <c r="W84" s="6" t="s">
        <v>39</v>
      </c>
      <c r="X84" s="8">
        <v>44235</v>
      </c>
      <c r="Y84" s="6">
        <f t="shared" si="18"/>
        <v>13</v>
      </c>
      <c r="Z84">
        <f>(Q84-L84)</f>
        <v>13</v>
      </c>
      <c r="AA84" s="6" t="s">
        <v>228</v>
      </c>
      <c r="AB84" s="6" t="s">
        <v>241</v>
      </c>
    </row>
    <row r="85" spans="1:28" ht="39" x14ac:dyDescent="0.25">
      <c r="A85" s="6" t="s">
        <v>25</v>
      </c>
      <c r="B85" s="6">
        <v>21226702</v>
      </c>
      <c r="C85" s="6" t="s">
        <v>242</v>
      </c>
      <c r="D85" s="6" t="s">
        <v>99</v>
      </c>
      <c r="E85" s="6" t="s">
        <v>28</v>
      </c>
      <c r="F85" s="6" t="s">
        <v>29</v>
      </c>
      <c r="G85" s="7" t="s">
        <v>133</v>
      </c>
      <c r="H85" s="6">
        <v>72</v>
      </c>
      <c r="I85" s="6" t="s">
        <v>44</v>
      </c>
      <c r="J85" s="6" t="s">
        <v>32</v>
      </c>
      <c r="K85" s="6" t="s">
        <v>179</v>
      </c>
      <c r="L85" s="8">
        <v>42492</v>
      </c>
      <c r="M85" s="6" t="s">
        <v>34</v>
      </c>
      <c r="O85" s="8"/>
      <c r="P85" s="8"/>
      <c r="Q85" s="6" t="s">
        <v>34</v>
      </c>
      <c r="R85" s="6"/>
      <c r="T85" s="8" t="s">
        <v>51</v>
      </c>
      <c r="U85" s="11" t="s">
        <v>37</v>
      </c>
      <c r="V85" s="6" t="s">
        <v>47</v>
      </c>
      <c r="W85" s="6" t="s">
        <v>39</v>
      </c>
      <c r="X85" s="8">
        <v>44328</v>
      </c>
      <c r="Y85" s="6">
        <f>DAYS360(L85,X85)</f>
        <v>1810</v>
      </c>
      <c r="Z85" s="10">
        <f>(X85-L85)</f>
        <v>1836</v>
      </c>
      <c r="AA85" s="6" t="s">
        <v>223</v>
      </c>
      <c r="AB85" s="6" t="s">
        <v>243</v>
      </c>
    </row>
    <row r="86" spans="1:28" ht="39" x14ac:dyDescent="0.25">
      <c r="A86" s="6" t="s">
        <v>25</v>
      </c>
      <c r="B86" s="6">
        <v>23269994</v>
      </c>
      <c r="C86" s="6" t="s">
        <v>244</v>
      </c>
      <c r="D86" s="6" t="s">
        <v>50</v>
      </c>
      <c r="E86" s="6" t="s">
        <v>28</v>
      </c>
      <c r="F86" s="6" t="s">
        <v>29</v>
      </c>
      <c r="G86" s="7" t="s">
        <v>133</v>
      </c>
      <c r="H86" s="6">
        <v>72</v>
      </c>
      <c r="I86" s="6" t="s">
        <v>54</v>
      </c>
      <c r="J86" s="6" t="s">
        <v>32</v>
      </c>
      <c r="K86" s="6" t="s">
        <v>33</v>
      </c>
      <c r="L86" s="8">
        <v>41129</v>
      </c>
      <c r="M86" s="6" t="s">
        <v>34</v>
      </c>
      <c r="O86" s="8"/>
      <c r="P86" s="8"/>
      <c r="Q86" s="8">
        <v>41167</v>
      </c>
      <c r="R86" s="8"/>
      <c r="T86" s="8" t="s">
        <v>46</v>
      </c>
      <c r="U86" s="6" t="s">
        <v>37</v>
      </c>
      <c r="V86" s="6" t="s">
        <v>162</v>
      </c>
      <c r="W86" s="6" t="s">
        <v>39</v>
      </c>
      <c r="X86" s="8">
        <v>44108</v>
      </c>
      <c r="Y86" s="6">
        <f t="shared" si="18"/>
        <v>37</v>
      </c>
      <c r="Z86">
        <f>(Q86-L86)</f>
        <v>38</v>
      </c>
      <c r="AA86" s="6" t="s">
        <v>223</v>
      </c>
      <c r="AB86" s="6" t="s">
        <v>245</v>
      </c>
    </row>
    <row r="87" spans="1:28" ht="39" x14ac:dyDescent="0.25">
      <c r="A87" s="6" t="s">
        <v>25</v>
      </c>
      <c r="B87" s="6">
        <v>23270883</v>
      </c>
      <c r="C87" s="6" t="s">
        <v>246</v>
      </c>
      <c r="D87" s="6" t="s">
        <v>50</v>
      </c>
      <c r="E87" s="6" t="s">
        <v>28</v>
      </c>
      <c r="F87" s="6" t="s">
        <v>29</v>
      </c>
      <c r="G87" s="7" t="s">
        <v>133</v>
      </c>
      <c r="H87" s="6">
        <v>70</v>
      </c>
      <c r="I87" s="6" t="s">
        <v>44</v>
      </c>
      <c r="J87" s="6" t="s">
        <v>32</v>
      </c>
      <c r="K87" s="6" t="s">
        <v>179</v>
      </c>
      <c r="L87" s="8">
        <v>38718</v>
      </c>
      <c r="M87" s="13">
        <v>38775</v>
      </c>
      <c r="O87" s="8"/>
      <c r="P87" s="8"/>
      <c r="Q87" s="8" t="s">
        <v>34</v>
      </c>
      <c r="R87" s="8"/>
      <c r="T87" s="8" t="s">
        <v>46</v>
      </c>
      <c r="U87" s="6" t="s">
        <v>37</v>
      </c>
      <c r="V87" s="6" t="s">
        <v>58</v>
      </c>
      <c r="W87" s="6" t="s">
        <v>39</v>
      </c>
      <c r="X87" s="8">
        <v>44131</v>
      </c>
      <c r="Y87" s="6">
        <f t="shared" ref="Y87:Y98" si="22">DAYS360(L87,M87)</f>
        <v>56</v>
      </c>
      <c r="Z87">
        <f>(M87-L87)</f>
        <v>57</v>
      </c>
      <c r="AA87" s="6" t="s">
        <v>223</v>
      </c>
      <c r="AB87" s="6" t="s">
        <v>247</v>
      </c>
    </row>
    <row r="88" spans="1:28" ht="39" x14ac:dyDescent="0.25">
      <c r="A88" s="6" t="s">
        <v>25</v>
      </c>
      <c r="B88" s="6">
        <v>23561428</v>
      </c>
      <c r="C88" s="6" t="s">
        <v>248</v>
      </c>
      <c r="D88" s="6" t="s">
        <v>99</v>
      </c>
      <c r="E88" s="6" t="s">
        <v>28</v>
      </c>
      <c r="F88" s="6" t="s">
        <v>29</v>
      </c>
      <c r="G88" s="7" t="s">
        <v>30</v>
      </c>
      <c r="H88" s="6">
        <v>48</v>
      </c>
      <c r="I88" s="6" t="s">
        <v>54</v>
      </c>
      <c r="J88" s="6" t="s">
        <v>32</v>
      </c>
      <c r="K88" s="6" t="s">
        <v>33</v>
      </c>
      <c r="L88" s="8">
        <v>42262</v>
      </c>
      <c r="M88" s="13">
        <v>42315</v>
      </c>
      <c r="O88" s="8"/>
      <c r="P88" s="8"/>
      <c r="Q88" s="8" t="s">
        <v>34</v>
      </c>
      <c r="R88" s="8"/>
      <c r="T88" s="8" t="s">
        <v>36</v>
      </c>
      <c r="U88" s="6" t="s">
        <v>37</v>
      </c>
      <c r="V88" s="6" t="s">
        <v>38</v>
      </c>
      <c r="W88" s="6" t="s">
        <v>39</v>
      </c>
      <c r="X88" s="8">
        <v>44147</v>
      </c>
      <c r="Y88" s="6">
        <f t="shared" si="22"/>
        <v>52</v>
      </c>
      <c r="Z88">
        <f>(M88-L88)</f>
        <v>53</v>
      </c>
      <c r="AA88" s="6" t="s">
        <v>223</v>
      </c>
      <c r="AB88" s="6" t="s">
        <v>249</v>
      </c>
    </row>
    <row r="89" spans="1:28" ht="39" x14ac:dyDescent="0.25">
      <c r="A89" s="6" t="s">
        <v>25</v>
      </c>
      <c r="B89" s="6">
        <v>24077200</v>
      </c>
      <c r="C89" s="6" t="s">
        <v>250</v>
      </c>
      <c r="D89" s="6" t="s">
        <v>99</v>
      </c>
      <c r="E89" s="6" t="s">
        <v>28</v>
      </c>
      <c r="F89" s="6" t="s">
        <v>29</v>
      </c>
      <c r="G89" s="7" t="s">
        <v>133</v>
      </c>
      <c r="H89" s="6">
        <v>78</v>
      </c>
      <c r="I89" s="6" t="s">
        <v>44</v>
      </c>
      <c r="J89" s="6" t="s">
        <v>32</v>
      </c>
      <c r="K89" s="6" t="s">
        <v>33</v>
      </c>
      <c r="L89" s="8">
        <v>43496</v>
      </c>
      <c r="M89" s="13">
        <v>43528</v>
      </c>
      <c r="O89" s="8"/>
      <c r="P89" s="8"/>
      <c r="Q89" s="8" t="s">
        <v>34</v>
      </c>
      <c r="R89" s="8"/>
      <c r="T89" s="8" t="s">
        <v>36</v>
      </c>
      <c r="U89" s="6" t="s">
        <v>37</v>
      </c>
      <c r="V89" s="6" t="s">
        <v>38</v>
      </c>
      <c r="W89" s="6" t="s">
        <v>39</v>
      </c>
      <c r="X89" s="8">
        <v>44159</v>
      </c>
      <c r="Y89" s="6">
        <f t="shared" si="22"/>
        <v>34</v>
      </c>
      <c r="Z89">
        <f>(M89-L89)</f>
        <v>32</v>
      </c>
      <c r="AA89" s="6" t="s">
        <v>223</v>
      </c>
      <c r="AB89" s="6" t="s">
        <v>251</v>
      </c>
    </row>
    <row r="90" spans="1:28" ht="87.75" customHeight="1" x14ac:dyDescent="0.25">
      <c r="A90" s="6" t="s">
        <v>25</v>
      </c>
      <c r="B90" s="6">
        <v>24469379</v>
      </c>
      <c r="C90" s="6" t="s">
        <v>252</v>
      </c>
      <c r="D90" s="6" t="s">
        <v>50</v>
      </c>
      <c r="E90" s="6" t="s">
        <v>28</v>
      </c>
      <c r="F90" s="6" t="s">
        <v>29</v>
      </c>
      <c r="G90" s="7" t="s">
        <v>133</v>
      </c>
      <c r="H90" s="6">
        <v>75</v>
      </c>
      <c r="I90" s="6" t="s">
        <v>44</v>
      </c>
      <c r="J90" s="6" t="s">
        <v>32</v>
      </c>
      <c r="K90" s="6" t="s">
        <v>33</v>
      </c>
      <c r="L90" s="8">
        <v>39448</v>
      </c>
      <c r="M90" s="6" t="s">
        <v>34</v>
      </c>
      <c r="O90" s="8"/>
      <c r="P90" s="8"/>
      <c r="Q90" s="8" t="s">
        <v>34</v>
      </c>
      <c r="R90" s="8"/>
      <c r="T90" s="8" t="s">
        <v>51</v>
      </c>
      <c r="U90" s="6" t="s">
        <v>37</v>
      </c>
      <c r="V90" s="6" t="s">
        <v>38</v>
      </c>
      <c r="W90" s="6" t="s">
        <v>39</v>
      </c>
      <c r="X90" s="8">
        <v>44172</v>
      </c>
      <c r="Y90" s="6">
        <f>DAYS360(L90,X90)</f>
        <v>4656</v>
      </c>
      <c r="Z90" s="10">
        <f>(X90-L90)</f>
        <v>4724</v>
      </c>
      <c r="AA90" s="6" t="s">
        <v>223</v>
      </c>
      <c r="AB90" s="6" t="s">
        <v>253</v>
      </c>
    </row>
    <row r="91" spans="1:28" ht="39" x14ac:dyDescent="0.25">
      <c r="A91" s="6" t="s">
        <v>25</v>
      </c>
      <c r="B91" s="6">
        <v>26403576</v>
      </c>
      <c r="C91" s="6" t="s">
        <v>254</v>
      </c>
      <c r="D91" s="6" t="s">
        <v>123</v>
      </c>
      <c r="E91" s="6" t="s">
        <v>75</v>
      </c>
      <c r="F91" s="6" t="s">
        <v>29</v>
      </c>
      <c r="G91" s="7" t="s">
        <v>133</v>
      </c>
      <c r="H91" s="6">
        <v>88</v>
      </c>
      <c r="I91" s="6" t="s">
        <v>44</v>
      </c>
      <c r="J91" s="6" t="s">
        <v>32</v>
      </c>
      <c r="K91" s="6" t="s">
        <v>33</v>
      </c>
      <c r="L91" s="8">
        <v>43101</v>
      </c>
      <c r="M91" s="13">
        <v>43137</v>
      </c>
      <c r="O91" s="8"/>
      <c r="P91" s="8"/>
      <c r="Q91" s="8" t="s">
        <v>34</v>
      </c>
      <c r="R91" s="8"/>
      <c r="T91" s="8" t="s">
        <v>51</v>
      </c>
      <c r="U91" s="6" t="s">
        <v>37</v>
      </c>
      <c r="V91" s="6" t="s">
        <v>38</v>
      </c>
      <c r="W91" s="6" t="s">
        <v>39</v>
      </c>
      <c r="X91" s="8">
        <v>44212</v>
      </c>
      <c r="Y91" s="6">
        <f t="shared" si="22"/>
        <v>35</v>
      </c>
      <c r="Z91">
        <f t="shared" ref="Z91:Z98" si="23">(M91-L91)</f>
        <v>36</v>
      </c>
      <c r="AA91" s="6" t="s">
        <v>237</v>
      </c>
      <c r="AB91" s="6" t="s">
        <v>97</v>
      </c>
    </row>
    <row r="92" spans="1:28" ht="39" x14ac:dyDescent="0.25">
      <c r="A92" s="6" t="s">
        <v>25</v>
      </c>
      <c r="B92" s="6">
        <v>28678272</v>
      </c>
      <c r="C92" s="6" t="s">
        <v>255</v>
      </c>
      <c r="D92" s="6" t="s">
        <v>99</v>
      </c>
      <c r="E92" s="6" t="s">
        <v>28</v>
      </c>
      <c r="F92" s="6" t="s">
        <v>29</v>
      </c>
      <c r="G92" s="7" t="s">
        <v>133</v>
      </c>
      <c r="H92" s="6">
        <v>73</v>
      </c>
      <c r="I92" s="6" t="s">
        <v>44</v>
      </c>
      <c r="J92" s="6" t="s">
        <v>32</v>
      </c>
      <c r="K92" s="6" t="s">
        <v>33</v>
      </c>
      <c r="L92" s="8">
        <v>42566</v>
      </c>
      <c r="M92" s="13">
        <v>42629</v>
      </c>
      <c r="O92" s="8"/>
      <c r="P92" s="8"/>
      <c r="Q92" s="8" t="s">
        <v>34</v>
      </c>
      <c r="R92" s="8"/>
      <c r="T92" s="8" t="s">
        <v>51</v>
      </c>
      <c r="U92" s="6" t="s">
        <v>37</v>
      </c>
      <c r="V92" s="6" t="s">
        <v>38</v>
      </c>
      <c r="W92" s="6" t="s">
        <v>39</v>
      </c>
      <c r="X92" s="8">
        <v>44194</v>
      </c>
      <c r="Y92" s="6">
        <f t="shared" si="22"/>
        <v>61</v>
      </c>
      <c r="Z92">
        <f t="shared" si="23"/>
        <v>63</v>
      </c>
      <c r="AA92" s="6" t="s">
        <v>223</v>
      </c>
      <c r="AB92" s="6" t="s">
        <v>256</v>
      </c>
    </row>
    <row r="93" spans="1:28" ht="39" x14ac:dyDescent="0.25">
      <c r="A93" s="6" t="s">
        <v>25</v>
      </c>
      <c r="B93" s="6">
        <v>31399972</v>
      </c>
      <c r="C93" s="6" t="s">
        <v>257</v>
      </c>
      <c r="D93" s="6" t="s">
        <v>50</v>
      </c>
      <c r="E93" s="6" t="s">
        <v>28</v>
      </c>
      <c r="F93" s="6" t="s">
        <v>29</v>
      </c>
      <c r="G93" s="7" t="s">
        <v>133</v>
      </c>
      <c r="H93" s="6">
        <v>64</v>
      </c>
      <c r="I93" s="6" t="s">
        <v>44</v>
      </c>
      <c r="J93" s="6" t="s">
        <v>32</v>
      </c>
      <c r="K93" s="6" t="s">
        <v>179</v>
      </c>
      <c r="L93" s="8">
        <v>42715</v>
      </c>
      <c r="M93" s="13">
        <v>42753</v>
      </c>
      <c r="O93" s="8"/>
      <c r="P93" s="8"/>
      <c r="Q93" s="8" t="s">
        <v>34</v>
      </c>
      <c r="R93" s="8"/>
      <c r="T93" s="8" t="s">
        <v>51</v>
      </c>
      <c r="U93" s="6" t="s">
        <v>37</v>
      </c>
      <c r="V93" s="6" t="s">
        <v>47</v>
      </c>
      <c r="W93" s="6" t="s">
        <v>39</v>
      </c>
      <c r="X93" s="8">
        <v>44225</v>
      </c>
      <c r="Y93" s="6">
        <f t="shared" si="22"/>
        <v>37</v>
      </c>
      <c r="Z93">
        <f t="shared" si="23"/>
        <v>38</v>
      </c>
      <c r="AA93" s="6" t="s">
        <v>223</v>
      </c>
      <c r="AB93" s="6" t="s">
        <v>258</v>
      </c>
    </row>
    <row r="94" spans="1:28" ht="39" x14ac:dyDescent="0.25">
      <c r="A94" s="6" t="s">
        <v>25</v>
      </c>
      <c r="B94" s="6">
        <v>34977428</v>
      </c>
      <c r="C94" s="6" t="s">
        <v>259</v>
      </c>
      <c r="D94" s="6" t="s">
        <v>43</v>
      </c>
      <c r="E94" s="6" t="s">
        <v>75</v>
      </c>
      <c r="F94" s="6" t="s">
        <v>29</v>
      </c>
      <c r="G94" s="7" t="s">
        <v>133</v>
      </c>
      <c r="H94" s="6">
        <v>60</v>
      </c>
      <c r="I94" s="6" t="s">
        <v>44</v>
      </c>
      <c r="J94" s="6" t="s">
        <v>32</v>
      </c>
      <c r="K94" s="6" t="s">
        <v>33</v>
      </c>
      <c r="L94" s="8">
        <v>40210</v>
      </c>
      <c r="M94" s="13">
        <v>40246</v>
      </c>
      <c r="O94" s="8"/>
      <c r="P94" s="8"/>
      <c r="Q94" s="8" t="s">
        <v>34</v>
      </c>
      <c r="R94" s="8"/>
      <c r="T94" s="8" t="s">
        <v>46</v>
      </c>
      <c r="U94" s="6" t="s">
        <v>37</v>
      </c>
      <c r="V94" s="6" t="s">
        <v>47</v>
      </c>
      <c r="W94" s="6" t="s">
        <v>39</v>
      </c>
      <c r="X94" s="8">
        <v>43946</v>
      </c>
      <c r="Y94" s="6">
        <f t="shared" si="22"/>
        <v>38</v>
      </c>
      <c r="Z94">
        <f t="shared" si="23"/>
        <v>36</v>
      </c>
      <c r="AA94" s="6" t="s">
        <v>223</v>
      </c>
      <c r="AB94" s="6" t="s">
        <v>260</v>
      </c>
    </row>
    <row r="95" spans="1:28" ht="39" x14ac:dyDescent="0.25">
      <c r="A95" s="6" t="s">
        <v>25</v>
      </c>
      <c r="B95" s="6">
        <v>39151482</v>
      </c>
      <c r="C95" s="6" t="s">
        <v>261</v>
      </c>
      <c r="D95" s="6" t="s">
        <v>50</v>
      </c>
      <c r="E95" s="6" t="s">
        <v>28</v>
      </c>
      <c r="F95" s="6" t="s">
        <v>29</v>
      </c>
      <c r="G95" s="7" t="s">
        <v>133</v>
      </c>
      <c r="H95" s="6">
        <v>64</v>
      </c>
      <c r="I95" s="6" t="s">
        <v>44</v>
      </c>
      <c r="J95" s="6" t="s">
        <v>32</v>
      </c>
      <c r="K95" s="6" t="s">
        <v>33</v>
      </c>
      <c r="L95" s="8">
        <v>43344</v>
      </c>
      <c r="M95" s="13">
        <v>43401</v>
      </c>
      <c r="O95" s="8"/>
      <c r="P95" s="8"/>
      <c r="Q95" s="8" t="s">
        <v>34</v>
      </c>
      <c r="R95" s="8"/>
      <c r="T95" s="8" t="s">
        <v>36</v>
      </c>
      <c r="U95" s="6" t="s">
        <v>37</v>
      </c>
      <c r="V95" s="6" t="s">
        <v>58</v>
      </c>
      <c r="W95" s="6" t="s">
        <v>39</v>
      </c>
      <c r="X95" s="8">
        <v>44059</v>
      </c>
      <c r="Y95" s="6">
        <f t="shared" si="22"/>
        <v>57</v>
      </c>
      <c r="Z95">
        <f t="shared" si="23"/>
        <v>57</v>
      </c>
      <c r="AA95" s="6" t="s">
        <v>228</v>
      </c>
      <c r="AB95" s="6" t="s">
        <v>262</v>
      </c>
    </row>
    <row r="96" spans="1:28" ht="39" x14ac:dyDescent="0.25">
      <c r="A96" s="6" t="s">
        <v>25</v>
      </c>
      <c r="B96" s="6">
        <v>40177757</v>
      </c>
      <c r="C96" s="6" t="s">
        <v>263</v>
      </c>
      <c r="D96" s="6" t="s">
        <v>264</v>
      </c>
      <c r="E96" s="6" t="s">
        <v>28</v>
      </c>
      <c r="F96" s="6" t="s">
        <v>29</v>
      </c>
      <c r="G96" s="7" t="s">
        <v>133</v>
      </c>
      <c r="H96" s="6">
        <v>57</v>
      </c>
      <c r="I96" s="6" t="s">
        <v>44</v>
      </c>
      <c r="J96" s="6" t="s">
        <v>32</v>
      </c>
      <c r="K96" s="6" t="s">
        <v>33</v>
      </c>
      <c r="L96" s="8">
        <v>42401</v>
      </c>
      <c r="M96" s="13">
        <v>42456</v>
      </c>
      <c r="O96" s="8"/>
      <c r="P96" s="8"/>
      <c r="Q96" s="8" t="s">
        <v>34</v>
      </c>
      <c r="R96" s="8"/>
      <c r="T96" s="8" t="s">
        <v>36</v>
      </c>
      <c r="U96" s="6" t="s">
        <v>37</v>
      </c>
      <c r="V96" s="6" t="s">
        <v>38</v>
      </c>
      <c r="W96" s="6" t="s">
        <v>39</v>
      </c>
      <c r="X96" s="8">
        <v>44189</v>
      </c>
      <c r="Y96" s="6">
        <f t="shared" si="22"/>
        <v>56</v>
      </c>
      <c r="Z96">
        <f t="shared" si="23"/>
        <v>55</v>
      </c>
      <c r="AA96" s="6" t="s">
        <v>223</v>
      </c>
      <c r="AB96" s="6" t="s">
        <v>265</v>
      </c>
    </row>
    <row r="97" spans="1:28" ht="150.75" customHeight="1" x14ac:dyDescent="0.25">
      <c r="A97" s="6" t="s">
        <v>25</v>
      </c>
      <c r="B97" s="6">
        <v>41319675</v>
      </c>
      <c r="C97" s="6" t="s">
        <v>266</v>
      </c>
      <c r="D97" s="6" t="s">
        <v>83</v>
      </c>
      <c r="E97" s="6" t="s">
        <v>28</v>
      </c>
      <c r="F97" s="6" t="s">
        <v>29</v>
      </c>
      <c r="G97" s="7" t="s">
        <v>133</v>
      </c>
      <c r="H97" s="6">
        <v>77</v>
      </c>
      <c r="I97" s="6" t="s">
        <v>44</v>
      </c>
      <c r="J97" s="6" t="s">
        <v>32</v>
      </c>
      <c r="K97" s="6" t="s">
        <v>33</v>
      </c>
      <c r="L97" s="8">
        <v>43519</v>
      </c>
      <c r="M97" s="13">
        <v>43599</v>
      </c>
      <c r="O97" s="8"/>
      <c r="P97" s="8"/>
      <c r="Q97" s="8" t="s">
        <v>34</v>
      </c>
      <c r="R97" s="8"/>
      <c r="T97" s="8" t="s">
        <v>36</v>
      </c>
      <c r="U97" s="6" t="s">
        <v>37</v>
      </c>
      <c r="V97" s="6" t="s">
        <v>38</v>
      </c>
      <c r="W97" s="6" t="s">
        <v>39</v>
      </c>
      <c r="X97" s="8">
        <v>44084</v>
      </c>
      <c r="Y97" s="6">
        <f t="shared" si="22"/>
        <v>81</v>
      </c>
      <c r="Z97">
        <f t="shared" si="23"/>
        <v>80</v>
      </c>
      <c r="AA97" s="6" t="s">
        <v>223</v>
      </c>
      <c r="AB97" s="6" t="s">
        <v>267</v>
      </c>
    </row>
    <row r="98" spans="1:28" ht="39" x14ac:dyDescent="0.25">
      <c r="A98" s="6" t="s">
        <v>25</v>
      </c>
      <c r="B98" s="6">
        <v>41369357</v>
      </c>
      <c r="C98" s="6" t="s">
        <v>268</v>
      </c>
      <c r="D98" s="6" t="s">
        <v>50</v>
      </c>
      <c r="E98" s="6" t="s">
        <v>75</v>
      </c>
      <c r="F98" s="6" t="s">
        <v>29</v>
      </c>
      <c r="G98" s="7" t="s">
        <v>133</v>
      </c>
      <c r="H98" s="6">
        <v>75</v>
      </c>
      <c r="I98" s="6" t="s">
        <v>44</v>
      </c>
      <c r="J98" s="6" t="s">
        <v>32</v>
      </c>
      <c r="K98" s="6" t="s">
        <v>33</v>
      </c>
      <c r="L98" s="8">
        <v>42370</v>
      </c>
      <c r="M98" s="13">
        <v>42408</v>
      </c>
      <c r="O98" s="8"/>
      <c r="P98" s="8"/>
      <c r="Q98" s="8" t="s">
        <v>34</v>
      </c>
      <c r="R98" s="8"/>
      <c r="T98" s="8" t="s">
        <v>36</v>
      </c>
      <c r="U98" s="6" t="s">
        <v>37</v>
      </c>
      <c r="V98" s="6" t="s">
        <v>38</v>
      </c>
      <c r="W98" s="6" t="s">
        <v>39</v>
      </c>
      <c r="X98" s="8">
        <v>44233</v>
      </c>
      <c r="Y98" s="6">
        <f t="shared" si="22"/>
        <v>37</v>
      </c>
      <c r="Z98">
        <f t="shared" si="23"/>
        <v>38</v>
      </c>
      <c r="AA98" s="6" t="s">
        <v>228</v>
      </c>
      <c r="AB98" s="6" t="s">
        <v>269</v>
      </c>
    </row>
    <row r="99" spans="1:28" ht="39" x14ac:dyDescent="0.25">
      <c r="A99" s="6" t="s">
        <v>25</v>
      </c>
      <c r="B99" s="6">
        <v>41383399</v>
      </c>
      <c r="C99" s="6" t="s">
        <v>270</v>
      </c>
      <c r="D99" s="6" t="s">
        <v>27</v>
      </c>
      <c r="E99" s="6" t="s">
        <v>28</v>
      </c>
      <c r="F99" s="6" t="s">
        <v>29</v>
      </c>
      <c r="G99" s="7" t="s">
        <v>133</v>
      </c>
      <c r="H99" s="6">
        <v>76</v>
      </c>
      <c r="I99" s="6" t="s">
        <v>44</v>
      </c>
      <c r="J99" s="6" t="s">
        <v>32</v>
      </c>
      <c r="K99" s="6" t="s">
        <v>33</v>
      </c>
      <c r="L99" s="8">
        <v>35796</v>
      </c>
      <c r="M99" s="6" t="s">
        <v>34</v>
      </c>
      <c r="O99" s="8"/>
      <c r="P99" s="8"/>
      <c r="Q99" s="8">
        <v>35843</v>
      </c>
      <c r="R99" s="8"/>
      <c r="T99" s="8" t="s">
        <v>51</v>
      </c>
      <c r="U99" s="6" t="s">
        <v>37</v>
      </c>
      <c r="V99" s="6" t="s">
        <v>47</v>
      </c>
      <c r="W99" s="6" t="s">
        <v>39</v>
      </c>
      <c r="X99" s="8">
        <v>43994</v>
      </c>
      <c r="Y99" s="6">
        <f t="shared" si="18"/>
        <v>46</v>
      </c>
      <c r="Z99">
        <f>(Q99-L99)</f>
        <v>47</v>
      </c>
      <c r="AA99" s="6" t="s">
        <v>223</v>
      </c>
      <c r="AB99" s="6" t="s">
        <v>271</v>
      </c>
    </row>
    <row r="100" spans="1:28" ht="39" x14ac:dyDescent="0.25">
      <c r="A100" s="6" t="s">
        <v>25</v>
      </c>
      <c r="B100" s="6">
        <v>51649315</v>
      </c>
      <c r="C100" s="6" t="s">
        <v>272</v>
      </c>
      <c r="D100" s="6" t="s">
        <v>27</v>
      </c>
      <c r="E100" s="6" t="s">
        <v>28</v>
      </c>
      <c r="F100" s="6" t="s">
        <v>29</v>
      </c>
      <c r="G100" s="7" t="s">
        <v>133</v>
      </c>
      <c r="H100" s="6">
        <v>60</v>
      </c>
      <c r="I100" s="6" t="s">
        <v>44</v>
      </c>
      <c r="J100" s="6" t="s">
        <v>32</v>
      </c>
      <c r="K100" s="6" t="s">
        <v>33</v>
      </c>
      <c r="L100" s="8">
        <v>38718</v>
      </c>
      <c r="M100" s="13">
        <v>38780</v>
      </c>
      <c r="O100" s="8"/>
      <c r="P100" s="8"/>
      <c r="Q100" s="8" t="s">
        <v>34</v>
      </c>
      <c r="R100" s="8"/>
      <c r="T100" s="8" t="s">
        <v>51</v>
      </c>
      <c r="U100" s="6" t="s">
        <v>37</v>
      </c>
      <c r="V100" s="6" t="s">
        <v>38</v>
      </c>
      <c r="W100" s="6" t="s">
        <v>39</v>
      </c>
      <c r="X100" s="8">
        <v>44115</v>
      </c>
      <c r="Y100" s="6">
        <f t="shared" ref="Y100:Y105" si="24">DAYS360(L100,M100)</f>
        <v>63</v>
      </c>
      <c r="Z100">
        <f>(M100-L100)</f>
        <v>62</v>
      </c>
      <c r="AA100" s="6" t="s">
        <v>228</v>
      </c>
      <c r="AB100" s="6" t="s">
        <v>273</v>
      </c>
    </row>
    <row r="101" spans="1:28" ht="39" x14ac:dyDescent="0.25">
      <c r="A101" s="6" t="s">
        <v>25</v>
      </c>
      <c r="B101" s="6">
        <v>51705698</v>
      </c>
      <c r="C101" s="6" t="s">
        <v>274</v>
      </c>
      <c r="D101" s="6" t="s">
        <v>50</v>
      </c>
      <c r="E101" s="6" t="s">
        <v>28</v>
      </c>
      <c r="F101" s="6" t="s">
        <v>29</v>
      </c>
      <c r="G101" s="7" t="s">
        <v>30</v>
      </c>
      <c r="H101" s="6">
        <v>57</v>
      </c>
      <c r="I101" s="6" t="s">
        <v>44</v>
      </c>
      <c r="J101" s="6" t="s">
        <v>32</v>
      </c>
      <c r="K101" s="6" t="s">
        <v>33</v>
      </c>
      <c r="L101" s="8">
        <v>43995</v>
      </c>
      <c r="M101" s="13" t="s">
        <v>34</v>
      </c>
      <c r="O101" s="8"/>
      <c r="P101" s="8"/>
      <c r="Q101" s="6" t="s">
        <v>34</v>
      </c>
      <c r="R101" s="6"/>
      <c r="T101" s="8" t="s">
        <v>46</v>
      </c>
      <c r="U101" s="6" t="s">
        <v>37</v>
      </c>
      <c r="V101" s="6" t="s">
        <v>275</v>
      </c>
      <c r="W101" s="6" t="s">
        <v>39</v>
      </c>
      <c r="X101" s="8">
        <v>44006</v>
      </c>
      <c r="Y101" s="6">
        <f t="shared" ref="Y101:Y102" si="25">DAYS360(L101,X101)</f>
        <v>11</v>
      </c>
      <c r="Z101" s="10">
        <f>(X101-L101)</f>
        <v>11</v>
      </c>
      <c r="AA101" s="6" t="s">
        <v>228</v>
      </c>
      <c r="AB101" s="6" t="s">
        <v>276</v>
      </c>
    </row>
    <row r="102" spans="1:28" ht="51.75" x14ac:dyDescent="0.25">
      <c r="A102" s="6" t="s">
        <v>25</v>
      </c>
      <c r="B102" s="6">
        <v>51708623</v>
      </c>
      <c r="C102" s="6" t="s">
        <v>277</v>
      </c>
      <c r="D102" s="6" t="s">
        <v>27</v>
      </c>
      <c r="E102" s="6" t="s">
        <v>28</v>
      </c>
      <c r="F102" s="6" t="s">
        <v>29</v>
      </c>
      <c r="G102" s="7" t="s">
        <v>30</v>
      </c>
      <c r="H102" s="6">
        <v>57</v>
      </c>
      <c r="I102" s="6" t="s">
        <v>44</v>
      </c>
      <c r="J102" s="6" t="s">
        <v>32</v>
      </c>
      <c r="K102" s="6" t="s">
        <v>33</v>
      </c>
      <c r="L102" s="8">
        <v>43352</v>
      </c>
      <c r="M102" s="6" t="s">
        <v>34</v>
      </c>
      <c r="O102" s="8"/>
      <c r="P102" s="8"/>
      <c r="Q102" s="8" t="s">
        <v>34</v>
      </c>
      <c r="R102" s="8"/>
      <c r="T102" s="8" t="s">
        <v>51</v>
      </c>
      <c r="U102" s="6" t="s">
        <v>37</v>
      </c>
      <c r="V102" s="6" t="s">
        <v>47</v>
      </c>
      <c r="W102" s="6" t="s">
        <v>39</v>
      </c>
      <c r="X102" s="8">
        <v>44298</v>
      </c>
      <c r="Y102" s="6">
        <f t="shared" si="25"/>
        <v>933</v>
      </c>
      <c r="Z102" s="10">
        <f>(X102-L102)</f>
        <v>946</v>
      </c>
      <c r="AA102" s="6" t="s">
        <v>223</v>
      </c>
      <c r="AB102" s="6" t="s">
        <v>278</v>
      </c>
    </row>
    <row r="103" spans="1:28" ht="39" x14ac:dyDescent="0.25">
      <c r="A103" s="6" t="s">
        <v>25</v>
      </c>
      <c r="B103" s="6">
        <v>51730800</v>
      </c>
      <c r="C103" s="6" t="s">
        <v>279</v>
      </c>
      <c r="D103" s="6" t="s">
        <v>50</v>
      </c>
      <c r="E103" s="6" t="s">
        <v>28</v>
      </c>
      <c r="F103" s="6" t="s">
        <v>29</v>
      </c>
      <c r="G103" s="7" t="s">
        <v>30</v>
      </c>
      <c r="H103" s="6">
        <v>57</v>
      </c>
      <c r="I103" s="6" t="s">
        <v>44</v>
      </c>
      <c r="J103" s="6" t="s">
        <v>32</v>
      </c>
      <c r="K103" s="6" t="s">
        <v>33</v>
      </c>
      <c r="L103" s="8">
        <v>42036</v>
      </c>
      <c r="M103" s="13">
        <v>42065</v>
      </c>
      <c r="O103" s="8"/>
      <c r="P103" s="8"/>
      <c r="Q103" s="8" t="s">
        <v>34</v>
      </c>
      <c r="R103" s="8"/>
      <c r="T103" s="8" t="s">
        <v>51</v>
      </c>
      <c r="U103" s="6" t="s">
        <v>37</v>
      </c>
      <c r="V103" s="6" t="s">
        <v>38</v>
      </c>
      <c r="W103" s="6" t="s">
        <v>39</v>
      </c>
      <c r="X103" s="8">
        <v>44133</v>
      </c>
      <c r="Y103" s="6">
        <f t="shared" si="24"/>
        <v>31</v>
      </c>
      <c r="Z103">
        <f>(M103-L103)</f>
        <v>29</v>
      </c>
      <c r="AA103" s="6" t="s">
        <v>228</v>
      </c>
      <c r="AB103" s="6" t="s">
        <v>280</v>
      </c>
    </row>
    <row r="104" spans="1:28" ht="77.25" x14ac:dyDescent="0.25">
      <c r="A104" s="6" t="s">
        <v>25</v>
      </c>
      <c r="B104" s="6">
        <v>51849914</v>
      </c>
      <c r="C104" s="6" t="s">
        <v>281</v>
      </c>
      <c r="D104" s="6" t="s">
        <v>200</v>
      </c>
      <c r="E104" s="6" t="s">
        <v>28</v>
      </c>
      <c r="F104" s="6" t="s">
        <v>29</v>
      </c>
      <c r="G104" s="7" t="s">
        <v>30</v>
      </c>
      <c r="H104" s="6">
        <v>54</v>
      </c>
      <c r="I104" s="6" t="s">
        <v>44</v>
      </c>
      <c r="J104" s="6" t="s">
        <v>32</v>
      </c>
      <c r="K104" s="6" t="s">
        <v>33</v>
      </c>
      <c r="L104" s="8">
        <v>42520</v>
      </c>
      <c r="M104" s="13">
        <v>42547</v>
      </c>
      <c r="O104" s="8"/>
      <c r="P104" s="8"/>
      <c r="Q104" s="8" t="s">
        <v>34</v>
      </c>
      <c r="R104" s="8"/>
      <c r="T104" s="8" t="s">
        <v>51</v>
      </c>
      <c r="U104" s="6" t="s">
        <v>37</v>
      </c>
      <c r="V104" s="6" t="s">
        <v>38</v>
      </c>
      <c r="W104" s="6" t="s">
        <v>39</v>
      </c>
      <c r="X104" s="8">
        <v>44288</v>
      </c>
      <c r="Y104" s="6">
        <f t="shared" si="24"/>
        <v>26</v>
      </c>
      <c r="Z104">
        <f>(M104-L104)</f>
        <v>27</v>
      </c>
      <c r="AA104" s="6" t="s">
        <v>223</v>
      </c>
      <c r="AB104" s="6" t="s">
        <v>282</v>
      </c>
    </row>
    <row r="105" spans="1:28" ht="39" x14ac:dyDescent="0.25">
      <c r="A105" s="6" t="s">
        <v>25</v>
      </c>
      <c r="B105" s="6">
        <v>51858135</v>
      </c>
      <c r="C105" s="6" t="s">
        <v>283</v>
      </c>
      <c r="D105" s="6" t="s">
        <v>50</v>
      </c>
      <c r="E105" s="6" t="s">
        <v>28</v>
      </c>
      <c r="F105" s="6" t="s">
        <v>29</v>
      </c>
      <c r="G105" s="7" t="s">
        <v>30</v>
      </c>
      <c r="H105" s="6">
        <v>54</v>
      </c>
      <c r="I105" s="6" t="s">
        <v>44</v>
      </c>
      <c r="J105" s="6" t="s">
        <v>32</v>
      </c>
      <c r="K105" s="6" t="s">
        <v>33</v>
      </c>
      <c r="L105" s="8">
        <v>42585</v>
      </c>
      <c r="M105" s="13">
        <v>42623</v>
      </c>
      <c r="O105" s="8"/>
      <c r="P105" s="8"/>
      <c r="Q105" s="8" t="s">
        <v>34</v>
      </c>
      <c r="R105" s="8"/>
      <c r="T105" s="8" t="s">
        <v>51</v>
      </c>
      <c r="U105" s="6" t="s">
        <v>37</v>
      </c>
      <c r="V105" s="6" t="s">
        <v>38</v>
      </c>
      <c r="W105" s="6" t="s">
        <v>39</v>
      </c>
      <c r="X105" s="8">
        <v>44089</v>
      </c>
      <c r="Y105" s="6">
        <f t="shared" si="24"/>
        <v>37</v>
      </c>
      <c r="Z105">
        <f>(M105-L105)</f>
        <v>38</v>
      </c>
      <c r="AA105" s="6" t="s">
        <v>223</v>
      </c>
      <c r="AB105" s="6" t="s">
        <v>284</v>
      </c>
    </row>
  </sheetData>
  <autoFilter ref="A1:AB10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6"/>
  <sheetViews>
    <sheetView topLeftCell="F2" workbookViewId="0">
      <selection activeCell="Q2" sqref="Q2:Q106"/>
    </sheetView>
  </sheetViews>
  <sheetFormatPr baseColWidth="10" defaultRowHeight="15" x14ac:dyDescent="0.25"/>
  <cols>
    <col min="1" max="1" width="12" bestFit="1" customWidth="1"/>
    <col min="2" max="2" width="10.85546875" customWidth="1"/>
    <col min="3" max="3" width="5.7109375" customWidth="1"/>
    <col min="4" max="4" width="16.140625" customWidth="1"/>
    <col min="5" max="6" width="12.7109375" customWidth="1"/>
    <col min="7" max="7" width="15.7109375" customWidth="1"/>
    <col min="8" max="8" width="12.85546875" customWidth="1"/>
    <col min="9" max="9" width="15.28515625" customWidth="1"/>
    <col min="10" max="11" width="12.7109375" customWidth="1"/>
    <col min="12" max="12" width="16.7109375" customWidth="1"/>
    <col min="13" max="13" width="14" customWidth="1"/>
    <col min="14" max="14" width="15.85546875" customWidth="1"/>
    <col min="15" max="15" width="16.42578125" customWidth="1"/>
    <col min="16" max="16" width="15.7109375" customWidth="1"/>
  </cols>
  <sheetData>
    <row r="1" spans="1:17" ht="15" hidden="1" customHeight="1" x14ac:dyDescent="0.25"/>
    <row r="2" spans="1:17" ht="40.5" customHeight="1" x14ac:dyDescent="0.25">
      <c r="A2" s="1" t="s">
        <v>1</v>
      </c>
      <c r="B2" s="1" t="s">
        <v>6</v>
      </c>
      <c r="C2" s="1" t="s">
        <v>7</v>
      </c>
      <c r="D2" s="2" t="s">
        <v>11</v>
      </c>
      <c r="E2" s="2" t="s">
        <v>12</v>
      </c>
      <c r="F2" s="2" t="s">
        <v>13</v>
      </c>
      <c r="G2" s="2" t="s">
        <v>21</v>
      </c>
      <c r="H2" s="2" t="s">
        <v>14</v>
      </c>
      <c r="I2" s="2" t="s">
        <v>15</v>
      </c>
      <c r="J2" s="2" t="s">
        <v>16</v>
      </c>
      <c r="K2" s="2" t="s">
        <v>17</v>
      </c>
      <c r="L2" s="4" t="s">
        <v>18</v>
      </c>
      <c r="M2" s="17" t="s">
        <v>471</v>
      </c>
      <c r="N2" s="2" t="s">
        <v>472</v>
      </c>
      <c r="O2" s="2" t="s">
        <v>21</v>
      </c>
      <c r="P2" s="2" t="s">
        <v>22</v>
      </c>
      <c r="Q2" s="2" t="s">
        <v>498</v>
      </c>
    </row>
    <row r="3" spans="1:17" x14ac:dyDescent="0.25">
      <c r="A3" s="6">
        <v>1024534752</v>
      </c>
      <c r="B3" s="7" t="s">
        <v>30</v>
      </c>
      <c r="C3" s="6">
        <v>28</v>
      </c>
      <c r="D3" s="8">
        <v>43980</v>
      </c>
      <c r="E3" s="8" t="s">
        <v>34</v>
      </c>
      <c r="F3" s="35">
        <f>DAYS360(D3,G3)</f>
        <v>391</v>
      </c>
      <c r="G3" s="8">
        <v>44377</v>
      </c>
      <c r="H3" s="35">
        <v>0</v>
      </c>
      <c r="I3" s="8">
        <v>44034</v>
      </c>
      <c r="J3" s="35">
        <f>DAYS360(D3,I3)</f>
        <v>53</v>
      </c>
      <c r="K3" s="35">
        <v>1</v>
      </c>
      <c r="L3" s="8" t="s">
        <v>36</v>
      </c>
      <c r="M3" s="35">
        <v>0</v>
      </c>
      <c r="N3">
        <f>(I3-D3)</f>
        <v>54</v>
      </c>
      <c r="O3" s="8">
        <v>44377</v>
      </c>
      <c r="P3" s="6" t="s">
        <v>39</v>
      </c>
      <c r="Q3" t="s">
        <v>499</v>
      </c>
    </row>
    <row r="4" spans="1:17" x14ac:dyDescent="0.25">
      <c r="A4" s="6">
        <v>1031133182</v>
      </c>
      <c r="B4" s="7" t="s">
        <v>30</v>
      </c>
      <c r="C4" s="6">
        <v>29</v>
      </c>
      <c r="D4" s="8">
        <v>44041</v>
      </c>
      <c r="E4" s="8">
        <v>44081</v>
      </c>
      <c r="F4" s="35">
        <f t="shared" ref="F4:F67" si="0">DAYS360(D4,G4)</f>
        <v>331</v>
      </c>
      <c r="G4" s="8">
        <v>44377</v>
      </c>
      <c r="H4" s="35">
        <v>1</v>
      </c>
      <c r="I4" s="8" t="s">
        <v>34</v>
      </c>
      <c r="J4" s="35">
        <f>DAYS360(D4,G4)</f>
        <v>331</v>
      </c>
      <c r="K4" s="35">
        <v>0</v>
      </c>
      <c r="L4" s="8" t="s">
        <v>46</v>
      </c>
      <c r="M4">
        <v>1</v>
      </c>
      <c r="N4">
        <f>(E4-D4)</f>
        <v>40</v>
      </c>
      <c r="O4" s="8">
        <v>44377</v>
      </c>
      <c r="P4" s="6" t="s">
        <v>39</v>
      </c>
      <c r="Q4" t="s">
        <v>499</v>
      </c>
    </row>
    <row r="5" spans="1:17" x14ac:dyDescent="0.25">
      <c r="A5" s="6">
        <v>1012341511</v>
      </c>
      <c r="B5" s="7" t="s">
        <v>30</v>
      </c>
      <c r="C5" s="6">
        <v>33</v>
      </c>
      <c r="D5" s="8">
        <v>43973</v>
      </c>
      <c r="E5" s="8">
        <v>44084</v>
      </c>
      <c r="F5" s="35">
        <f t="shared" si="0"/>
        <v>398</v>
      </c>
      <c r="G5" s="8">
        <v>44377</v>
      </c>
      <c r="H5" s="35">
        <v>1</v>
      </c>
      <c r="I5" s="8" t="s">
        <v>34</v>
      </c>
      <c r="J5" s="35">
        <f>DAYS360(D5,G5)</f>
        <v>398</v>
      </c>
      <c r="K5" s="35">
        <v>0</v>
      </c>
      <c r="L5" s="8" t="s">
        <v>51</v>
      </c>
      <c r="N5">
        <f>(E5-D5)</f>
        <v>111</v>
      </c>
      <c r="O5" s="8">
        <v>44377</v>
      </c>
      <c r="P5" s="6" t="s">
        <v>39</v>
      </c>
      <c r="Q5" t="s">
        <v>499</v>
      </c>
    </row>
    <row r="6" spans="1:17" x14ac:dyDescent="0.25">
      <c r="A6" s="6">
        <v>53931062</v>
      </c>
      <c r="B6" s="7" t="s">
        <v>30</v>
      </c>
      <c r="C6" s="6">
        <v>36</v>
      </c>
      <c r="D6" s="8">
        <v>43903</v>
      </c>
      <c r="E6" s="8" t="s">
        <v>34</v>
      </c>
      <c r="F6" s="35">
        <f t="shared" si="0"/>
        <v>467</v>
      </c>
      <c r="G6" s="8">
        <v>44377</v>
      </c>
      <c r="H6" s="35">
        <v>0</v>
      </c>
      <c r="I6" s="8">
        <v>43974</v>
      </c>
      <c r="J6" s="35">
        <f t="shared" ref="J6:J67" si="1">DAYS360(D6,I6)</f>
        <v>70</v>
      </c>
      <c r="K6" s="35">
        <v>1</v>
      </c>
      <c r="L6" s="8" t="s">
        <v>46</v>
      </c>
      <c r="M6">
        <v>1</v>
      </c>
      <c r="N6">
        <f>(I6-D6)</f>
        <v>71</v>
      </c>
      <c r="O6" s="8">
        <v>44377</v>
      </c>
      <c r="P6" s="6" t="s">
        <v>39</v>
      </c>
      <c r="Q6" t="s">
        <v>499</v>
      </c>
    </row>
    <row r="7" spans="1:17" x14ac:dyDescent="0.25">
      <c r="A7" s="6">
        <v>55305438</v>
      </c>
      <c r="B7" s="7" t="s">
        <v>30</v>
      </c>
      <c r="C7" s="6">
        <v>36</v>
      </c>
      <c r="D7" s="8">
        <v>44132</v>
      </c>
      <c r="E7" s="8">
        <v>44182</v>
      </c>
      <c r="F7" s="35">
        <f t="shared" si="0"/>
        <v>242</v>
      </c>
      <c r="G7" s="8">
        <v>44377</v>
      </c>
      <c r="H7" s="35">
        <v>1</v>
      </c>
      <c r="I7" s="8" t="s">
        <v>34</v>
      </c>
      <c r="J7" s="35">
        <f t="shared" ref="J7:J14" si="2">DAYS360(D7,G7)</f>
        <v>242</v>
      </c>
      <c r="K7" s="35">
        <v>0</v>
      </c>
      <c r="L7" s="8" t="s">
        <v>36</v>
      </c>
      <c r="M7" s="35">
        <v>0</v>
      </c>
      <c r="N7">
        <f t="shared" ref="N7:N14" si="3">(E7-D7)</f>
        <v>50</v>
      </c>
      <c r="O7" s="8">
        <v>44377</v>
      </c>
      <c r="P7" s="6" t="s">
        <v>39</v>
      </c>
      <c r="Q7" t="s">
        <v>499</v>
      </c>
    </row>
    <row r="8" spans="1:17" x14ac:dyDescent="0.25">
      <c r="A8" s="6">
        <v>39731878</v>
      </c>
      <c r="B8" s="7" t="s">
        <v>30</v>
      </c>
      <c r="C8" s="6">
        <v>39</v>
      </c>
      <c r="D8" s="8">
        <v>44313</v>
      </c>
      <c r="E8" s="8">
        <v>44340</v>
      </c>
      <c r="F8" s="35">
        <f t="shared" si="0"/>
        <v>63</v>
      </c>
      <c r="G8" s="8">
        <v>44377</v>
      </c>
      <c r="H8" s="35">
        <v>1</v>
      </c>
      <c r="I8" s="8" t="s">
        <v>34</v>
      </c>
      <c r="J8" s="35">
        <f t="shared" si="2"/>
        <v>63</v>
      </c>
      <c r="K8" s="35">
        <v>0</v>
      </c>
      <c r="L8" s="8" t="s">
        <v>36</v>
      </c>
      <c r="M8" s="35">
        <v>0</v>
      </c>
      <c r="N8">
        <f t="shared" si="3"/>
        <v>27</v>
      </c>
      <c r="O8" s="8">
        <v>44377</v>
      </c>
      <c r="P8" s="6" t="s">
        <v>39</v>
      </c>
      <c r="Q8" t="s">
        <v>499</v>
      </c>
    </row>
    <row r="9" spans="1:17" x14ac:dyDescent="0.25">
      <c r="A9" s="6">
        <v>52743532</v>
      </c>
      <c r="B9" s="7" t="s">
        <v>30</v>
      </c>
      <c r="C9" s="6">
        <v>39</v>
      </c>
      <c r="D9" s="8">
        <v>43965</v>
      </c>
      <c r="E9" s="8">
        <v>44039</v>
      </c>
      <c r="F9" s="35">
        <f t="shared" si="0"/>
        <v>406</v>
      </c>
      <c r="G9" s="8">
        <v>44377</v>
      </c>
      <c r="H9" s="35">
        <v>1</v>
      </c>
      <c r="I9" s="8" t="s">
        <v>34</v>
      </c>
      <c r="J9" s="35">
        <f t="shared" si="2"/>
        <v>406</v>
      </c>
      <c r="K9" s="35">
        <v>0</v>
      </c>
      <c r="L9" s="8" t="s">
        <v>46</v>
      </c>
      <c r="M9">
        <v>1</v>
      </c>
      <c r="N9">
        <f t="shared" si="3"/>
        <v>74</v>
      </c>
      <c r="O9" s="8">
        <v>44377</v>
      </c>
      <c r="P9" s="6" t="s">
        <v>39</v>
      </c>
      <c r="Q9" t="s">
        <v>499</v>
      </c>
    </row>
    <row r="10" spans="1:17" x14ac:dyDescent="0.25">
      <c r="A10" s="6">
        <v>52786823</v>
      </c>
      <c r="B10" s="7" t="s">
        <v>30</v>
      </c>
      <c r="C10" s="6">
        <v>41</v>
      </c>
      <c r="D10" s="8">
        <v>44342</v>
      </c>
      <c r="E10" s="8">
        <v>44372</v>
      </c>
      <c r="F10" s="35">
        <f t="shared" si="0"/>
        <v>34</v>
      </c>
      <c r="G10" s="8">
        <v>44377</v>
      </c>
      <c r="H10" s="35">
        <v>1</v>
      </c>
      <c r="I10" s="8" t="s">
        <v>34</v>
      </c>
      <c r="J10" s="35">
        <f t="shared" si="2"/>
        <v>34</v>
      </c>
      <c r="K10" s="35">
        <v>0</v>
      </c>
      <c r="L10" s="8" t="s">
        <v>46</v>
      </c>
      <c r="M10">
        <v>1</v>
      </c>
      <c r="N10">
        <f t="shared" si="3"/>
        <v>30</v>
      </c>
      <c r="O10" s="8">
        <v>44377</v>
      </c>
      <c r="P10" s="6" t="s">
        <v>39</v>
      </c>
      <c r="Q10" t="s">
        <v>499</v>
      </c>
    </row>
    <row r="11" spans="1:17" x14ac:dyDescent="0.25">
      <c r="A11" s="6">
        <v>20739294</v>
      </c>
      <c r="B11" s="7" t="s">
        <v>30</v>
      </c>
      <c r="C11" s="6">
        <v>43</v>
      </c>
      <c r="D11" s="8">
        <v>43988</v>
      </c>
      <c r="E11" s="8">
        <v>44018</v>
      </c>
      <c r="F11" s="35">
        <f t="shared" si="0"/>
        <v>384</v>
      </c>
      <c r="G11" s="8">
        <v>44377</v>
      </c>
      <c r="H11" s="35">
        <v>1</v>
      </c>
      <c r="I11" s="8" t="s">
        <v>34</v>
      </c>
      <c r="J11" s="35">
        <f t="shared" si="2"/>
        <v>384</v>
      </c>
      <c r="K11" s="35">
        <v>0</v>
      </c>
      <c r="L11" s="8" t="s">
        <v>46</v>
      </c>
      <c r="M11">
        <v>1</v>
      </c>
      <c r="N11">
        <f t="shared" si="3"/>
        <v>30</v>
      </c>
      <c r="O11" s="8">
        <v>44377</v>
      </c>
      <c r="P11" s="6" t="s">
        <v>39</v>
      </c>
      <c r="Q11" t="s">
        <v>499</v>
      </c>
    </row>
    <row r="12" spans="1:17" x14ac:dyDescent="0.25">
      <c r="A12" s="6">
        <v>52380327</v>
      </c>
      <c r="B12" s="7" t="s">
        <v>30</v>
      </c>
      <c r="C12" s="6">
        <v>43</v>
      </c>
      <c r="D12" s="8">
        <v>43908</v>
      </c>
      <c r="E12" s="8">
        <v>43963</v>
      </c>
      <c r="F12" s="35">
        <f t="shared" si="0"/>
        <v>462</v>
      </c>
      <c r="G12" s="8">
        <v>44377</v>
      </c>
      <c r="H12" s="35">
        <v>1</v>
      </c>
      <c r="I12" s="8" t="s">
        <v>34</v>
      </c>
      <c r="J12" s="35">
        <f t="shared" si="2"/>
        <v>462</v>
      </c>
      <c r="K12" s="35">
        <v>0</v>
      </c>
      <c r="L12" s="8" t="s">
        <v>46</v>
      </c>
      <c r="M12">
        <v>1</v>
      </c>
      <c r="N12">
        <f t="shared" si="3"/>
        <v>55</v>
      </c>
      <c r="O12" s="8">
        <v>44377</v>
      </c>
      <c r="P12" s="6" t="s">
        <v>39</v>
      </c>
      <c r="Q12" t="s">
        <v>499</v>
      </c>
    </row>
    <row r="13" spans="1:17" x14ac:dyDescent="0.25">
      <c r="A13" s="6">
        <v>40040478</v>
      </c>
      <c r="B13" s="7" t="s">
        <v>30</v>
      </c>
      <c r="C13" s="6">
        <v>45</v>
      </c>
      <c r="D13" s="8">
        <v>44001</v>
      </c>
      <c r="E13" s="8">
        <v>44033</v>
      </c>
      <c r="F13" s="35">
        <f t="shared" si="0"/>
        <v>371</v>
      </c>
      <c r="G13" s="8">
        <v>44377</v>
      </c>
      <c r="H13" s="35">
        <v>1</v>
      </c>
      <c r="I13" s="8" t="s">
        <v>34</v>
      </c>
      <c r="J13" s="35">
        <f t="shared" si="2"/>
        <v>371</v>
      </c>
      <c r="K13" s="35">
        <v>0</v>
      </c>
      <c r="L13" s="8" t="s">
        <v>36</v>
      </c>
      <c r="M13" s="35">
        <v>0</v>
      </c>
      <c r="N13">
        <f t="shared" si="3"/>
        <v>32</v>
      </c>
      <c r="O13" s="8">
        <v>44377</v>
      </c>
      <c r="P13" s="6" t="s">
        <v>39</v>
      </c>
      <c r="Q13" t="s">
        <v>499</v>
      </c>
    </row>
    <row r="14" spans="1:17" x14ac:dyDescent="0.25">
      <c r="A14" s="6">
        <v>52559895</v>
      </c>
      <c r="B14" s="7" t="s">
        <v>30</v>
      </c>
      <c r="C14" s="6">
        <v>47</v>
      </c>
      <c r="D14" s="8">
        <v>44217</v>
      </c>
      <c r="E14" s="8">
        <v>44272</v>
      </c>
      <c r="F14" s="35">
        <f t="shared" si="0"/>
        <v>159</v>
      </c>
      <c r="G14" s="8">
        <v>44377</v>
      </c>
      <c r="H14" s="35">
        <v>1</v>
      </c>
      <c r="I14" s="8" t="s">
        <v>34</v>
      </c>
      <c r="J14" s="35">
        <f t="shared" si="2"/>
        <v>159</v>
      </c>
      <c r="K14" s="35">
        <v>0</v>
      </c>
      <c r="L14" s="8" t="s">
        <v>36</v>
      </c>
      <c r="M14" s="35">
        <v>0</v>
      </c>
      <c r="N14">
        <f t="shared" si="3"/>
        <v>55</v>
      </c>
      <c r="O14" s="8">
        <v>44377</v>
      </c>
      <c r="P14" s="6" t="s">
        <v>39</v>
      </c>
      <c r="Q14" t="s">
        <v>499</v>
      </c>
    </row>
    <row r="15" spans="1:17" x14ac:dyDescent="0.25">
      <c r="A15" s="6">
        <v>33238667</v>
      </c>
      <c r="B15" s="7" t="s">
        <v>30</v>
      </c>
      <c r="C15" s="6">
        <v>48</v>
      </c>
      <c r="D15" s="8">
        <v>44284</v>
      </c>
      <c r="E15" s="8" t="s">
        <v>34</v>
      </c>
      <c r="F15" s="35">
        <f t="shared" si="0"/>
        <v>91</v>
      </c>
      <c r="G15" s="8">
        <v>44377</v>
      </c>
      <c r="H15" s="35">
        <v>0</v>
      </c>
      <c r="I15" s="8">
        <v>44343</v>
      </c>
      <c r="J15" s="35">
        <f t="shared" si="1"/>
        <v>58</v>
      </c>
      <c r="K15" s="35">
        <v>1</v>
      </c>
      <c r="L15" s="8" t="s">
        <v>46</v>
      </c>
      <c r="M15">
        <v>1</v>
      </c>
      <c r="N15">
        <f>(I15-D15)</f>
        <v>59</v>
      </c>
      <c r="O15" s="8">
        <v>44377</v>
      </c>
      <c r="P15" s="6" t="s">
        <v>39</v>
      </c>
      <c r="Q15" t="s">
        <v>499</v>
      </c>
    </row>
    <row r="16" spans="1:17" x14ac:dyDescent="0.25">
      <c r="A16" s="6">
        <v>52024000</v>
      </c>
      <c r="B16" s="7" t="s">
        <v>30</v>
      </c>
      <c r="C16" s="6">
        <v>49</v>
      </c>
      <c r="D16" s="8">
        <v>44292</v>
      </c>
      <c r="E16" s="8">
        <v>44321</v>
      </c>
      <c r="F16" s="35">
        <f t="shared" si="0"/>
        <v>84</v>
      </c>
      <c r="G16" s="8">
        <v>44377</v>
      </c>
      <c r="H16" s="35">
        <v>1</v>
      </c>
      <c r="I16" s="8" t="s">
        <v>34</v>
      </c>
      <c r="J16" s="35">
        <f t="shared" ref="J16:J18" si="4">DAYS360(D16,G16)</f>
        <v>84</v>
      </c>
      <c r="K16" s="35">
        <v>0</v>
      </c>
      <c r="L16" s="8" t="s">
        <v>46</v>
      </c>
      <c r="M16">
        <v>1</v>
      </c>
      <c r="N16">
        <f t="shared" ref="N16:N18" si="5">(E16-D16)</f>
        <v>29</v>
      </c>
      <c r="O16" s="8">
        <v>44377</v>
      </c>
      <c r="P16" s="6" t="s">
        <v>39</v>
      </c>
      <c r="Q16" t="s">
        <v>499</v>
      </c>
    </row>
    <row r="17" spans="1:17" x14ac:dyDescent="0.25">
      <c r="A17" s="6">
        <v>20886937</v>
      </c>
      <c r="B17" s="7" t="s">
        <v>30</v>
      </c>
      <c r="C17" s="6">
        <v>50</v>
      </c>
      <c r="D17" s="8">
        <v>44312</v>
      </c>
      <c r="E17" s="8">
        <v>44330</v>
      </c>
      <c r="F17" s="35">
        <f t="shared" si="0"/>
        <v>64</v>
      </c>
      <c r="G17" s="8">
        <v>44377</v>
      </c>
      <c r="H17" s="35">
        <v>1</v>
      </c>
      <c r="I17" s="8" t="s">
        <v>34</v>
      </c>
      <c r="J17" s="35">
        <f t="shared" si="4"/>
        <v>64</v>
      </c>
      <c r="K17" s="35">
        <v>0</v>
      </c>
      <c r="L17" s="8" t="s">
        <v>36</v>
      </c>
      <c r="M17" s="35">
        <v>0</v>
      </c>
      <c r="N17">
        <f t="shared" si="5"/>
        <v>18</v>
      </c>
      <c r="O17" s="8">
        <v>44377</v>
      </c>
      <c r="P17" s="6" t="s">
        <v>39</v>
      </c>
      <c r="Q17" t="s">
        <v>499</v>
      </c>
    </row>
    <row r="18" spans="1:17" x14ac:dyDescent="0.25">
      <c r="A18" s="6">
        <v>35476412</v>
      </c>
      <c r="B18" s="7" t="s">
        <v>30</v>
      </c>
      <c r="C18" s="6">
        <v>50</v>
      </c>
      <c r="D18" s="8">
        <v>44222</v>
      </c>
      <c r="E18" s="8">
        <v>44232</v>
      </c>
      <c r="F18" s="35">
        <f t="shared" si="0"/>
        <v>154</v>
      </c>
      <c r="G18" s="8">
        <v>44377</v>
      </c>
      <c r="H18" s="35">
        <v>1</v>
      </c>
      <c r="I18" s="8" t="s">
        <v>34</v>
      </c>
      <c r="J18" s="35">
        <f t="shared" si="4"/>
        <v>154</v>
      </c>
      <c r="K18" s="35">
        <v>0</v>
      </c>
      <c r="L18" s="8" t="s">
        <v>51</v>
      </c>
      <c r="N18">
        <f t="shared" si="5"/>
        <v>10</v>
      </c>
      <c r="O18" s="8">
        <v>44377</v>
      </c>
      <c r="P18" s="6" t="s">
        <v>39</v>
      </c>
      <c r="Q18" t="s">
        <v>499</v>
      </c>
    </row>
    <row r="19" spans="1:17" x14ac:dyDescent="0.25">
      <c r="A19" s="6">
        <v>39654575</v>
      </c>
      <c r="B19" s="7" t="s">
        <v>30</v>
      </c>
      <c r="C19" s="6">
        <v>50</v>
      </c>
      <c r="D19" s="8">
        <v>44229</v>
      </c>
      <c r="E19" s="8" t="s">
        <v>34</v>
      </c>
      <c r="F19" s="35">
        <f t="shared" si="0"/>
        <v>148</v>
      </c>
      <c r="G19" s="8">
        <v>44377</v>
      </c>
      <c r="H19" s="35">
        <v>0</v>
      </c>
      <c r="I19" s="8">
        <v>44273</v>
      </c>
      <c r="J19" s="35">
        <f t="shared" si="1"/>
        <v>46</v>
      </c>
      <c r="K19" s="35">
        <v>1</v>
      </c>
      <c r="L19" s="8" t="s">
        <v>46</v>
      </c>
      <c r="M19">
        <v>1</v>
      </c>
      <c r="N19">
        <f>(I19-D19)</f>
        <v>44</v>
      </c>
      <c r="O19" s="8">
        <v>44377</v>
      </c>
      <c r="P19" s="6" t="s">
        <v>39</v>
      </c>
      <c r="Q19" t="s">
        <v>499</v>
      </c>
    </row>
    <row r="20" spans="1:17" x14ac:dyDescent="0.25">
      <c r="A20" s="6">
        <v>51987451</v>
      </c>
      <c r="B20" s="7" t="s">
        <v>30</v>
      </c>
      <c r="C20" s="6">
        <v>50</v>
      </c>
      <c r="D20" s="8">
        <v>44118</v>
      </c>
      <c r="E20" s="8" t="s">
        <v>34</v>
      </c>
      <c r="F20" s="35">
        <f t="shared" si="0"/>
        <v>256</v>
      </c>
      <c r="G20" s="8">
        <v>44377</v>
      </c>
      <c r="H20" s="35">
        <v>0</v>
      </c>
      <c r="I20" s="8">
        <v>44132</v>
      </c>
      <c r="J20" s="35">
        <f t="shared" si="1"/>
        <v>14</v>
      </c>
      <c r="K20" s="35">
        <v>1</v>
      </c>
      <c r="L20" s="8" t="s">
        <v>36</v>
      </c>
      <c r="M20" s="35">
        <v>0</v>
      </c>
      <c r="N20">
        <f>(I20-D20)</f>
        <v>14</v>
      </c>
      <c r="O20" s="8">
        <v>44377</v>
      </c>
      <c r="P20" s="6" t="s">
        <v>39</v>
      </c>
      <c r="Q20" t="s">
        <v>499</v>
      </c>
    </row>
    <row r="21" spans="1:17" x14ac:dyDescent="0.25">
      <c r="A21" s="6">
        <v>24031120</v>
      </c>
      <c r="B21" s="7" t="s">
        <v>30</v>
      </c>
      <c r="C21" s="6">
        <v>51</v>
      </c>
      <c r="D21" s="8">
        <v>43923</v>
      </c>
      <c r="E21" s="8">
        <v>43950</v>
      </c>
      <c r="F21" s="35">
        <f t="shared" si="0"/>
        <v>448</v>
      </c>
      <c r="G21" s="8">
        <v>44377</v>
      </c>
      <c r="H21" s="35">
        <v>1</v>
      </c>
      <c r="I21" s="8" t="s">
        <v>34</v>
      </c>
      <c r="J21" s="35">
        <f t="shared" ref="J21:J22" si="6">DAYS360(D21,G21)</f>
        <v>448</v>
      </c>
      <c r="K21" s="35">
        <v>0</v>
      </c>
      <c r="L21" s="8" t="s">
        <v>46</v>
      </c>
      <c r="M21">
        <v>1</v>
      </c>
      <c r="N21">
        <f>(E21-D21)</f>
        <v>27</v>
      </c>
      <c r="O21" s="8">
        <v>44377</v>
      </c>
      <c r="P21" s="6" t="s">
        <v>39</v>
      </c>
      <c r="Q21" t="s">
        <v>499</v>
      </c>
    </row>
    <row r="22" spans="1:17" x14ac:dyDescent="0.25">
      <c r="A22" s="6">
        <v>39548757</v>
      </c>
      <c r="B22" s="7" t="s">
        <v>30</v>
      </c>
      <c r="C22" s="6">
        <v>51</v>
      </c>
      <c r="D22" s="8">
        <v>44212</v>
      </c>
      <c r="E22" s="8" t="s">
        <v>34</v>
      </c>
      <c r="F22" s="35">
        <f t="shared" si="0"/>
        <v>143</v>
      </c>
      <c r="G22" s="12">
        <v>44356</v>
      </c>
      <c r="H22" s="35">
        <v>0</v>
      </c>
      <c r="I22" s="8" t="s">
        <v>34</v>
      </c>
      <c r="J22" s="35">
        <f t="shared" si="6"/>
        <v>143</v>
      </c>
      <c r="K22" s="35">
        <v>0</v>
      </c>
      <c r="L22" s="8" t="s">
        <v>51</v>
      </c>
      <c r="N22">
        <f>(G22-D22)</f>
        <v>144</v>
      </c>
      <c r="O22" s="12">
        <v>44356</v>
      </c>
      <c r="P22" s="6" t="s">
        <v>39</v>
      </c>
      <c r="Q22" t="s">
        <v>499</v>
      </c>
    </row>
    <row r="23" spans="1:17" x14ac:dyDescent="0.25">
      <c r="A23" s="6">
        <v>51968391</v>
      </c>
      <c r="B23" s="7" t="s">
        <v>30</v>
      </c>
      <c r="C23" s="6">
        <v>51</v>
      </c>
      <c r="D23" s="8">
        <v>44061</v>
      </c>
      <c r="E23" s="8" t="s">
        <v>34</v>
      </c>
      <c r="F23" s="35">
        <f t="shared" si="0"/>
        <v>312</v>
      </c>
      <c r="G23" s="8">
        <v>44377</v>
      </c>
      <c r="H23" s="35">
        <v>0</v>
      </c>
      <c r="I23" s="8">
        <v>44096</v>
      </c>
      <c r="J23" s="35">
        <f t="shared" si="1"/>
        <v>34</v>
      </c>
      <c r="K23" s="35">
        <v>1</v>
      </c>
      <c r="L23" s="8" t="s">
        <v>36</v>
      </c>
      <c r="M23" s="35">
        <v>0</v>
      </c>
      <c r="N23">
        <f>(I23-D23)</f>
        <v>35</v>
      </c>
      <c r="O23" s="8">
        <v>44377</v>
      </c>
      <c r="P23" s="6" t="s">
        <v>39</v>
      </c>
      <c r="Q23" t="s">
        <v>499</v>
      </c>
    </row>
    <row r="24" spans="1:17" x14ac:dyDescent="0.25">
      <c r="A24" s="6">
        <v>51975577</v>
      </c>
      <c r="B24" s="7" t="s">
        <v>30</v>
      </c>
      <c r="C24" s="6">
        <v>51</v>
      </c>
      <c r="D24" s="8">
        <v>44036</v>
      </c>
      <c r="E24" s="8" t="s">
        <v>34</v>
      </c>
      <c r="F24" s="35">
        <f t="shared" si="0"/>
        <v>320</v>
      </c>
      <c r="G24" s="8">
        <v>44361</v>
      </c>
      <c r="H24" s="35">
        <v>0</v>
      </c>
      <c r="I24" s="8" t="s">
        <v>34</v>
      </c>
      <c r="J24" s="35">
        <f>DAYS360(D24,G24)</f>
        <v>320</v>
      </c>
      <c r="K24" s="35">
        <v>0</v>
      </c>
      <c r="L24" s="8" t="s">
        <v>51</v>
      </c>
      <c r="N24">
        <f>(G24-D24)</f>
        <v>325</v>
      </c>
      <c r="O24" s="8">
        <v>44361</v>
      </c>
      <c r="P24" s="6" t="s">
        <v>39</v>
      </c>
      <c r="Q24" t="s">
        <v>499</v>
      </c>
    </row>
    <row r="25" spans="1:17" x14ac:dyDescent="0.25">
      <c r="A25" s="6">
        <v>51988380</v>
      </c>
      <c r="B25" s="7" t="s">
        <v>30</v>
      </c>
      <c r="C25" s="6">
        <v>51</v>
      </c>
      <c r="D25" s="8">
        <v>44256</v>
      </c>
      <c r="E25" s="8" t="s">
        <v>34</v>
      </c>
      <c r="F25" s="35">
        <f t="shared" si="0"/>
        <v>119</v>
      </c>
      <c r="G25" s="8">
        <v>44377</v>
      </c>
      <c r="H25" s="35">
        <v>0</v>
      </c>
      <c r="I25" s="8">
        <v>44343</v>
      </c>
      <c r="J25" s="35">
        <f t="shared" si="1"/>
        <v>86</v>
      </c>
      <c r="K25" s="35">
        <v>1</v>
      </c>
      <c r="L25" s="8" t="s">
        <v>46</v>
      </c>
      <c r="M25">
        <v>1</v>
      </c>
      <c r="N25">
        <f>(I25-D25)</f>
        <v>87</v>
      </c>
      <c r="O25" s="8">
        <v>44377</v>
      </c>
      <c r="P25" s="6" t="s">
        <v>39</v>
      </c>
      <c r="Q25" t="s">
        <v>499</v>
      </c>
    </row>
    <row r="26" spans="1:17" x14ac:dyDescent="0.25">
      <c r="A26" s="6">
        <v>54256848</v>
      </c>
      <c r="B26" s="7" t="s">
        <v>30</v>
      </c>
      <c r="C26" s="6">
        <v>51</v>
      </c>
      <c r="D26" s="8">
        <v>44018</v>
      </c>
      <c r="E26" s="8">
        <v>44033</v>
      </c>
      <c r="F26" s="35">
        <f t="shared" si="0"/>
        <v>354</v>
      </c>
      <c r="G26" s="8">
        <v>44377</v>
      </c>
      <c r="H26" s="35">
        <v>1</v>
      </c>
      <c r="I26" s="8" t="s">
        <v>34</v>
      </c>
      <c r="J26" s="35">
        <f>DAYS360(D26,G26)</f>
        <v>354</v>
      </c>
      <c r="K26" s="35">
        <v>0</v>
      </c>
      <c r="L26" s="8" t="s">
        <v>36</v>
      </c>
      <c r="M26" s="35">
        <v>0</v>
      </c>
      <c r="N26">
        <f>(E26-D26)</f>
        <v>15</v>
      </c>
      <c r="O26" s="8">
        <v>44377</v>
      </c>
      <c r="P26" s="6" t="s">
        <v>39</v>
      </c>
      <c r="Q26" t="s">
        <v>499</v>
      </c>
    </row>
    <row r="27" spans="1:17" x14ac:dyDescent="0.25">
      <c r="A27" s="6">
        <v>39546092</v>
      </c>
      <c r="B27" s="7" t="s">
        <v>30</v>
      </c>
      <c r="C27" s="6">
        <v>52</v>
      </c>
      <c r="D27" s="8">
        <v>43958</v>
      </c>
      <c r="E27" s="8" t="s">
        <v>34</v>
      </c>
      <c r="F27" s="35">
        <f t="shared" si="0"/>
        <v>413</v>
      </c>
      <c r="G27" s="8">
        <v>44377</v>
      </c>
      <c r="H27" s="35">
        <v>0</v>
      </c>
      <c r="I27" s="8">
        <v>44037</v>
      </c>
      <c r="J27" s="35">
        <f t="shared" si="1"/>
        <v>78</v>
      </c>
      <c r="K27" s="35">
        <v>1</v>
      </c>
      <c r="L27" s="8" t="s">
        <v>46</v>
      </c>
      <c r="M27">
        <v>1</v>
      </c>
      <c r="N27">
        <f>(I27-D27)</f>
        <v>79</v>
      </c>
      <c r="O27" s="8">
        <v>44377</v>
      </c>
      <c r="P27" s="6" t="s">
        <v>39</v>
      </c>
      <c r="Q27" t="s">
        <v>499</v>
      </c>
    </row>
    <row r="28" spans="1:17" x14ac:dyDescent="0.25">
      <c r="A28" s="6">
        <v>39781268</v>
      </c>
      <c r="B28" s="7" t="s">
        <v>30</v>
      </c>
      <c r="C28" s="6">
        <v>52</v>
      </c>
      <c r="D28" s="8">
        <v>43892</v>
      </c>
      <c r="E28" s="8" t="s">
        <v>34</v>
      </c>
      <c r="F28" s="35">
        <f t="shared" si="0"/>
        <v>478</v>
      </c>
      <c r="G28" s="8">
        <v>44377</v>
      </c>
      <c r="H28" s="35">
        <v>0</v>
      </c>
      <c r="I28" s="8">
        <v>43988</v>
      </c>
      <c r="J28" s="35">
        <f t="shared" si="1"/>
        <v>94</v>
      </c>
      <c r="K28" s="35">
        <v>1</v>
      </c>
      <c r="L28" s="8" t="s">
        <v>46</v>
      </c>
      <c r="M28">
        <v>1</v>
      </c>
      <c r="N28">
        <f>(I28-D28)</f>
        <v>96</v>
      </c>
      <c r="O28" s="8">
        <v>44377</v>
      </c>
      <c r="P28" s="6" t="s">
        <v>39</v>
      </c>
      <c r="Q28" t="s">
        <v>499</v>
      </c>
    </row>
    <row r="29" spans="1:17" x14ac:dyDescent="0.25">
      <c r="A29" s="6">
        <v>20644354</v>
      </c>
      <c r="B29" s="7" t="s">
        <v>30</v>
      </c>
      <c r="C29" s="6">
        <v>56</v>
      </c>
      <c r="D29" s="8">
        <v>44020</v>
      </c>
      <c r="E29" s="8" t="s">
        <v>34</v>
      </c>
      <c r="F29" s="35">
        <f t="shared" si="0"/>
        <v>352</v>
      </c>
      <c r="G29" s="8">
        <v>44377</v>
      </c>
      <c r="H29" s="35">
        <v>0</v>
      </c>
      <c r="I29" s="8">
        <v>44037</v>
      </c>
      <c r="J29" s="35">
        <f t="shared" si="1"/>
        <v>17</v>
      </c>
      <c r="K29" s="35">
        <v>1</v>
      </c>
      <c r="L29" s="8" t="s">
        <v>51</v>
      </c>
      <c r="N29">
        <f>(I29-D29)</f>
        <v>17</v>
      </c>
      <c r="O29" s="8">
        <v>44377</v>
      </c>
      <c r="P29" s="6" t="s">
        <v>39</v>
      </c>
      <c r="Q29" t="s">
        <v>499</v>
      </c>
    </row>
    <row r="30" spans="1:17" x14ac:dyDescent="0.25">
      <c r="A30" s="6">
        <v>60253482</v>
      </c>
      <c r="B30" s="7" t="s">
        <v>30</v>
      </c>
      <c r="C30" s="6">
        <v>56</v>
      </c>
      <c r="D30" s="8">
        <v>44224</v>
      </c>
      <c r="E30" s="8">
        <v>44243</v>
      </c>
      <c r="F30" s="35">
        <f t="shared" si="0"/>
        <v>152</v>
      </c>
      <c r="G30" s="8">
        <v>44377</v>
      </c>
      <c r="H30" s="35">
        <v>1</v>
      </c>
      <c r="I30" s="8" t="s">
        <v>34</v>
      </c>
      <c r="J30" s="35">
        <f t="shared" ref="J30:J32" si="7">DAYS360(D30,G30)</f>
        <v>152</v>
      </c>
      <c r="K30" s="35">
        <v>0</v>
      </c>
      <c r="L30" s="8" t="s">
        <v>36</v>
      </c>
      <c r="M30" s="35">
        <v>0</v>
      </c>
      <c r="N30">
        <f t="shared" ref="N30:N32" si="8">(E30-D30)</f>
        <v>19</v>
      </c>
      <c r="O30" s="8">
        <v>44377</v>
      </c>
      <c r="P30" s="6" t="s">
        <v>39</v>
      </c>
      <c r="Q30" t="s">
        <v>499</v>
      </c>
    </row>
    <row r="31" spans="1:17" x14ac:dyDescent="0.25">
      <c r="A31" s="6">
        <v>51749461</v>
      </c>
      <c r="B31" s="7" t="s">
        <v>30</v>
      </c>
      <c r="C31" s="6">
        <v>57</v>
      </c>
      <c r="D31" s="8">
        <v>44155</v>
      </c>
      <c r="E31" s="8">
        <v>44208</v>
      </c>
      <c r="F31" s="35">
        <f t="shared" si="0"/>
        <v>220</v>
      </c>
      <c r="G31" s="8">
        <v>44377</v>
      </c>
      <c r="H31" s="35">
        <v>1</v>
      </c>
      <c r="I31" s="8" t="s">
        <v>34</v>
      </c>
      <c r="J31" s="35">
        <f t="shared" si="7"/>
        <v>220</v>
      </c>
      <c r="K31" s="35">
        <v>0</v>
      </c>
      <c r="L31" s="8" t="s">
        <v>46</v>
      </c>
      <c r="M31">
        <v>1</v>
      </c>
      <c r="N31">
        <f t="shared" si="8"/>
        <v>53</v>
      </c>
      <c r="O31" s="8">
        <v>44377</v>
      </c>
      <c r="P31" s="6" t="s">
        <v>39</v>
      </c>
      <c r="Q31" t="s">
        <v>499</v>
      </c>
    </row>
    <row r="32" spans="1:17" x14ac:dyDescent="0.25">
      <c r="A32" s="6">
        <v>51784568</v>
      </c>
      <c r="B32" s="7" t="s">
        <v>30</v>
      </c>
      <c r="C32" s="6">
        <v>57</v>
      </c>
      <c r="D32" s="8">
        <v>44074</v>
      </c>
      <c r="E32" s="8">
        <v>44193</v>
      </c>
      <c r="F32" s="35">
        <f t="shared" si="0"/>
        <v>300</v>
      </c>
      <c r="G32" s="8">
        <v>44377</v>
      </c>
      <c r="H32" s="35">
        <v>1</v>
      </c>
      <c r="I32" s="8" t="s">
        <v>34</v>
      </c>
      <c r="J32" s="35">
        <f t="shared" si="7"/>
        <v>300</v>
      </c>
      <c r="K32" s="35">
        <v>0</v>
      </c>
      <c r="L32" s="8" t="s">
        <v>46</v>
      </c>
      <c r="M32">
        <v>1</v>
      </c>
      <c r="N32">
        <f t="shared" si="8"/>
        <v>119</v>
      </c>
      <c r="O32" s="8">
        <v>44377</v>
      </c>
      <c r="P32" s="6" t="s">
        <v>39</v>
      </c>
      <c r="Q32" t="s">
        <v>499</v>
      </c>
    </row>
    <row r="33" spans="1:17" x14ac:dyDescent="0.25">
      <c r="A33" s="6">
        <v>39558180</v>
      </c>
      <c r="B33" s="7" t="s">
        <v>30</v>
      </c>
      <c r="C33" s="6">
        <v>58</v>
      </c>
      <c r="D33" s="8">
        <v>44269</v>
      </c>
      <c r="E33" s="8" t="s">
        <v>34</v>
      </c>
      <c r="F33" s="35">
        <f t="shared" si="0"/>
        <v>106</v>
      </c>
      <c r="G33" s="8">
        <v>44377</v>
      </c>
      <c r="H33" s="35">
        <v>0</v>
      </c>
      <c r="I33" s="8">
        <v>44343</v>
      </c>
      <c r="J33" s="35">
        <f t="shared" si="1"/>
        <v>73</v>
      </c>
      <c r="K33" s="35">
        <v>1</v>
      </c>
      <c r="L33" s="8" t="s">
        <v>36</v>
      </c>
      <c r="M33" s="35">
        <v>0</v>
      </c>
      <c r="N33">
        <f>(I33-D33)</f>
        <v>74</v>
      </c>
      <c r="O33" s="8">
        <v>44377</v>
      </c>
      <c r="P33" s="6" t="s">
        <v>39</v>
      </c>
      <c r="Q33" t="s">
        <v>499</v>
      </c>
    </row>
    <row r="34" spans="1:17" x14ac:dyDescent="0.25">
      <c r="A34" s="6">
        <v>24098705</v>
      </c>
      <c r="B34" s="7" t="s">
        <v>30</v>
      </c>
      <c r="C34" s="6">
        <v>59</v>
      </c>
      <c r="D34" s="8">
        <v>44249</v>
      </c>
      <c r="E34" s="8">
        <v>44273</v>
      </c>
      <c r="F34" s="35">
        <f t="shared" si="0"/>
        <v>128</v>
      </c>
      <c r="G34" s="8">
        <v>44377</v>
      </c>
      <c r="H34" s="35">
        <v>1</v>
      </c>
      <c r="I34" s="8" t="s">
        <v>34</v>
      </c>
      <c r="J34" s="35">
        <f t="shared" ref="J34:J36" si="9">DAYS360(D34,G34)</f>
        <v>128</v>
      </c>
      <c r="K34" s="35">
        <v>0</v>
      </c>
      <c r="L34" s="8" t="s">
        <v>51</v>
      </c>
      <c r="N34">
        <f t="shared" ref="N34:N36" si="10">(E34-D34)</f>
        <v>24</v>
      </c>
      <c r="O34" s="8">
        <v>44377</v>
      </c>
      <c r="P34" s="6" t="s">
        <v>39</v>
      </c>
      <c r="Q34" t="s">
        <v>499</v>
      </c>
    </row>
    <row r="35" spans="1:17" x14ac:dyDescent="0.25">
      <c r="A35" s="6">
        <v>39613422</v>
      </c>
      <c r="B35" s="7" t="s">
        <v>30</v>
      </c>
      <c r="C35" s="6">
        <v>59</v>
      </c>
      <c r="D35" s="8">
        <v>43961</v>
      </c>
      <c r="E35" s="8">
        <v>43992</v>
      </c>
      <c r="F35" s="35">
        <f t="shared" si="0"/>
        <v>410</v>
      </c>
      <c r="G35" s="8">
        <v>44377</v>
      </c>
      <c r="H35" s="35">
        <v>1</v>
      </c>
      <c r="I35" s="8" t="s">
        <v>34</v>
      </c>
      <c r="J35" s="35">
        <f t="shared" si="9"/>
        <v>410</v>
      </c>
      <c r="K35" s="35">
        <v>0</v>
      </c>
      <c r="L35" s="8" t="s">
        <v>46</v>
      </c>
      <c r="M35">
        <v>1</v>
      </c>
      <c r="N35">
        <f t="shared" si="10"/>
        <v>31</v>
      </c>
      <c r="O35" s="8">
        <v>44377</v>
      </c>
      <c r="P35" s="6" t="s">
        <v>39</v>
      </c>
      <c r="Q35" t="s">
        <v>499</v>
      </c>
    </row>
    <row r="36" spans="1:17" x14ac:dyDescent="0.25">
      <c r="A36" s="6">
        <v>51621577</v>
      </c>
      <c r="B36" s="7" t="s">
        <v>30</v>
      </c>
      <c r="C36" s="6">
        <v>59</v>
      </c>
      <c r="D36" s="8">
        <v>43892</v>
      </c>
      <c r="E36" s="8">
        <v>43920</v>
      </c>
      <c r="F36" s="35">
        <f t="shared" si="0"/>
        <v>478</v>
      </c>
      <c r="G36" s="8">
        <v>44377</v>
      </c>
      <c r="H36" s="35">
        <v>1</v>
      </c>
      <c r="I36" s="8" t="s">
        <v>34</v>
      </c>
      <c r="J36" s="35">
        <f t="shared" si="9"/>
        <v>478</v>
      </c>
      <c r="K36" s="35">
        <v>0</v>
      </c>
      <c r="L36" s="8" t="s">
        <v>51</v>
      </c>
      <c r="N36">
        <f t="shared" si="10"/>
        <v>28</v>
      </c>
      <c r="O36" s="8">
        <v>44377</v>
      </c>
      <c r="P36" s="6" t="s">
        <v>39</v>
      </c>
      <c r="Q36" t="s">
        <v>499</v>
      </c>
    </row>
    <row r="37" spans="1:17" x14ac:dyDescent="0.25">
      <c r="A37" s="6">
        <v>21058097</v>
      </c>
      <c r="B37" s="7" t="s">
        <v>133</v>
      </c>
      <c r="C37" s="6">
        <v>60</v>
      </c>
      <c r="D37" s="8">
        <v>43929</v>
      </c>
      <c r="E37" s="8" t="s">
        <v>34</v>
      </c>
      <c r="F37" s="35">
        <f t="shared" si="0"/>
        <v>442</v>
      </c>
      <c r="G37" s="8">
        <v>44377</v>
      </c>
      <c r="H37" s="35">
        <v>0</v>
      </c>
      <c r="I37" s="8">
        <v>44004</v>
      </c>
      <c r="J37" s="35">
        <f t="shared" si="1"/>
        <v>74</v>
      </c>
      <c r="K37" s="35">
        <v>1</v>
      </c>
      <c r="L37" s="8" t="s">
        <v>46</v>
      </c>
      <c r="M37">
        <v>1</v>
      </c>
      <c r="N37">
        <f>(I37-D37)</f>
        <v>75</v>
      </c>
      <c r="O37" s="8">
        <v>44377</v>
      </c>
      <c r="P37" s="6" t="s">
        <v>39</v>
      </c>
      <c r="Q37" t="s">
        <v>499</v>
      </c>
    </row>
    <row r="38" spans="1:17" x14ac:dyDescent="0.25">
      <c r="A38" s="6">
        <v>40016339</v>
      </c>
      <c r="B38" s="7" t="s">
        <v>133</v>
      </c>
      <c r="C38" s="6">
        <v>60</v>
      </c>
      <c r="D38" s="8">
        <v>44266</v>
      </c>
      <c r="E38" s="8" t="s">
        <v>34</v>
      </c>
      <c r="F38" s="35">
        <f t="shared" si="0"/>
        <v>109</v>
      </c>
      <c r="G38" s="8">
        <v>44377</v>
      </c>
      <c r="H38" s="35">
        <v>0</v>
      </c>
      <c r="I38" s="8">
        <v>44317</v>
      </c>
      <c r="J38" s="35">
        <f t="shared" si="1"/>
        <v>50</v>
      </c>
      <c r="K38" s="35">
        <v>1</v>
      </c>
      <c r="L38" s="8" t="s">
        <v>36</v>
      </c>
      <c r="M38" s="35">
        <v>0</v>
      </c>
      <c r="N38">
        <f>(I38-D38)</f>
        <v>51</v>
      </c>
      <c r="O38" s="8">
        <v>44377</v>
      </c>
      <c r="P38" s="6" t="s">
        <v>39</v>
      </c>
      <c r="Q38" t="s">
        <v>499</v>
      </c>
    </row>
    <row r="39" spans="1:17" x14ac:dyDescent="0.25">
      <c r="A39" s="6">
        <v>23560537</v>
      </c>
      <c r="B39" s="7" t="s">
        <v>133</v>
      </c>
      <c r="C39" s="6">
        <v>61</v>
      </c>
      <c r="D39" s="8">
        <v>44021</v>
      </c>
      <c r="E39" s="8">
        <v>44038</v>
      </c>
      <c r="F39" s="35">
        <f t="shared" si="0"/>
        <v>351</v>
      </c>
      <c r="G39" s="8">
        <v>44377</v>
      </c>
      <c r="H39" s="35">
        <v>1</v>
      </c>
      <c r="I39" s="8" t="s">
        <v>34</v>
      </c>
      <c r="J39" s="35">
        <f t="shared" ref="J39:J44" si="11">DAYS360(D39,G39)</f>
        <v>351</v>
      </c>
      <c r="K39" s="35">
        <v>0</v>
      </c>
      <c r="L39" s="8" t="s">
        <v>51</v>
      </c>
      <c r="N39">
        <f t="shared" ref="N39:N44" si="12">(E39-D39)</f>
        <v>17</v>
      </c>
      <c r="O39" s="8">
        <v>44377</v>
      </c>
      <c r="P39" s="6" t="s">
        <v>39</v>
      </c>
      <c r="Q39" t="s">
        <v>499</v>
      </c>
    </row>
    <row r="40" spans="1:17" x14ac:dyDescent="0.25">
      <c r="A40" s="6">
        <v>23636902</v>
      </c>
      <c r="B40" s="7" t="s">
        <v>133</v>
      </c>
      <c r="C40" s="6">
        <v>61</v>
      </c>
      <c r="D40" s="8">
        <v>44174</v>
      </c>
      <c r="E40" s="8">
        <v>44204</v>
      </c>
      <c r="F40" s="35">
        <f t="shared" si="0"/>
        <v>201</v>
      </c>
      <c r="G40" s="8">
        <v>44377</v>
      </c>
      <c r="H40" s="35">
        <v>1</v>
      </c>
      <c r="I40" s="8" t="s">
        <v>34</v>
      </c>
      <c r="J40" s="35">
        <f t="shared" si="11"/>
        <v>201</v>
      </c>
      <c r="K40" s="35">
        <v>0</v>
      </c>
      <c r="L40" s="8" t="s">
        <v>46</v>
      </c>
      <c r="M40">
        <v>1</v>
      </c>
      <c r="N40">
        <f t="shared" si="12"/>
        <v>30</v>
      </c>
      <c r="O40" s="8">
        <v>44377</v>
      </c>
      <c r="P40" s="6" t="s">
        <v>39</v>
      </c>
      <c r="Q40" t="s">
        <v>499</v>
      </c>
    </row>
    <row r="41" spans="1:17" x14ac:dyDescent="0.25">
      <c r="A41" s="6">
        <v>41799110</v>
      </c>
      <c r="B41" s="7" t="s">
        <v>133</v>
      </c>
      <c r="C41" s="6">
        <v>61</v>
      </c>
      <c r="D41" s="8">
        <v>43907</v>
      </c>
      <c r="E41" s="8">
        <v>44046</v>
      </c>
      <c r="F41" s="35">
        <f t="shared" si="0"/>
        <v>463</v>
      </c>
      <c r="G41" s="8">
        <v>44377</v>
      </c>
      <c r="H41" s="35">
        <v>1</v>
      </c>
      <c r="I41" s="8" t="s">
        <v>34</v>
      </c>
      <c r="J41" s="35">
        <f t="shared" si="11"/>
        <v>463</v>
      </c>
      <c r="K41" s="35">
        <v>0</v>
      </c>
      <c r="L41" s="8" t="s">
        <v>46</v>
      </c>
      <c r="M41">
        <v>1</v>
      </c>
      <c r="N41">
        <f t="shared" si="12"/>
        <v>139</v>
      </c>
      <c r="O41" s="8">
        <v>44377</v>
      </c>
      <c r="P41" s="6" t="s">
        <v>39</v>
      </c>
      <c r="Q41" t="s">
        <v>499</v>
      </c>
    </row>
    <row r="42" spans="1:17" x14ac:dyDescent="0.25">
      <c r="A42" s="6">
        <v>21056742</v>
      </c>
      <c r="B42" s="7" t="s">
        <v>133</v>
      </c>
      <c r="C42" s="6">
        <v>62</v>
      </c>
      <c r="D42" s="8">
        <v>43894</v>
      </c>
      <c r="E42" s="8">
        <v>43936</v>
      </c>
      <c r="F42" s="35">
        <f t="shared" si="0"/>
        <v>476</v>
      </c>
      <c r="G42" s="8">
        <v>44377</v>
      </c>
      <c r="H42" s="35">
        <v>1</v>
      </c>
      <c r="I42" s="8" t="s">
        <v>34</v>
      </c>
      <c r="J42" s="35">
        <f t="shared" si="11"/>
        <v>476</v>
      </c>
      <c r="K42" s="35">
        <v>0</v>
      </c>
      <c r="L42" s="8" t="s">
        <v>51</v>
      </c>
      <c r="N42">
        <f t="shared" si="12"/>
        <v>42</v>
      </c>
      <c r="O42" s="8">
        <v>44377</v>
      </c>
      <c r="P42" s="6" t="s">
        <v>39</v>
      </c>
      <c r="Q42" t="s">
        <v>499</v>
      </c>
    </row>
    <row r="43" spans="1:17" x14ac:dyDescent="0.25">
      <c r="A43" s="6">
        <v>30708838</v>
      </c>
      <c r="B43" s="7" t="s">
        <v>133</v>
      </c>
      <c r="C43" s="6">
        <v>63</v>
      </c>
      <c r="D43" s="8">
        <v>44321</v>
      </c>
      <c r="E43" s="8">
        <v>44336</v>
      </c>
      <c r="F43" s="35">
        <f t="shared" si="0"/>
        <v>55</v>
      </c>
      <c r="G43" s="8">
        <v>44377</v>
      </c>
      <c r="H43" s="35">
        <v>1</v>
      </c>
      <c r="I43" s="8" t="s">
        <v>34</v>
      </c>
      <c r="J43" s="35">
        <f t="shared" si="11"/>
        <v>55</v>
      </c>
      <c r="K43" s="35">
        <v>0</v>
      </c>
      <c r="L43" s="8" t="s">
        <v>51</v>
      </c>
      <c r="N43">
        <f t="shared" si="12"/>
        <v>15</v>
      </c>
      <c r="O43" s="8">
        <v>44377</v>
      </c>
      <c r="P43" s="6" t="s">
        <v>39</v>
      </c>
      <c r="Q43" t="s">
        <v>499</v>
      </c>
    </row>
    <row r="44" spans="1:17" x14ac:dyDescent="0.25">
      <c r="A44" s="6">
        <v>35328102</v>
      </c>
      <c r="B44" s="7" t="s">
        <v>133</v>
      </c>
      <c r="C44" s="6">
        <v>63</v>
      </c>
      <c r="D44" s="8">
        <v>44216</v>
      </c>
      <c r="E44" s="8">
        <v>44236</v>
      </c>
      <c r="F44" s="35">
        <f t="shared" si="0"/>
        <v>160</v>
      </c>
      <c r="G44" s="8">
        <v>44377</v>
      </c>
      <c r="H44" s="35">
        <v>1</v>
      </c>
      <c r="I44" s="8" t="s">
        <v>34</v>
      </c>
      <c r="J44" s="35">
        <f t="shared" si="11"/>
        <v>160</v>
      </c>
      <c r="K44" s="35">
        <v>0</v>
      </c>
      <c r="L44" s="8" t="s">
        <v>36</v>
      </c>
      <c r="M44" s="35">
        <v>0</v>
      </c>
      <c r="N44">
        <f t="shared" si="12"/>
        <v>20</v>
      </c>
      <c r="O44" s="8">
        <v>44377</v>
      </c>
      <c r="P44" s="6" t="s">
        <v>39</v>
      </c>
      <c r="Q44" t="s">
        <v>499</v>
      </c>
    </row>
    <row r="45" spans="1:17" x14ac:dyDescent="0.25">
      <c r="A45" s="6">
        <v>35323121</v>
      </c>
      <c r="B45" s="7" t="s">
        <v>133</v>
      </c>
      <c r="C45" s="6">
        <v>64</v>
      </c>
      <c r="D45" s="8">
        <v>44347</v>
      </c>
      <c r="E45" s="8" t="s">
        <v>34</v>
      </c>
      <c r="F45" s="35">
        <f t="shared" si="0"/>
        <v>30</v>
      </c>
      <c r="G45" s="8">
        <v>44377</v>
      </c>
      <c r="H45" s="35">
        <v>0</v>
      </c>
      <c r="I45" s="8">
        <v>44387</v>
      </c>
      <c r="J45" s="35">
        <f t="shared" si="1"/>
        <v>40</v>
      </c>
      <c r="K45" s="35">
        <v>1</v>
      </c>
      <c r="L45" s="8" t="s">
        <v>36</v>
      </c>
      <c r="M45" s="35">
        <v>0</v>
      </c>
      <c r="N45">
        <f>(I45-D45)</f>
        <v>40</v>
      </c>
      <c r="O45" s="8">
        <v>44377</v>
      </c>
      <c r="P45" s="6" t="s">
        <v>39</v>
      </c>
      <c r="Q45" t="s">
        <v>499</v>
      </c>
    </row>
    <row r="46" spans="1:17" x14ac:dyDescent="0.25">
      <c r="A46" s="6">
        <v>51556841</v>
      </c>
      <c r="B46" s="7" t="s">
        <v>133</v>
      </c>
      <c r="C46" s="6">
        <v>64</v>
      </c>
      <c r="D46" s="8">
        <v>44343</v>
      </c>
      <c r="E46" s="8">
        <v>44364</v>
      </c>
      <c r="F46" s="35">
        <f t="shared" si="0"/>
        <v>33</v>
      </c>
      <c r="G46" s="8">
        <v>44377</v>
      </c>
      <c r="H46" s="35">
        <v>1</v>
      </c>
      <c r="I46" s="8" t="s">
        <v>34</v>
      </c>
      <c r="J46" s="35">
        <f t="shared" ref="J46:J47" si="13">DAYS360(D46,G46)</f>
        <v>33</v>
      </c>
      <c r="K46" s="35">
        <v>0</v>
      </c>
      <c r="L46" s="8" t="s">
        <v>46</v>
      </c>
      <c r="M46">
        <v>1</v>
      </c>
      <c r="N46">
        <f t="shared" ref="N46:N47" si="14">(E46-D46)</f>
        <v>21</v>
      </c>
      <c r="O46" s="8">
        <v>44377</v>
      </c>
      <c r="P46" s="6" t="s">
        <v>39</v>
      </c>
      <c r="Q46" t="s">
        <v>499</v>
      </c>
    </row>
    <row r="47" spans="1:17" x14ac:dyDescent="0.25">
      <c r="A47" s="6">
        <v>41670979</v>
      </c>
      <c r="B47" s="7" t="s">
        <v>133</v>
      </c>
      <c r="C47" s="6">
        <v>65</v>
      </c>
      <c r="D47" s="8">
        <v>44111</v>
      </c>
      <c r="E47" s="8">
        <v>44140</v>
      </c>
      <c r="F47" s="35">
        <f t="shared" si="0"/>
        <v>263</v>
      </c>
      <c r="G47" s="8">
        <v>44377</v>
      </c>
      <c r="H47" s="35">
        <v>1</v>
      </c>
      <c r="I47" s="8" t="s">
        <v>34</v>
      </c>
      <c r="J47" s="35">
        <f t="shared" si="13"/>
        <v>263</v>
      </c>
      <c r="K47" s="35">
        <v>0</v>
      </c>
      <c r="L47" s="8" t="s">
        <v>36</v>
      </c>
      <c r="M47" s="35">
        <v>0</v>
      </c>
      <c r="N47">
        <f t="shared" si="14"/>
        <v>29</v>
      </c>
      <c r="O47" s="8">
        <v>44377</v>
      </c>
      <c r="P47" s="6" t="s">
        <v>39</v>
      </c>
      <c r="Q47" t="s">
        <v>499</v>
      </c>
    </row>
    <row r="48" spans="1:17" x14ac:dyDescent="0.25">
      <c r="A48" s="6">
        <v>41663644</v>
      </c>
      <c r="B48" s="7" t="s">
        <v>133</v>
      </c>
      <c r="C48" s="6">
        <v>66</v>
      </c>
      <c r="D48" s="8">
        <v>43980</v>
      </c>
      <c r="E48" s="8" t="s">
        <v>34</v>
      </c>
      <c r="F48" s="35">
        <f t="shared" si="0"/>
        <v>391</v>
      </c>
      <c r="G48" s="8">
        <v>44377</v>
      </c>
      <c r="H48" s="35">
        <v>0</v>
      </c>
      <c r="I48" s="8">
        <v>44096</v>
      </c>
      <c r="J48" s="35">
        <f t="shared" si="1"/>
        <v>113</v>
      </c>
      <c r="K48" s="35">
        <v>1</v>
      </c>
      <c r="L48" s="8" t="s">
        <v>46</v>
      </c>
      <c r="M48">
        <v>1</v>
      </c>
      <c r="N48">
        <f>(I48-D48)</f>
        <v>116</v>
      </c>
      <c r="O48" s="8">
        <v>44377</v>
      </c>
      <c r="P48" s="6" t="s">
        <v>39</v>
      </c>
      <c r="Q48" t="s">
        <v>499</v>
      </c>
    </row>
    <row r="49" spans="1:17" x14ac:dyDescent="0.25">
      <c r="A49" s="6">
        <v>35333081</v>
      </c>
      <c r="B49" s="7" t="s">
        <v>133</v>
      </c>
      <c r="C49" s="6">
        <v>67</v>
      </c>
      <c r="D49" s="8">
        <v>44327</v>
      </c>
      <c r="E49" s="8" t="s">
        <v>34</v>
      </c>
      <c r="F49" s="35">
        <f t="shared" si="0"/>
        <v>49</v>
      </c>
      <c r="G49" s="8">
        <v>44377</v>
      </c>
      <c r="H49" s="35">
        <v>0</v>
      </c>
      <c r="I49" s="8">
        <v>44347</v>
      </c>
      <c r="J49" s="35">
        <f t="shared" si="1"/>
        <v>20</v>
      </c>
      <c r="K49" s="35">
        <v>1</v>
      </c>
      <c r="L49" s="8" t="s">
        <v>36</v>
      </c>
      <c r="M49" s="35">
        <v>0</v>
      </c>
      <c r="N49">
        <f>(I49-D49)</f>
        <v>20</v>
      </c>
      <c r="O49" s="8">
        <v>44377</v>
      </c>
      <c r="P49" s="6" t="s">
        <v>39</v>
      </c>
      <c r="Q49" t="s">
        <v>499</v>
      </c>
    </row>
    <row r="50" spans="1:17" x14ac:dyDescent="0.25">
      <c r="A50" s="6">
        <v>41600735</v>
      </c>
      <c r="B50" s="7" t="s">
        <v>133</v>
      </c>
      <c r="C50" s="6">
        <v>67</v>
      </c>
      <c r="D50" s="8">
        <v>44214</v>
      </c>
      <c r="E50" s="8" t="s">
        <v>34</v>
      </c>
      <c r="F50" s="35">
        <f t="shared" si="0"/>
        <v>162</v>
      </c>
      <c r="G50" s="8">
        <v>44377</v>
      </c>
      <c r="H50" s="35">
        <v>0</v>
      </c>
      <c r="I50" s="8">
        <v>44303</v>
      </c>
      <c r="J50" s="35">
        <f t="shared" si="1"/>
        <v>89</v>
      </c>
      <c r="K50" s="35">
        <v>1</v>
      </c>
      <c r="L50" s="8" t="s">
        <v>46</v>
      </c>
      <c r="M50">
        <v>1</v>
      </c>
      <c r="N50">
        <f>(I50-D50)</f>
        <v>89</v>
      </c>
      <c r="O50" s="8">
        <v>44377</v>
      </c>
      <c r="P50" s="6" t="s">
        <v>39</v>
      </c>
      <c r="Q50" t="s">
        <v>499</v>
      </c>
    </row>
    <row r="51" spans="1:17" x14ac:dyDescent="0.25">
      <c r="A51" s="6">
        <v>21109046</v>
      </c>
      <c r="B51" s="7" t="s">
        <v>133</v>
      </c>
      <c r="C51" s="6">
        <v>68</v>
      </c>
      <c r="D51" s="8">
        <v>44033</v>
      </c>
      <c r="E51" s="8" t="s">
        <v>34</v>
      </c>
      <c r="F51" s="35">
        <f t="shared" si="0"/>
        <v>339</v>
      </c>
      <c r="G51" s="8">
        <v>44377</v>
      </c>
      <c r="H51" s="35">
        <v>0</v>
      </c>
      <c r="I51" s="8">
        <v>44079</v>
      </c>
      <c r="J51" s="35">
        <f t="shared" si="1"/>
        <v>44</v>
      </c>
      <c r="K51" s="35">
        <v>1</v>
      </c>
      <c r="L51" s="8" t="s">
        <v>51</v>
      </c>
      <c r="N51">
        <f>(I51-D51)</f>
        <v>46</v>
      </c>
      <c r="O51" s="8">
        <v>44377</v>
      </c>
      <c r="P51" s="6" t="s">
        <v>39</v>
      </c>
      <c r="Q51" t="s">
        <v>499</v>
      </c>
    </row>
    <row r="52" spans="1:17" x14ac:dyDescent="0.25">
      <c r="A52" s="6">
        <v>28181744</v>
      </c>
      <c r="B52" s="7" t="s">
        <v>133</v>
      </c>
      <c r="C52" s="6">
        <v>68</v>
      </c>
      <c r="D52" s="8">
        <v>44260</v>
      </c>
      <c r="E52" s="8">
        <v>44308</v>
      </c>
      <c r="F52" s="35">
        <f t="shared" si="0"/>
        <v>115</v>
      </c>
      <c r="G52" s="8">
        <v>44377</v>
      </c>
      <c r="H52" s="35">
        <v>1</v>
      </c>
      <c r="I52" s="8" t="s">
        <v>34</v>
      </c>
      <c r="J52" s="35">
        <f>DAYS360(D52,G52)</f>
        <v>115</v>
      </c>
      <c r="K52" s="35">
        <v>0</v>
      </c>
      <c r="L52" s="8" t="s">
        <v>46</v>
      </c>
      <c r="M52">
        <v>1</v>
      </c>
      <c r="N52">
        <f>(E52-D52)</f>
        <v>48</v>
      </c>
      <c r="O52" s="8">
        <v>44377</v>
      </c>
      <c r="P52" s="6" t="s">
        <v>39</v>
      </c>
      <c r="Q52" t="s">
        <v>499</v>
      </c>
    </row>
    <row r="53" spans="1:17" x14ac:dyDescent="0.25">
      <c r="A53" s="6">
        <v>20945199</v>
      </c>
      <c r="B53" s="7" t="s">
        <v>133</v>
      </c>
      <c r="C53" s="6">
        <v>69</v>
      </c>
      <c r="D53" s="8">
        <v>43944</v>
      </c>
      <c r="E53" s="8" t="s">
        <v>34</v>
      </c>
      <c r="F53" s="35">
        <f t="shared" si="0"/>
        <v>427</v>
      </c>
      <c r="G53" s="8">
        <v>44377</v>
      </c>
      <c r="H53" s="35">
        <v>0</v>
      </c>
      <c r="I53" s="8">
        <v>43955</v>
      </c>
      <c r="J53" s="35">
        <f t="shared" si="1"/>
        <v>11</v>
      </c>
      <c r="K53" s="35">
        <v>1</v>
      </c>
      <c r="L53" s="8" t="s">
        <v>36</v>
      </c>
      <c r="M53" s="35">
        <v>0</v>
      </c>
      <c r="N53">
        <f>(I53-D53)</f>
        <v>11</v>
      </c>
      <c r="O53" s="8">
        <v>44377</v>
      </c>
      <c r="P53" s="6" t="s">
        <v>39</v>
      </c>
      <c r="Q53" t="s">
        <v>499</v>
      </c>
    </row>
    <row r="54" spans="1:17" x14ac:dyDescent="0.25">
      <c r="A54" s="6">
        <v>21226932</v>
      </c>
      <c r="B54" s="7" t="s">
        <v>133</v>
      </c>
      <c r="C54" s="6">
        <v>69</v>
      </c>
      <c r="D54" s="8">
        <v>44071</v>
      </c>
      <c r="E54" s="8">
        <v>44110</v>
      </c>
      <c r="F54" s="35">
        <f t="shared" si="0"/>
        <v>302</v>
      </c>
      <c r="G54" s="8">
        <v>44377</v>
      </c>
      <c r="H54" s="35">
        <v>1</v>
      </c>
      <c r="I54" s="8" t="s">
        <v>34</v>
      </c>
      <c r="J54" s="35">
        <f t="shared" ref="J54:J60" si="15">DAYS360(D54,G54)</f>
        <v>302</v>
      </c>
      <c r="K54" s="35">
        <v>0</v>
      </c>
      <c r="L54" s="8" t="s">
        <v>46</v>
      </c>
      <c r="M54">
        <v>1</v>
      </c>
      <c r="N54">
        <f>(E54-D54)</f>
        <v>39</v>
      </c>
      <c r="O54" s="8">
        <v>44377</v>
      </c>
      <c r="P54" s="6" t="s">
        <v>39</v>
      </c>
      <c r="Q54" t="s">
        <v>499</v>
      </c>
    </row>
    <row r="55" spans="1:17" x14ac:dyDescent="0.25">
      <c r="A55" s="6">
        <v>41502986</v>
      </c>
      <c r="B55" s="7" t="s">
        <v>133</v>
      </c>
      <c r="C55" s="6">
        <v>70</v>
      </c>
      <c r="D55" s="8">
        <v>44239</v>
      </c>
      <c r="E55" s="8" t="s">
        <v>34</v>
      </c>
      <c r="F55" s="35">
        <f t="shared" si="0"/>
        <v>77</v>
      </c>
      <c r="G55" s="8">
        <v>44315</v>
      </c>
      <c r="H55" s="35">
        <v>0</v>
      </c>
      <c r="I55" s="8" t="s">
        <v>34</v>
      </c>
      <c r="J55" s="35">
        <f t="shared" si="15"/>
        <v>77</v>
      </c>
      <c r="K55" s="35">
        <v>0</v>
      </c>
      <c r="L55" s="8" t="s">
        <v>51</v>
      </c>
      <c r="N55">
        <f>(G55-D55)</f>
        <v>76</v>
      </c>
      <c r="O55" s="8">
        <v>44315</v>
      </c>
      <c r="P55" s="6" t="s">
        <v>39</v>
      </c>
      <c r="Q55" t="s">
        <v>499</v>
      </c>
    </row>
    <row r="56" spans="1:17" x14ac:dyDescent="0.25">
      <c r="A56" s="6">
        <v>33167219</v>
      </c>
      <c r="B56" s="7" t="s">
        <v>133</v>
      </c>
      <c r="C56" s="6">
        <v>71</v>
      </c>
      <c r="D56" s="8">
        <v>44159</v>
      </c>
      <c r="E56" s="8">
        <v>44201</v>
      </c>
      <c r="F56" s="35">
        <f t="shared" si="0"/>
        <v>216</v>
      </c>
      <c r="G56" s="8">
        <v>44377</v>
      </c>
      <c r="H56" s="35">
        <v>1</v>
      </c>
      <c r="I56" s="8" t="s">
        <v>34</v>
      </c>
      <c r="J56" s="35">
        <f t="shared" si="15"/>
        <v>216</v>
      </c>
      <c r="K56" s="35">
        <v>0</v>
      </c>
      <c r="L56" s="8" t="s">
        <v>36</v>
      </c>
      <c r="M56" s="35">
        <v>0</v>
      </c>
      <c r="N56">
        <f>(E56-D56)</f>
        <v>42</v>
      </c>
      <c r="O56" s="8">
        <v>44377</v>
      </c>
      <c r="P56" s="6" t="s">
        <v>39</v>
      </c>
      <c r="Q56" t="s">
        <v>499</v>
      </c>
    </row>
    <row r="57" spans="1:17" x14ac:dyDescent="0.25">
      <c r="A57" s="6">
        <v>41459363</v>
      </c>
      <c r="B57" s="7" t="s">
        <v>133</v>
      </c>
      <c r="C57" s="6">
        <v>71</v>
      </c>
      <c r="D57" s="8">
        <v>44132</v>
      </c>
      <c r="E57" s="8" t="s">
        <v>34</v>
      </c>
      <c r="F57" s="35">
        <f t="shared" si="0"/>
        <v>123</v>
      </c>
      <c r="G57" s="8">
        <v>44256</v>
      </c>
      <c r="H57" s="35">
        <v>0</v>
      </c>
      <c r="I57" s="8" t="s">
        <v>34</v>
      </c>
      <c r="J57" s="35">
        <f t="shared" si="15"/>
        <v>123</v>
      </c>
      <c r="K57" s="35">
        <v>0</v>
      </c>
      <c r="L57" s="8" t="s">
        <v>51</v>
      </c>
      <c r="N57">
        <f>(G57-D57)</f>
        <v>124</v>
      </c>
      <c r="O57" s="8">
        <v>44256</v>
      </c>
      <c r="P57" s="6" t="s">
        <v>39</v>
      </c>
      <c r="Q57" t="s">
        <v>499</v>
      </c>
    </row>
    <row r="58" spans="1:17" x14ac:dyDescent="0.25">
      <c r="A58" s="6">
        <v>41525431</v>
      </c>
      <c r="B58" s="7" t="s">
        <v>133</v>
      </c>
      <c r="C58" s="6">
        <v>71</v>
      </c>
      <c r="D58" s="8">
        <v>44099</v>
      </c>
      <c r="E58" s="8">
        <v>44131</v>
      </c>
      <c r="F58" s="35">
        <f t="shared" si="0"/>
        <v>275</v>
      </c>
      <c r="G58" s="8">
        <v>44377</v>
      </c>
      <c r="H58" s="35">
        <v>1</v>
      </c>
      <c r="I58" s="8" t="s">
        <v>34</v>
      </c>
      <c r="J58" s="35">
        <f t="shared" si="15"/>
        <v>275</v>
      </c>
      <c r="K58" s="35">
        <v>0</v>
      </c>
      <c r="L58" s="8" t="s">
        <v>36</v>
      </c>
      <c r="M58" s="35">
        <v>0</v>
      </c>
      <c r="N58">
        <f>(E58-D58)</f>
        <v>32</v>
      </c>
      <c r="O58" s="8">
        <v>44377</v>
      </c>
      <c r="P58" s="6" t="s">
        <v>39</v>
      </c>
      <c r="Q58" t="s">
        <v>499</v>
      </c>
    </row>
    <row r="59" spans="1:17" x14ac:dyDescent="0.25">
      <c r="A59" s="6">
        <v>41568453</v>
      </c>
      <c r="B59" s="7" t="s">
        <v>133</v>
      </c>
      <c r="C59" s="6">
        <v>71</v>
      </c>
      <c r="D59" s="8">
        <v>43939</v>
      </c>
      <c r="E59" s="8">
        <v>43955</v>
      </c>
      <c r="F59" s="35">
        <f t="shared" si="0"/>
        <v>432</v>
      </c>
      <c r="G59" s="8">
        <v>44377</v>
      </c>
      <c r="H59" s="35">
        <v>1</v>
      </c>
      <c r="I59" s="8" t="s">
        <v>34</v>
      </c>
      <c r="J59" s="35">
        <f t="shared" si="15"/>
        <v>432</v>
      </c>
      <c r="K59" s="35">
        <v>0</v>
      </c>
      <c r="L59" s="8" t="s">
        <v>36</v>
      </c>
      <c r="M59" s="35">
        <v>0</v>
      </c>
      <c r="N59">
        <f>(E59-D59)</f>
        <v>16</v>
      </c>
      <c r="O59" s="8">
        <v>44377</v>
      </c>
      <c r="P59" s="6" t="s">
        <v>39</v>
      </c>
      <c r="Q59" t="s">
        <v>499</v>
      </c>
    </row>
    <row r="60" spans="1:17" x14ac:dyDescent="0.25">
      <c r="A60" s="6">
        <v>21223827</v>
      </c>
      <c r="B60" s="7" t="s">
        <v>133</v>
      </c>
      <c r="C60" s="6">
        <v>72</v>
      </c>
      <c r="D60" s="8">
        <v>44321</v>
      </c>
      <c r="E60" s="8">
        <v>44342</v>
      </c>
      <c r="F60" s="35">
        <f t="shared" si="0"/>
        <v>55</v>
      </c>
      <c r="G60" s="8">
        <v>44377</v>
      </c>
      <c r="H60" s="35">
        <v>1</v>
      </c>
      <c r="I60" s="8" t="s">
        <v>34</v>
      </c>
      <c r="J60" s="35">
        <f t="shared" si="15"/>
        <v>55</v>
      </c>
      <c r="K60" s="35">
        <v>0</v>
      </c>
      <c r="L60" s="8" t="s">
        <v>51</v>
      </c>
      <c r="N60">
        <f>(E60-D60)</f>
        <v>21</v>
      </c>
      <c r="O60" s="8">
        <v>44377</v>
      </c>
      <c r="P60" s="6" t="s">
        <v>39</v>
      </c>
      <c r="Q60" t="s">
        <v>499</v>
      </c>
    </row>
    <row r="61" spans="1:17" x14ac:dyDescent="0.25">
      <c r="A61" s="6">
        <v>41447911</v>
      </c>
      <c r="B61" s="7" t="s">
        <v>133</v>
      </c>
      <c r="C61" s="6">
        <v>72</v>
      </c>
      <c r="D61" s="8">
        <v>43951</v>
      </c>
      <c r="E61" s="8" t="s">
        <v>34</v>
      </c>
      <c r="F61" s="35">
        <f t="shared" si="0"/>
        <v>420</v>
      </c>
      <c r="G61" s="8">
        <v>44377</v>
      </c>
      <c r="H61" s="35">
        <v>0</v>
      </c>
      <c r="I61" s="8">
        <v>43976</v>
      </c>
      <c r="J61" s="35">
        <f t="shared" si="1"/>
        <v>25</v>
      </c>
      <c r="K61" s="35">
        <v>1</v>
      </c>
      <c r="L61" s="8" t="s">
        <v>36</v>
      </c>
      <c r="M61" s="35">
        <v>0</v>
      </c>
      <c r="N61">
        <f>(I61-D61)</f>
        <v>25</v>
      </c>
      <c r="O61" s="8">
        <v>44377</v>
      </c>
      <c r="P61" s="6" t="s">
        <v>39</v>
      </c>
      <c r="Q61" t="s">
        <v>499</v>
      </c>
    </row>
    <row r="62" spans="1:17" x14ac:dyDescent="0.25">
      <c r="A62" s="6">
        <v>41378925</v>
      </c>
      <c r="B62" s="7" t="s">
        <v>133</v>
      </c>
      <c r="C62" s="6">
        <v>74</v>
      </c>
      <c r="D62" s="8">
        <v>43902</v>
      </c>
      <c r="E62" s="8">
        <v>44015</v>
      </c>
      <c r="F62" s="35">
        <f t="shared" si="0"/>
        <v>468</v>
      </c>
      <c r="G62" s="8">
        <v>44377</v>
      </c>
      <c r="H62" s="35">
        <v>1</v>
      </c>
      <c r="I62" s="8" t="s">
        <v>34</v>
      </c>
      <c r="J62" s="35">
        <f t="shared" ref="J62:J64" si="16">DAYS360(D62,G62)</f>
        <v>468</v>
      </c>
      <c r="K62" s="35">
        <v>0</v>
      </c>
      <c r="L62" s="8" t="s">
        <v>46</v>
      </c>
      <c r="M62">
        <v>1</v>
      </c>
      <c r="N62">
        <f t="shared" ref="N62:N64" si="17">(E62-D62)</f>
        <v>113</v>
      </c>
      <c r="O62" s="8">
        <v>44377</v>
      </c>
      <c r="P62" s="6" t="s">
        <v>39</v>
      </c>
      <c r="Q62" t="s">
        <v>499</v>
      </c>
    </row>
    <row r="63" spans="1:17" x14ac:dyDescent="0.25">
      <c r="A63" s="6">
        <v>41330836</v>
      </c>
      <c r="B63" s="7" t="s">
        <v>133</v>
      </c>
      <c r="C63" s="6">
        <v>75</v>
      </c>
      <c r="D63" s="8">
        <v>43965</v>
      </c>
      <c r="E63" s="8">
        <v>44025</v>
      </c>
      <c r="F63" s="35">
        <f t="shared" si="0"/>
        <v>406</v>
      </c>
      <c r="G63" s="8">
        <v>44377</v>
      </c>
      <c r="H63" s="35">
        <v>1</v>
      </c>
      <c r="I63" s="8" t="s">
        <v>34</v>
      </c>
      <c r="J63" s="35">
        <f t="shared" si="16"/>
        <v>406</v>
      </c>
      <c r="K63" s="35">
        <v>0</v>
      </c>
      <c r="L63" s="8" t="s">
        <v>46</v>
      </c>
      <c r="M63">
        <v>1</v>
      </c>
      <c r="N63">
        <f t="shared" si="17"/>
        <v>60</v>
      </c>
      <c r="O63" s="8">
        <v>44377</v>
      </c>
      <c r="P63" s="6" t="s">
        <v>39</v>
      </c>
      <c r="Q63" t="s">
        <v>499</v>
      </c>
    </row>
    <row r="64" spans="1:17" x14ac:dyDescent="0.25">
      <c r="A64" s="6">
        <v>41337002</v>
      </c>
      <c r="B64" s="7" t="s">
        <v>133</v>
      </c>
      <c r="C64" s="6">
        <v>75</v>
      </c>
      <c r="D64" s="8">
        <v>44169</v>
      </c>
      <c r="E64" s="8">
        <v>44218</v>
      </c>
      <c r="F64" s="35">
        <f t="shared" si="0"/>
        <v>206</v>
      </c>
      <c r="G64" s="8">
        <v>44377</v>
      </c>
      <c r="H64" s="35">
        <v>1</v>
      </c>
      <c r="I64" s="8" t="s">
        <v>34</v>
      </c>
      <c r="J64" s="35">
        <f t="shared" si="16"/>
        <v>206</v>
      </c>
      <c r="K64" s="35">
        <v>0</v>
      </c>
      <c r="L64" s="8" t="s">
        <v>36</v>
      </c>
      <c r="M64" s="35">
        <v>0</v>
      </c>
      <c r="N64">
        <f t="shared" si="17"/>
        <v>49</v>
      </c>
      <c r="O64" s="8">
        <v>44377</v>
      </c>
      <c r="P64" s="6" t="s">
        <v>39</v>
      </c>
      <c r="Q64" t="s">
        <v>499</v>
      </c>
    </row>
    <row r="65" spans="1:17" x14ac:dyDescent="0.25">
      <c r="A65" s="6">
        <v>41473828</v>
      </c>
      <c r="B65" s="7" t="s">
        <v>133</v>
      </c>
      <c r="C65" s="6">
        <v>75</v>
      </c>
      <c r="D65" s="8">
        <v>43908</v>
      </c>
      <c r="E65" s="8" t="s">
        <v>34</v>
      </c>
      <c r="F65" s="35">
        <f t="shared" si="0"/>
        <v>462</v>
      </c>
      <c r="G65" s="8">
        <v>44377</v>
      </c>
      <c r="H65" s="35">
        <v>0</v>
      </c>
      <c r="I65" s="8">
        <v>43936</v>
      </c>
      <c r="J65" s="35">
        <f t="shared" si="1"/>
        <v>27</v>
      </c>
      <c r="K65" s="35">
        <v>1</v>
      </c>
      <c r="L65" s="8" t="s">
        <v>36</v>
      </c>
      <c r="M65" s="35">
        <v>0</v>
      </c>
      <c r="N65">
        <f>(I65-D65)</f>
        <v>28</v>
      </c>
      <c r="O65" s="8">
        <v>44377</v>
      </c>
      <c r="P65" s="6" t="s">
        <v>39</v>
      </c>
      <c r="Q65" t="s">
        <v>499</v>
      </c>
    </row>
    <row r="66" spans="1:17" x14ac:dyDescent="0.25">
      <c r="A66" s="6">
        <v>23265142</v>
      </c>
      <c r="B66" s="7" t="s">
        <v>133</v>
      </c>
      <c r="C66" s="6">
        <v>76</v>
      </c>
      <c r="D66" s="8">
        <v>43891</v>
      </c>
      <c r="E66" s="8">
        <v>43962</v>
      </c>
      <c r="F66" s="35">
        <f t="shared" si="0"/>
        <v>479</v>
      </c>
      <c r="G66" s="8">
        <v>44377</v>
      </c>
      <c r="H66" s="35">
        <v>1</v>
      </c>
      <c r="I66" s="8" t="s">
        <v>34</v>
      </c>
      <c r="J66" s="35">
        <f>DAYS360(D66,G66)</f>
        <v>479</v>
      </c>
      <c r="K66" s="35">
        <v>0</v>
      </c>
      <c r="L66" s="8" t="s">
        <v>46</v>
      </c>
      <c r="M66">
        <v>1</v>
      </c>
      <c r="N66">
        <f>(E66-D66)</f>
        <v>71</v>
      </c>
      <c r="O66" s="8">
        <v>44377</v>
      </c>
      <c r="P66" s="6" t="s">
        <v>39</v>
      </c>
      <c r="Q66" t="s">
        <v>499</v>
      </c>
    </row>
    <row r="67" spans="1:17" x14ac:dyDescent="0.25">
      <c r="A67" s="6">
        <v>41327260</v>
      </c>
      <c r="B67" s="7" t="s">
        <v>133</v>
      </c>
      <c r="C67" s="6">
        <v>76</v>
      </c>
      <c r="D67" s="8">
        <v>43915</v>
      </c>
      <c r="E67" s="8" t="s">
        <v>34</v>
      </c>
      <c r="F67" s="35">
        <f t="shared" si="0"/>
        <v>455</v>
      </c>
      <c r="G67" s="8">
        <v>44377</v>
      </c>
      <c r="H67" s="35">
        <v>0</v>
      </c>
      <c r="I67" s="8">
        <v>43965</v>
      </c>
      <c r="J67" s="35">
        <f t="shared" si="1"/>
        <v>49</v>
      </c>
      <c r="K67" s="35">
        <v>1</v>
      </c>
      <c r="L67" s="8" t="s">
        <v>46</v>
      </c>
      <c r="M67">
        <v>1</v>
      </c>
      <c r="N67">
        <f>(I67-D67)</f>
        <v>50</v>
      </c>
      <c r="O67" s="8">
        <v>44377</v>
      </c>
      <c r="P67" s="6" t="s">
        <v>39</v>
      </c>
      <c r="Q67" t="s">
        <v>499</v>
      </c>
    </row>
    <row r="68" spans="1:17" x14ac:dyDescent="0.25">
      <c r="A68" s="6">
        <v>41340142</v>
      </c>
      <c r="B68" s="7" t="s">
        <v>133</v>
      </c>
      <c r="C68" s="6">
        <v>76</v>
      </c>
      <c r="D68" s="8">
        <v>44180</v>
      </c>
      <c r="E68" s="8" t="s">
        <v>34</v>
      </c>
      <c r="F68" s="35">
        <f t="shared" ref="F68:F105" si="18">DAYS360(D68,G68)</f>
        <v>189</v>
      </c>
      <c r="G68" s="8">
        <v>44371</v>
      </c>
      <c r="H68" s="35">
        <v>0</v>
      </c>
      <c r="I68" s="8" t="s">
        <v>34</v>
      </c>
      <c r="J68" s="35">
        <f t="shared" ref="J68:J69" si="19">DAYS360(D68,G68)</f>
        <v>189</v>
      </c>
      <c r="K68" s="35">
        <v>0</v>
      </c>
      <c r="L68" s="8" t="s">
        <v>51</v>
      </c>
      <c r="N68">
        <f>(G68-D68)</f>
        <v>191</v>
      </c>
      <c r="O68" s="8">
        <v>44371</v>
      </c>
      <c r="P68" s="6" t="s">
        <v>39</v>
      </c>
      <c r="Q68" t="s">
        <v>499</v>
      </c>
    </row>
    <row r="69" spans="1:17" x14ac:dyDescent="0.25">
      <c r="A69" s="6">
        <v>23266124</v>
      </c>
      <c r="B69" s="7" t="s">
        <v>133</v>
      </c>
      <c r="C69" s="6">
        <v>77</v>
      </c>
      <c r="D69" s="8">
        <v>43959</v>
      </c>
      <c r="E69" s="8">
        <v>44021</v>
      </c>
      <c r="F69" s="35">
        <f t="shared" si="18"/>
        <v>412</v>
      </c>
      <c r="G69" s="8">
        <v>44377</v>
      </c>
      <c r="H69" s="35">
        <v>1</v>
      </c>
      <c r="I69" s="8" t="s">
        <v>34</v>
      </c>
      <c r="J69" s="35">
        <f t="shared" si="19"/>
        <v>412</v>
      </c>
      <c r="K69" s="35">
        <v>0</v>
      </c>
      <c r="L69" s="8" t="s">
        <v>51</v>
      </c>
      <c r="N69">
        <f>(E69-D69)</f>
        <v>62</v>
      </c>
      <c r="O69" s="8">
        <v>44377</v>
      </c>
      <c r="P69" s="6" t="s">
        <v>39</v>
      </c>
      <c r="Q69" t="s">
        <v>499</v>
      </c>
    </row>
    <row r="70" spans="1:17" x14ac:dyDescent="0.25">
      <c r="A70" s="6">
        <v>41303194</v>
      </c>
      <c r="B70" s="7" t="s">
        <v>133</v>
      </c>
      <c r="C70" s="6">
        <v>77</v>
      </c>
      <c r="D70" s="8">
        <v>43893</v>
      </c>
      <c r="E70" s="8" t="s">
        <v>34</v>
      </c>
      <c r="F70" s="35">
        <f t="shared" si="18"/>
        <v>477</v>
      </c>
      <c r="G70" s="8">
        <v>44377</v>
      </c>
      <c r="H70" s="35">
        <v>0</v>
      </c>
      <c r="I70" s="8">
        <v>44027</v>
      </c>
      <c r="J70" s="35">
        <f t="shared" ref="J70:J100" si="20">DAYS360(D70,I70)</f>
        <v>132</v>
      </c>
      <c r="K70" s="35">
        <v>1</v>
      </c>
      <c r="L70" s="8" t="s">
        <v>46</v>
      </c>
      <c r="M70">
        <v>1</v>
      </c>
      <c r="N70">
        <f>(I70-D70)</f>
        <v>134</v>
      </c>
      <c r="O70" s="8">
        <v>44377</v>
      </c>
      <c r="P70" s="6" t="s">
        <v>39</v>
      </c>
      <c r="Q70" t="s">
        <v>499</v>
      </c>
    </row>
    <row r="71" spans="1:17" x14ac:dyDescent="0.25">
      <c r="A71" s="6">
        <v>41321471</v>
      </c>
      <c r="B71" s="7" t="s">
        <v>133</v>
      </c>
      <c r="C71" s="6">
        <v>77</v>
      </c>
      <c r="D71" s="8">
        <v>44187</v>
      </c>
      <c r="E71" s="8" t="s">
        <v>34</v>
      </c>
      <c r="F71" s="35">
        <f t="shared" si="18"/>
        <v>7</v>
      </c>
      <c r="G71" s="8">
        <v>44194</v>
      </c>
      <c r="H71" s="35">
        <v>0</v>
      </c>
      <c r="I71" s="8" t="s">
        <v>34</v>
      </c>
      <c r="J71" s="35">
        <f>DAYS360(D71,G71)</f>
        <v>7</v>
      </c>
      <c r="K71" s="35">
        <v>0</v>
      </c>
      <c r="L71" s="8" t="s">
        <v>51</v>
      </c>
      <c r="N71">
        <f>(G71-D71)</f>
        <v>7</v>
      </c>
      <c r="O71" s="8">
        <v>44194</v>
      </c>
      <c r="P71" s="6" t="s">
        <v>39</v>
      </c>
      <c r="Q71" t="s">
        <v>499</v>
      </c>
    </row>
    <row r="72" spans="1:17" x14ac:dyDescent="0.25">
      <c r="A72" s="6">
        <v>23263937</v>
      </c>
      <c r="B72" s="7" t="s">
        <v>133</v>
      </c>
      <c r="C72" s="6">
        <v>79</v>
      </c>
      <c r="D72" s="8">
        <v>44319</v>
      </c>
      <c r="E72" s="8" t="s">
        <v>34</v>
      </c>
      <c r="F72" s="35">
        <f t="shared" si="18"/>
        <v>57</v>
      </c>
      <c r="G72" s="8">
        <v>44377</v>
      </c>
      <c r="H72" s="35">
        <v>0</v>
      </c>
      <c r="I72" s="8">
        <v>44351</v>
      </c>
      <c r="J72" s="35">
        <f t="shared" si="20"/>
        <v>31</v>
      </c>
      <c r="K72" s="35">
        <v>1</v>
      </c>
      <c r="L72" s="8" t="s">
        <v>51</v>
      </c>
      <c r="N72">
        <f>(I72-D72)</f>
        <v>32</v>
      </c>
      <c r="O72" s="8">
        <v>44377</v>
      </c>
      <c r="P72" s="6" t="s">
        <v>39</v>
      </c>
      <c r="Q72" t="s">
        <v>499</v>
      </c>
    </row>
    <row r="73" spans="1:17" x14ac:dyDescent="0.25">
      <c r="A73" s="6">
        <v>23482733</v>
      </c>
      <c r="B73" s="7" t="s">
        <v>133</v>
      </c>
      <c r="C73" s="6">
        <v>79</v>
      </c>
      <c r="D73" s="8">
        <v>44307</v>
      </c>
      <c r="E73" s="8" t="s">
        <v>34</v>
      </c>
      <c r="F73" s="35">
        <f t="shared" si="18"/>
        <v>43</v>
      </c>
      <c r="G73" s="8">
        <v>44351</v>
      </c>
      <c r="H73" s="35">
        <v>0</v>
      </c>
      <c r="I73" s="8" t="s">
        <v>34</v>
      </c>
      <c r="J73" s="35">
        <f t="shared" ref="J73:J80" si="21">DAYS360(D73,G73)</f>
        <v>43</v>
      </c>
      <c r="K73" s="35">
        <v>0</v>
      </c>
      <c r="L73" s="8" t="s">
        <v>46</v>
      </c>
      <c r="M73">
        <v>1</v>
      </c>
      <c r="N73">
        <f>(G73-D73)</f>
        <v>44</v>
      </c>
      <c r="O73" s="8">
        <v>44351</v>
      </c>
      <c r="P73" s="6" t="s">
        <v>39</v>
      </c>
      <c r="Q73" t="s">
        <v>499</v>
      </c>
    </row>
    <row r="74" spans="1:17" x14ac:dyDescent="0.25">
      <c r="A74" s="6">
        <v>20291604</v>
      </c>
      <c r="B74" s="7" t="s">
        <v>133</v>
      </c>
      <c r="C74" s="6">
        <v>80</v>
      </c>
      <c r="D74" s="8">
        <v>44174</v>
      </c>
      <c r="E74" s="8">
        <v>44187</v>
      </c>
      <c r="F74" s="35">
        <f t="shared" si="18"/>
        <v>201</v>
      </c>
      <c r="G74" s="8">
        <v>44377</v>
      </c>
      <c r="H74" s="35">
        <v>1</v>
      </c>
      <c r="I74" s="8" t="s">
        <v>34</v>
      </c>
      <c r="J74" s="35">
        <f t="shared" si="21"/>
        <v>201</v>
      </c>
      <c r="K74" s="35">
        <v>0</v>
      </c>
      <c r="L74" s="8" t="s">
        <v>46</v>
      </c>
      <c r="M74">
        <v>1</v>
      </c>
      <c r="N74">
        <f t="shared" ref="N74:N80" si="22">(E74-D74)</f>
        <v>13</v>
      </c>
      <c r="O74" s="8">
        <v>44377</v>
      </c>
      <c r="P74" s="6" t="s">
        <v>39</v>
      </c>
      <c r="Q74" t="s">
        <v>499</v>
      </c>
    </row>
    <row r="75" spans="1:17" x14ac:dyDescent="0.25">
      <c r="A75" s="6">
        <v>20228754</v>
      </c>
      <c r="B75" s="7" t="s">
        <v>133</v>
      </c>
      <c r="C75" s="6">
        <v>81</v>
      </c>
      <c r="D75" s="8">
        <v>44237</v>
      </c>
      <c r="E75" s="8">
        <v>44296</v>
      </c>
      <c r="F75" s="35">
        <f t="shared" si="18"/>
        <v>140</v>
      </c>
      <c r="G75" s="8">
        <v>44377</v>
      </c>
      <c r="H75" s="35">
        <v>1</v>
      </c>
      <c r="I75" s="8" t="s">
        <v>34</v>
      </c>
      <c r="J75" s="35">
        <f t="shared" si="21"/>
        <v>140</v>
      </c>
      <c r="K75" s="35">
        <v>0</v>
      </c>
      <c r="L75" s="8" t="s">
        <v>46</v>
      </c>
      <c r="M75">
        <v>1</v>
      </c>
      <c r="N75">
        <f t="shared" si="22"/>
        <v>59</v>
      </c>
      <c r="O75" s="8">
        <v>44377</v>
      </c>
      <c r="P75" s="6" t="s">
        <v>39</v>
      </c>
      <c r="Q75" t="s">
        <v>499</v>
      </c>
    </row>
    <row r="76" spans="1:17" x14ac:dyDescent="0.25">
      <c r="A76" s="6">
        <v>20172470</v>
      </c>
      <c r="B76" s="7" t="s">
        <v>133</v>
      </c>
      <c r="C76" s="6">
        <v>84</v>
      </c>
      <c r="D76" s="8">
        <v>44055</v>
      </c>
      <c r="E76" s="8">
        <v>44074</v>
      </c>
      <c r="F76" s="35">
        <f t="shared" si="18"/>
        <v>318</v>
      </c>
      <c r="G76" s="8">
        <v>44377</v>
      </c>
      <c r="H76" s="35">
        <v>1</v>
      </c>
      <c r="I76" s="8" t="s">
        <v>34</v>
      </c>
      <c r="J76" s="35">
        <f t="shared" si="21"/>
        <v>318</v>
      </c>
      <c r="K76" s="35">
        <v>0</v>
      </c>
      <c r="L76" s="8" t="s">
        <v>36</v>
      </c>
      <c r="M76" s="35">
        <v>0</v>
      </c>
      <c r="N76">
        <f t="shared" si="22"/>
        <v>19</v>
      </c>
      <c r="O76" s="8">
        <v>44377</v>
      </c>
      <c r="P76" s="6" t="s">
        <v>39</v>
      </c>
      <c r="Q76" t="s">
        <v>499</v>
      </c>
    </row>
    <row r="77" spans="1:17" x14ac:dyDescent="0.25">
      <c r="A77" s="6">
        <v>20076709</v>
      </c>
      <c r="B77" s="7" t="s">
        <v>133</v>
      </c>
      <c r="C77" s="6">
        <v>88</v>
      </c>
      <c r="D77" s="8">
        <v>44138</v>
      </c>
      <c r="E77" s="8">
        <v>44201</v>
      </c>
      <c r="F77" s="35">
        <f t="shared" si="18"/>
        <v>237</v>
      </c>
      <c r="G77" s="8">
        <v>44377</v>
      </c>
      <c r="H77" s="35">
        <v>1</v>
      </c>
      <c r="I77" s="8" t="s">
        <v>34</v>
      </c>
      <c r="J77" s="35">
        <f t="shared" si="21"/>
        <v>237</v>
      </c>
      <c r="K77" s="35">
        <v>0</v>
      </c>
      <c r="L77" s="8" t="s">
        <v>46</v>
      </c>
      <c r="M77">
        <v>1</v>
      </c>
      <c r="N77">
        <f t="shared" si="22"/>
        <v>63</v>
      </c>
      <c r="O77" s="8">
        <v>44377</v>
      </c>
      <c r="P77" s="6" t="s">
        <v>39</v>
      </c>
      <c r="Q77" t="s">
        <v>499</v>
      </c>
    </row>
    <row r="78" spans="1:17" x14ac:dyDescent="0.25">
      <c r="A78" s="6">
        <v>1022352683</v>
      </c>
      <c r="B78" s="7" t="s">
        <v>30</v>
      </c>
      <c r="C78" s="6">
        <v>32</v>
      </c>
      <c r="D78" s="8">
        <v>43607</v>
      </c>
      <c r="E78" s="13">
        <v>43622</v>
      </c>
      <c r="F78" s="35">
        <f t="shared" si="18"/>
        <v>392</v>
      </c>
      <c r="G78" s="8">
        <v>44006</v>
      </c>
      <c r="H78" s="35">
        <v>1</v>
      </c>
      <c r="I78" s="8" t="s">
        <v>34</v>
      </c>
      <c r="J78" s="35">
        <f t="shared" si="21"/>
        <v>392</v>
      </c>
      <c r="K78" s="35">
        <v>0</v>
      </c>
      <c r="L78" s="8" t="s">
        <v>46</v>
      </c>
      <c r="M78">
        <v>1</v>
      </c>
      <c r="N78">
        <f t="shared" si="22"/>
        <v>15</v>
      </c>
      <c r="O78" s="6" t="s">
        <v>39</v>
      </c>
      <c r="P78" s="8">
        <v>44006</v>
      </c>
      <c r="Q78" t="s">
        <v>500</v>
      </c>
    </row>
    <row r="79" spans="1:17" x14ac:dyDescent="0.25">
      <c r="A79" s="6">
        <v>20187240</v>
      </c>
      <c r="B79" s="7" t="s">
        <v>133</v>
      </c>
      <c r="C79" s="6">
        <v>96</v>
      </c>
      <c r="D79" s="8">
        <v>40193</v>
      </c>
      <c r="E79" s="13">
        <v>40260</v>
      </c>
      <c r="F79" s="35">
        <f t="shared" si="18"/>
        <v>3657</v>
      </c>
      <c r="G79" s="8">
        <v>43902</v>
      </c>
      <c r="H79" s="35">
        <v>1</v>
      </c>
      <c r="I79" s="8" t="s">
        <v>34</v>
      </c>
      <c r="J79" s="35">
        <f t="shared" si="21"/>
        <v>3657</v>
      </c>
      <c r="K79" s="35">
        <v>0</v>
      </c>
      <c r="L79" s="8" t="s">
        <v>36</v>
      </c>
      <c r="M79" s="35">
        <v>0</v>
      </c>
      <c r="N79">
        <f t="shared" si="22"/>
        <v>67</v>
      </c>
      <c r="O79" s="6" t="s">
        <v>39</v>
      </c>
      <c r="P79" s="8">
        <v>43902</v>
      </c>
      <c r="Q79" t="s">
        <v>500</v>
      </c>
    </row>
    <row r="80" spans="1:17" x14ac:dyDescent="0.25">
      <c r="A80" s="6">
        <v>20235473</v>
      </c>
      <c r="B80" s="7" t="s">
        <v>133</v>
      </c>
      <c r="C80" s="6">
        <v>85</v>
      </c>
      <c r="D80" s="8">
        <v>42444</v>
      </c>
      <c r="E80" s="13">
        <v>42464</v>
      </c>
      <c r="F80" s="35">
        <f t="shared" si="18"/>
        <v>1705</v>
      </c>
      <c r="G80" s="8">
        <v>44175</v>
      </c>
      <c r="H80" s="35">
        <v>1</v>
      </c>
      <c r="I80" s="8" t="s">
        <v>34</v>
      </c>
      <c r="J80" s="35">
        <f t="shared" si="21"/>
        <v>1705</v>
      </c>
      <c r="K80" s="35">
        <v>0</v>
      </c>
      <c r="L80" s="8" t="s">
        <v>36</v>
      </c>
      <c r="M80" s="35">
        <v>0</v>
      </c>
      <c r="N80">
        <f t="shared" si="22"/>
        <v>20</v>
      </c>
      <c r="O80" s="6" t="s">
        <v>39</v>
      </c>
      <c r="P80" s="8">
        <v>44175</v>
      </c>
      <c r="Q80" t="s">
        <v>500</v>
      </c>
    </row>
    <row r="81" spans="1:17" x14ac:dyDescent="0.25">
      <c r="A81" s="6">
        <v>20247601</v>
      </c>
      <c r="B81" s="7" t="s">
        <v>470</v>
      </c>
      <c r="C81" s="6">
        <v>91</v>
      </c>
      <c r="D81" s="8">
        <v>40553</v>
      </c>
      <c r="E81" s="8" t="s">
        <v>34</v>
      </c>
      <c r="F81" s="35">
        <f t="shared" si="18"/>
        <v>3584</v>
      </c>
      <c r="G81" s="8">
        <v>44189</v>
      </c>
      <c r="H81" s="35">
        <v>0</v>
      </c>
      <c r="I81" s="8">
        <v>40614</v>
      </c>
      <c r="J81" s="35">
        <f t="shared" si="20"/>
        <v>62</v>
      </c>
      <c r="K81" s="35">
        <v>1</v>
      </c>
      <c r="L81" s="8" t="s">
        <v>51</v>
      </c>
      <c r="N81">
        <f>(I81-D81)</f>
        <v>61</v>
      </c>
      <c r="O81" s="6" t="s">
        <v>39</v>
      </c>
      <c r="P81" s="8">
        <v>44189</v>
      </c>
      <c r="Q81" t="s">
        <v>500</v>
      </c>
    </row>
    <row r="82" spans="1:17" x14ac:dyDescent="0.25">
      <c r="A82" s="6">
        <v>20280856</v>
      </c>
      <c r="B82" s="7" t="s">
        <v>133</v>
      </c>
      <c r="C82" s="6">
        <v>79</v>
      </c>
      <c r="D82" s="8">
        <v>43774</v>
      </c>
      <c r="E82" s="8">
        <v>43812</v>
      </c>
      <c r="F82" s="35">
        <f t="shared" si="18"/>
        <v>367</v>
      </c>
      <c r="G82" s="8">
        <v>44147</v>
      </c>
      <c r="H82" s="35">
        <v>1</v>
      </c>
      <c r="I82" s="6" t="s">
        <v>34</v>
      </c>
      <c r="J82" s="35">
        <f t="shared" ref="J82:J84" si="23">DAYS360(D82,G82)</f>
        <v>367</v>
      </c>
      <c r="K82" s="35">
        <v>0</v>
      </c>
      <c r="L82" s="8" t="s">
        <v>51</v>
      </c>
      <c r="N82">
        <f t="shared" ref="N82:N84" si="24">(E82-D82)</f>
        <v>38</v>
      </c>
      <c r="O82" s="6" t="s">
        <v>39</v>
      </c>
      <c r="P82" s="8">
        <v>44147</v>
      </c>
      <c r="Q82" t="s">
        <v>500</v>
      </c>
    </row>
    <row r="83" spans="1:17" x14ac:dyDescent="0.25">
      <c r="A83" s="6">
        <v>20335041</v>
      </c>
      <c r="B83" s="7" t="s">
        <v>133</v>
      </c>
      <c r="C83" s="6">
        <v>78</v>
      </c>
      <c r="D83" s="8">
        <v>41117</v>
      </c>
      <c r="E83" s="13">
        <v>41137</v>
      </c>
      <c r="F83" s="35">
        <f t="shared" si="18"/>
        <v>3144</v>
      </c>
      <c r="G83" s="8">
        <v>44307</v>
      </c>
      <c r="H83" s="35">
        <v>1</v>
      </c>
      <c r="I83" s="8" t="s">
        <v>34</v>
      </c>
      <c r="J83" s="35">
        <f t="shared" si="23"/>
        <v>3144</v>
      </c>
      <c r="K83" s="35">
        <v>0</v>
      </c>
      <c r="L83" s="8" t="s">
        <v>46</v>
      </c>
      <c r="M83">
        <v>1</v>
      </c>
      <c r="N83">
        <f t="shared" si="24"/>
        <v>20</v>
      </c>
      <c r="O83" s="6" t="s">
        <v>39</v>
      </c>
      <c r="P83" s="8">
        <v>44307</v>
      </c>
      <c r="Q83" t="s">
        <v>500</v>
      </c>
    </row>
    <row r="84" spans="1:17" x14ac:dyDescent="0.25">
      <c r="A84" s="6">
        <v>20611392</v>
      </c>
      <c r="B84" s="7" t="s">
        <v>133</v>
      </c>
      <c r="C84" s="6">
        <v>72</v>
      </c>
      <c r="D84" s="8">
        <v>41835</v>
      </c>
      <c r="E84" s="13">
        <v>41860</v>
      </c>
      <c r="F84" s="35">
        <f t="shared" si="18"/>
        <v>2344</v>
      </c>
      <c r="G84" s="8">
        <v>44215</v>
      </c>
      <c r="H84" s="35">
        <v>1</v>
      </c>
      <c r="I84" s="8" t="s">
        <v>34</v>
      </c>
      <c r="J84" s="35">
        <f t="shared" si="23"/>
        <v>2344</v>
      </c>
      <c r="K84" s="35">
        <v>0</v>
      </c>
      <c r="L84" s="8" t="s">
        <v>51</v>
      </c>
      <c r="N84">
        <f t="shared" si="24"/>
        <v>25</v>
      </c>
      <c r="O84" s="6" t="s">
        <v>39</v>
      </c>
      <c r="P84" s="8">
        <v>44215</v>
      </c>
      <c r="Q84" t="s">
        <v>500</v>
      </c>
    </row>
    <row r="85" spans="1:17" x14ac:dyDescent="0.25">
      <c r="A85" s="6">
        <v>20774881</v>
      </c>
      <c r="B85" s="7" t="s">
        <v>30</v>
      </c>
      <c r="C85" s="6">
        <v>44</v>
      </c>
      <c r="D85" s="8">
        <v>41698</v>
      </c>
      <c r="E85" s="6" t="s">
        <v>34</v>
      </c>
      <c r="F85" s="35">
        <f t="shared" si="18"/>
        <v>2498</v>
      </c>
      <c r="G85" s="8">
        <v>44235</v>
      </c>
      <c r="H85" s="35">
        <v>0</v>
      </c>
      <c r="I85" s="8">
        <v>41711</v>
      </c>
      <c r="J85" s="35">
        <f t="shared" si="20"/>
        <v>13</v>
      </c>
      <c r="K85" s="35">
        <v>1</v>
      </c>
      <c r="L85" s="8" t="s">
        <v>51</v>
      </c>
      <c r="N85">
        <f>(I85-D85)</f>
        <v>13</v>
      </c>
      <c r="O85" s="6" t="s">
        <v>39</v>
      </c>
      <c r="P85" s="8">
        <v>44235</v>
      </c>
      <c r="Q85" t="s">
        <v>500</v>
      </c>
    </row>
    <row r="86" spans="1:17" x14ac:dyDescent="0.25">
      <c r="A86" s="6">
        <v>21226702</v>
      </c>
      <c r="B86" s="7" t="s">
        <v>133</v>
      </c>
      <c r="C86" s="6">
        <v>72</v>
      </c>
      <c r="D86" s="8">
        <v>42492</v>
      </c>
      <c r="E86" s="6" t="s">
        <v>34</v>
      </c>
      <c r="F86" s="35">
        <f t="shared" si="18"/>
        <v>1810</v>
      </c>
      <c r="G86" s="8">
        <v>44328</v>
      </c>
      <c r="H86" s="35">
        <v>0</v>
      </c>
      <c r="I86" s="6" t="s">
        <v>34</v>
      </c>
      <c r="J86" s="35">
        <f>DAYS360(D86,G86)</f>
        <v>1810</v>
      </c>
      <c r="K86" s="35">
        <v>0</v>
      </c>
      <c r="L86" s="8" t="s">
        <v>51</v>
      </c>
      <c r="N86">
        <f>(G86-D86)</f>
        <v>1836</v>
      </c>
      <c r="O86" s="6" t="s">
        <v>39</v>
      </c>
      <c r="P86" s="8">
        <v>44328</v>
      </c>
      <c r="Q86" t="s">
        <v>500</v>
      </c>
    </row>
    <row r="87" spans="1:17" x14ac:dyDescent="0.25">
      <c r="A87" s="6">
        <v>23269994</v>
      </c>
      <c r="B87" s="7" t="s">
        <v>133</v>
      </c>
      <c r="C87" s="6">
        <v>72</v>
      </c>
      <c r="D87" s="8">
        <v>41129</v>
      </c>
      <c r="E87" s="6" t="s">
        <v>34</v>
      </c>
      <c r="F87" s="35">
        <f t="shared" si="18"/>
        <v>2936</v>
      </c>
      <c r="G87" s="8">
        <v>44108</v>
      </c>
      <c r="H87" s="35">
        <v>0</v>
      </c>
      <c r="I87" s="8">
        <v>41167</v>
      </c>
      <c r="J87" s="35">
        <f t="shared" si="20"/>
        <v>37</v>
      </c>
      <c r="K87" s="35">
        <v>1</v>
      </c>
      <c r="L87" s="8" t="s">
        <v>46</v>
      </c>
      <c r="M87">
        <v>1</v>
      </c>
      <c r="N87">
        <f>(I87-D87)</f>
        <v>38</v>
      </c>
      <c r="O87" s="6" t="s">
        <v>39</v>
      </c>
      <c r="P87" s="8">
        <v>44108</v>
      </c>
      <c r="Q87" t="s">
        <v>500</v>
      </c>
    </row>
    <row r="88" spans="1:17" x14ac:dyDescent="0.25">
      <c r="A88" s="6">
        <v>23270883</v>
      </c>
      <c r="B88" s="7" t="s">
        <v>133</v>
      </c>
      <c r="C88" s="6">
        <v>70</v>
      </c>
      <c r="D88" s="8">
        <v>38718</v>
      </c>
      <c r="E88" s="13">
        <v>38775</v>
      </c>
      <c r="F88" s="35">
        <f t="shared" si="18"/>
        <v>5336</v>
      </c>
      <c r="G88" s="8">
        <v>44131</v>
      </c>
      <c r="H88" s="35">
        <v>1</v>
      </c>
      <c r="I88" s="8" t="s">
        <v>34</v>
      </c>
      <c r="J88" s="35">
        <f t="shared" ref="J88:J99" si="25">DAYS360(D88,G88)</f>
        <v>5336</v>
      </c>
      <c r="K88" s="35">
        <v>0</v>
      </c>
      <c r="L88" s="8" t="s">
        <v>46</v>
      </c>
      <c r="M88">
        <v>1</v>
      </c>
      <c r="N88">
        <f>(E88-D88)</f>
        <v>57</v>
      </c>
      <c r="O88" s="6" t="s">
        <v>39</v>
      </c>
      <c r="P88" s="8">
        <v>44131</v>
      </c>
      <c r="Q88" t="s">
        <v>500</v>
      </c>
    </row>
    <row r="89" spans="1:17" x14ac:dyDescent="0.25">
      <c r="A89" s="6">
        <v>23561428</v>
      </c>
      <c r="B89" s="7" t="s">
        <v>30</v>
      </c>
      <c r="C89" s="6">
        <v>48</v>
      </c>
      <c r="D89" s="8">
        <v>42262</v>
      </c>
      <c r="E89" s="13">
        <v>42315</v>
      </c>
      <c r="F89" s="35">
        <f t="shared" si="18"/>
        <v>1857</v>
      </c>
      <c r="G89" s="8">
        <v>44147</v>
      </c>
      <c r="H89" s="35">
        <v>1</v>
      </c>
      <c r="I89" s="8" t="s">
        <v>34</v>
      </c>
      <c r="J89" s="35">
        <f t="shared" si="25"/>
        <v>1857</v>
      </c>
      <c r="K89" s="35">
        <v>0</v>
      </c>
      <c r="L89" s="8" t="s">
        <v>36</v>
      </c>
      <c r="M89" s="35">
        <v>0</v>
      </c>
      <c r="N89">
        <f>(E89-D89)</f>
        <v>53</v>
      </c>
      <c r="O89" s="6" t="s">
        <v>39</v>
      </c>
      <c r="P89" s="8">
        <v>44147</v>
      </c>
      <c r="Q89" t="s">
        <v>500</v>
      </c>
    </row>
    <row r="90" spans="1:17" x14ac:dyDescent="0.25">
      <c r="A90" s="6">
        <v>24077200</v>
      </c>
      <c r="B90" s="7" t="s">
        <v>133</v>
      </c>
      <c r="C90" s="6">
        <v>78</v>
      </c>
      <c r="D90" s="8">
        <v>43496</v>
      </c>
      <c r="E90" s="13">
        <v>43528</v>
      </c>
      <c r="F90" s="35">
        <f t="shared" si="18"/>
        <v>654</v>
      </c>
      <c r="G90" s="8">
        <v>44159</v>
      </c>
      <c r="H90" s="35">
        <v>1</v>
      </c>
      <c r="I90" s="8" t="s">
        <v>34</v>
      </c>
      <c r="J90" s="35">
        <f t="shared" si="25"/>
        <v>654</v>
      </c>
      <c r="K90" s="35">
        <v>0</v>
      </c>
      <c r="L90" s="8" t="s">
        <v>36</v>
      </c>
      <c r="M90" s="35">
        <v>0</v>
      </c>
      <c r="N90">
        <f>(E90-D90)</f>
        <v>32</v>
      </c>
      <c r="O90" s="6" t="s">
        <v>39</v>
      </c>
      <c r="P90" s="8">
        <v>44159</v>
      </c>
      <c r="Q90" t="s">
        <v>500</v>
      </c>
    </row>
    <row r="91" spans="1:17" x14ac:dyDescent="0.25">
      <c r="A91" s="6">
        <v>24469379</v>
      </c>
      <c r="B91" s="7" t="s">
        <v>133</v>
      </c>
      <c r="C91" s="6">
        <v>75</v>
      </c>
      <c r="D91" s="8">
        <v>39448</v>
      </c>
      <c r="E91" s="6" t="s">
        <v>34</v>
      </c>
      <c r="F91" s="35">
        <f t="shared" si="18"/>
        <v>4656</v>
      </c>
      <c r="G91" s="8">
        <v>44172</v>
      </c>
      <c r="H91" s="35">
        <v>0</v>
      </c>
      <c r="I91" s="8" t="s">
        <v>34</v>
      </c>
      <c r="J91" s="35">
        <f t="shared" si="25"/>
        <v>4656</v>
      </c>
      <c r="K91" s="35">
        <v>0</v>
      </c>
      <c r="L91" s="8" t="s">
        <v>51</v>
      </c>
      <c r="N91">
        <f>(G91-D91)</f>
        <v>4724</v>
      </c>
      <c r="O91" s="6" t="s">
        <v>39</v>
      </c>
      <c r="P91" s="8">
        <v>44172</v>
      </c>
      <c r="Q91" t="s">
        <v>500</v>
      </c>
    </row>
    <row r="92" spans="1:17" x14ac:dyDescent="0.25">
      <c r="A92" s="6">
        <v>26403576</v>
      </c>
      <c r="B92" s="7" t="s">
        <v>133</v>
      </c>
      <c r="C92" s="6">
        <v>88</v>
      </c>
      <c r="D92" s="8">
        <v>43101</v>
      </c>
      <c r="E92" s="13">
        <v>43137</v>
      </c>
      <c r="F92" s="35">
        <f t="shared" si="18"/>
        <v>1095</v>
      </c>
      <c r="G92" s="8">
        <v>44212</v>
      </c>
      <c r="H92" s="35">
        <v>1</v>
      </c>
      <c r="I92" s="8" t="s">
        <v>34</v>
      </c>
      <c r="J92" s="35">
        <f t="shared" si="25"/>
        <v>1095</v>
      </c>
      <c r="K92" s="35">
        <v>0</v>
      </c>
      <c r="L92" s="8" t="s">
        <v>51</v>
      </c>
      <c r="N92">
        <f t="shared" ref="N92:N99" si="26">(E92-D92)</f>
        <v>36</v>
      </c>
      <c r="O92" s="6" t="s">
        <v>39</v>
      </c>
      <c r="P92" s="8">
        <v>44212</v>
      </c>
      <c r="Q92" t="s">
        <v>500</v>
      </c>
    </row>
    <row r="93" spans="1:17" x14ac:dyDescent="0.25">
      <c r="A93" s="6">
        <v>28678272</v>
      </c>
      <c r="B93" s="7" t="s">
        <v>133</v>
      </c>
      <c r="C93" s="6">
        <v>73</v>
      </c>
      <c r="D93" s="8">
        <v>42566</v>
      </c>
      <c r="E93" s="13">
        <v>42629</v>
      </c>
      <c r="F93" s="35">
        <f t="shared" si="18"/>
        <v>1604</v>
      </c>
      <c r="G93" s="8">
        <v>44194</v>
      </c>
      <c r="H93" s="35">
        <v>1</v>
      </c>
      <c r="I93" s="8" t="s">
        <v>34</v>
      </c>
      <c r="J93" s="35">
        <f t="shared" si="25"/>
        <v>1604</v>
      </c>
      <c r="K93" s="35">
        <v>0</v>
      </c>
      <c r="L93" s="8" t="s">
        <v>51</v>
      </c>
      <c r="N93">
        <f t="shared" si="26"/>
        <v>63</v>
      </c>
      <c r="O93" s="6" t="s">
        <v>39</v>
      </c>
      <c r="P93" s="8">
        <v>44194</v>
      </c>
      <c r="Q93" t="s">
        <v>500</v>
      </c>
    </row>
    <row r="94" spans="1:17" x14ac:dyDescent="0.25">
      <c r="A94" s="6">
        <v>31399972</v>
      </c>
      <c r="B94" s="7" t="s">
        <v>133</v>
      </c>
      <c r="C94" s="6">
        <v>64</v>
      </c>
      <c r="D94" s="8">
        <v>42715</v>
      </c>
      <c r="E94" s="13">
        <v>42753</v>
      </c>
      <c r="F94" s="35">
        <f t="shared" si="18"/>
        <v>1488</v>
      </c>
      <c r="G94" s="8">
        <v>44225</v>
      </c>
      <c r="H94" s="35">
        <v>1</v>
      </c>
      <c r="I94" s="8" t="s">
        <v>34</v>
      </c>
      <c r="J94" s="35">
        <f t="shared" si="25"/>
        <v>1488</v>
      </c>
      <c r="K94" s="35">
        <v>0</v>
      </c>
      <c r="L94" s="8" t="s">
        <v>51</v>
      </c>
      <c r="N94">
        <f t="shared" si="26"/>
        <v>38</v>
      </c>
      <c r="O94" s="6" t="s">
        <v>39</v>
      </c>
      <c r="P94" s="8">
        <v>44225</v>
      </c>
      <c r="Q94" t="s">
        <v>500</v>
      </c>
    </row>
    <row r="95" spans="1:17" x14ac:dyDescent="0.25">
      <c r="A95" s="6">
        <v>34977428</v>
      </c>
      <c r="B95" s="7" t="s">
        <v>133</v>
      </c>
      <c r="C95" s="6">
        <v>60</v>
      </c>
      <c r="D95" s="8">
        <v>40210</v>
      </c>
      <c r="E95" s="13">
        <v>40246</v>
      </c>
      <c r="F95" s="35">
        <f t="shared" si="18"/>
        <v>3684</v>
      </c>
      <c r="G95" s="8">
        <v>43946</v>
      </c>
      <c r="H95" s="35">
        <v>1</v>
      </c>
      <c r="I95" s="8" t="s">
        <v>34</v>
      </c>
      <c r="J95" s="35">
        <f t="shared" si="25"/>
        <v>3684</v>
      </c>
      <c r="K95" s="35">
        <v>0</v>
      </c>
      <c r="L95" s="8" t="s">
        <v>46</v>
      </c>
      <c r="M95">
        <v>1</v>
      </c>
      <c r="N95">
        <f t="shared" si="26"/>
        <v>36</v>
      </c>
      <c r="O95" s="6" t="s">
        <v>39</v>
      </c>
      <c r="P95" s="8">
        <v>43946</v>
      </c>
      <c r="Q95" t="s">
        <v>500</v>
      </c>
    </row>
    <row r="96" spans="1:17" x14ac:dyDescent="0.25">
      <c r="A96" s="6">
        <v>39151482</v>
      </c>
      <c r="B96" s="7" t="s">
        <v>133</v>
      </c>
      <c r="C96" s="6">
        <v>64</v>
      </c>
      <c r="D96" s="8">
        <v>43344</v>
      </c>
      <c r="E96" s="13">
        <v>43401</v>
      </c>
      <c r="F96" s="35">
        <f t="shared" si="18"/>
        <v>705</v>
      </c>
      <c r="G96" s="8">
        <v>44059</v>
      </c>
      <c r="H96" s="35">
        <v>1</v>
      </c>
      <c r="I96" s="8" t="s">
        <v>34</v>
      </c>
      <c r="J96" s="35">
        <f t="shared" si="25"/>
        <v>705</v>
      </c>
      <c r="K96" s="35">
        <v>0</v>
      </c>
      <c r="L96" s="8" t="s">
        <v>36</v>
      </c>
      <c r="M96" s="35">
        <v>0</v>
      </c>
      <c r="N96">
        <f t="shared" si="26"/>
        <v>57</v>
      </c>
      <c r="O96" s="6" t="s">
        <v>39</v>
      </c>
      <c r="P96" s="8">
        <v>44059</v>
      </c>
      <c r="Q96" t="s">
        <v>500</v>
      </c>
    </row>
    <row r="97" spans="1:17" x14ac:dyDescent="0.25">
      <c r="A97" s="6">
        <v>40177757</v>
      </c>
      <c r="B97" s="7" t="s">
        <v>133</v>
      </c>
      <c r="C97" s="6">
        <v>57</v>
      </c>
      <c r="D97" s="8">
        <v>42401</v>
      </c>
      <c r="E97" s="13">
        <v>42456</v>
      </c>
      <c r="F97" s="35">
        <f t="shared" si="18"/>
        <v>1763</v>
      </c>
      <c r="G97" s="8">
        <v>44189</v>
      </c>
      <c r="H97" s="35">
        <v>1</v>
      </c>
      <c r="I97" s="8" t="s">
        <v>34</v>
      </c>
      <c r="J97" s="35">
        <f t="shared" si="25"/>
        <v>1763</v>
      </c>
      <c r="K97" s="35">
        <v>0</v>
      </c>
      <c r="L97" s="8" t="s">
        <v>36</v>
      </c>
      <c r="M97" s="35">
        <v>0</v>
      </c>
      <c r="N97">
        <f t="shared" si="26"/>
        <v>55</v>
      </c>
      <c r="O97" s="6" t="s">
        <v>39</v>
      </c>
      <c r="P97" s="8">
        <v>44189</v>
      </c>
      <c r="Q97" t="s">
        <v>500</v>
      </c>
    </row>
    <row r="98" spans="1:17" x14ac:dyDescent="0.25">
      <c r="A98" s="6">
        <v>41319675</v>
      </c>
      <c r="B98" s="7" t="s">
        <v>133</v>
      </c>
      <c r="C98" s="6">
        <v>77</v>
      </c>
      <c r="D98" s="8">
        <v>43519</v>
      </c>
      <c r="E98" s="13">
        <v>43599</v>
      </c>
      <c r="F98" s="35">
        <f t="shared" si="18"/>
        <v>557</v>
      </c>
      <c r="G98" s="8">
        <v>44084</v>
      </c>
      <c r="H98" s="35">
        <v>1</v>
      </c>
      <c r="I98" s="8" t="s">
        <v>34</v>
      </c>
      <c r="J98" s="35">
        <f t="shared" si="25"/>
        <v>557</v>
      </c>
      <c r="K98" s="35">
        <v>0</v>
      </c>
      <c r="L98" s="8" t="s">
        <v>36</v>
      </c>
      <c r="M98" s="35">
        <v>0</v>
      </c>
      <c r="N98">
        <f t="shared" si="26"/>
        <v>80</v>
      </c>
      <c r="O98" s="6" t="s">
        <v>39</v>
      </c>
      <c r="P98" s="8">
        <v>44084</v>
      </c>
      <c r="Q98" t="s">
        <v>500</v>
      </c>
    </row>
    <row r="99" spans="1:17" x14ac:dyDescent="0.25">
      <c r="A99" s="6">
        <v>41369357</v>
      </c>
      <c r="B99" s="7" t="s">
        <v>133</v>
      </c>
      <c r="C99" s="6">
        <v>75</v>
      </c>
      <c r="D99" s="8">
        <v>42370</v>
      </c>
      <c r="E99" s="13">
        <v>42408</v>
      </c>
      <c r="F99" s="35">
        <f t="shared" si="18"/>
        <v>1835</v>
      </c>
      <c r="G99" s="8">
        <v>44233</v>
      </c>
      <c r="H99" s="35">
        <v>1</v>
      </c>
      <c r="I99" s="8" t="s">
        <v>34</v>
      </c>
      <c r="J99" s="35">
        <f t="shared" si="25"/>
        <v>1835</v>
      </c>
      <c r="K99" s="35">
        <v>0</v>
      </c>
      <c r="L99" s="8" t="s">
        <v>36</v>
      </c>
      <c r="M99" s="35">
        <v>0</v>
      </c>
      <c r="N99">
        <f t="shared" si="26"/>
        <v>38</v>
      </c>
      <c r="O99" s="6" t="s">
        <v>39</v>
      </c>
      <c r="P99" s="8">
        <v>44233</v>
      </c>
      <c r="Q99" t="s">
        <v>500</v>
      </c>
    </row>
    <row r="100" spans="1:17" x14ac:dyDescent="0.25">
      <c r="A100" s="6">
        <v>41383399</v>
      </c>
      <c r="B100" s="7" t="s">
        <v>133</v>
      </c>
      <c r="C100" s="6">
        <v>76</v>
      </c>
      <c r="D100" s="8">
        <v>35796</v>
      </c>
      <c r="E100" s="6" t="s">
        <v>34</v>
      </c>
      <c r="F100" s="35">
        <f t="shared" si="18"/>
        <v>8081</v>
      </c>
      <c r="G100" s="8">
        <v>43994</v>
      </c>
      <c r="H100" s="35">
        <v>0</v>
      </c>
      <c r="I100" s="8">
        <v>35843</v>
      </c>
      <c r="J100" s="35">
        <f t="shared" si="20"/>
        <v>46</v>
      </c>
      <c r="K100" s="35">
        <v>1</v>
      </c>
      <c r="L100" s="8" t="s">
        <v>51</v>
      </c>
      <c r="N100">
        <f>(I100-D100)</f>
        <v>47</v>
      </c>
      <c r="O100" s="6" t="s">
        <v>39</v>
      </c>
      <c r="P100" s="8">
        <v>43994</v>
      </c>
      <c r="Q100" t="s">
        <v>500</v>
      </c>
    </row>
    <row r="101" spans="1:17" x14ac:dyDescent="0.25">
      <c r="A101" s="6">
        <v>51649315</v>
      </c>
      <c r="B101" s="7" t="s">
        <v>133</v>
      </c>
      <c r="C101" s="6">
        <v>60</v>
      </c>
      <c r="D101" s="8">
        <v>38718</v>
      </c>
      <c r="E101" s="13">
        <v>38780</v>
      </c>
      <c r="F101" s="35">
        <f t="shared" si="18"/>
        <v>5320</v>
      </c>
      <c r="G101" s="8">
        <v>44115</v>
      </c>
      <c r="H101" s="35">
        <v>1</v>
      </c>
      <c r="I101" s="8" t="s">
        <v>34</v>
      </c>
      <c r="J101" s="35">
        <f t="shared" ref="J101:J106" si="27">DAYS360(D101,G101)</f>
        <v>5320</v>
      </c>
      <c r="K101" s="35">
        <v>0</v>
      </c>
      <c r="L101" s="8" t="s">
        <v>51</v>
      </c>
      <c r="N101">
        <f>(E101-D101)</f>
        <v>62</v>
      </c>
      <c r="O101" s="6" t="s">
        <v>39</v>
      </c>
      <c r="P101" s="8">
        <v>44115</v>
      </c>
      <c r="Q101" t="s">
        <v>500</v>
      </c>
    </row>
    <row r="102" spans="1:17" x14ac:dyDescent="0.25">
      <c r="A102" s="6">
        <v>51705698</v>
      </c>
      <c r="B102" s="7" t="s">
        <v>30</v>
      </c>
      <c r="C102" s="6">
        <v>57</v>
      </c>
      <c r="D102" s="8">
        <v>43995</v>
      </c>
      <c r="E102" s="13" t="s">
        <v>34</v>
      </c>
      <c r="F102" s="35">
        <f t="shared" si="18"/>
        <v>11</v>
      </c>
      <c r="G102" s="8">
        <v>44006</v>
      </c>
      <c r="H102" s="35">
        <v>0</v>
      </c>
      <c r="I102" s="6" t="s">
        <v>34</v>
      </c>
      <c r="J102" s="35">
        <f t="shared" si="27"/>
        <v>11</v>
      </c>
      <c r="K102" s="35">
        <v>0</v>
      </c>
      <c r="L102" s="8" t="s">
        <v>46</v>
      </c>
      <c r="M102">
        <v>1</v>
      </c>
      <c r="N102">
        <f t="shared" ref="N102:N103" si="28">(G102-D102)</f>
        <v>11</v>
      </c>
      <c r="O102" s="6" t="s">
        <v>39</v>
      </c>
      <c r="P102" s="8">
        <v>44006</v>
      </c>
      <c r="Q102" t="s">
        <v>500</v>
      </c>
    </row>
    <row r="103" spans="1:17" x14ac:dyDescent="0.25">
      <c r="A103" s="6">
        <v>51708623</v>
      </c>
      <c r="B103" s="7" t="s">
        <v>30</v>
      </c>
      <c r="C103" s="6">
        <v>57</v>
      </c>
      <c r="D103" s="8">
        <v>43352</v>
      </c>
      <c r="E103" s="6" t="s">
        <v>34</v>
      </c>
      <c r="F103" s="35">
        <f t="shared" si="18"/>
        <v>933</v>
      </c>
      <c r="G103" s="8">
        <v>44298</v>
      </c>
      <c r="H103" s="35">
        <v>0</v>
      </c>
      <c r="I103" s="8" t="s">
        <v>34</v>
      </c>
      <c r="J103" s="35">
        <f t="shared" si="27"/>
        <v>933</v>
      </c>
      <c r="K103" s="35">
        <v>0</v>
      </c>
      <c r="L103" s="8" t="s">
        <v>51</v>
      </c>
      <c r="N103">
        <f t="shared" si="28"/>
        <v>946</v>
      </c>
      <c r="O103" s="6" t="s">
        <v>39</v>
      </c>
      <c r="P103" s="8">
        <v>44298</v>
      </c>
      <c r="Q103" t="s">
        <v>500</v>
      </c>
    </row>
    <row r="104" spans="1:17" x14ac:dyDescent="0.25">
      <c r="A104" s="6">
        <v>51730800</v>
      </c>
      <c r="B104" s="7" t="s">
        <v>30</v>
      </c>
      <c r="C104" s="6">
        <v>57</v>
      </c>
      <c r="D104" s="8">
        <v>42036</v>
      </c>
      <c r="E104" s="13">
        <v>42065</v>
      </c>
      <c r="F104" s="35">
        <f t="shared" si="18"/>
        <v>2068</v>
      </c>
      <c r="G104" s="8">
        <v>44133</v>
      </c>
      <c r="H104" s="35">
        <v>1</v>
      </c>
      <c r="I104" s="8" t="s">
        <v>34</v>
      </c>
      <c r="J104" s="35">
        <f t="shared" si="27"/>
        <v>2068</v>
      </c>
      <c r="K104" s="35">
        <v>0</v>
      </c>
      <c r="L104" s="8" t="s">
        <v>51</v>
      </c>
      <c r="N104">
        <f>(E104-D104)</f>
        <v>29</v>
      </c>
      <c r="O104" s="6" t="s">
        <v>39</v>
      </c>
      <c r="P104" s="8">
        <v>44133</v>
      </c>
      <c r="Q104" t="s">
        <v>500</v>
      </c>
    </row>
    <row r="105" spans="1:17" x14ac:dyDescent="0.25">
      <c r="A105" s="6">
        <v>51849914</v>
      </c>
      <c r="B105" s="7" t="s">
        <v>30</v>
      </c>
      <c r="C105" s="6">
        <v>54</v>
      </c>
      <c r="D105" s="8">
        <v>42520</v>
      </c>
      <c r="E105" s="13">
        <v>42547</v>
      </c>
      <c r="F105" s="35">
        <f t="shared" si="18"/>
        <v>1742</v>
      </c>
      <c r="G105" s="8">
        <v>44288</v>
      </c>
      <c r="H105" s="35">
        <v>1</v>
      </c>
      <c r="I105" s="8" t="s">
        <v>34</v>
      </c>
      <c r="J105" s="35">
        <f t="shared" si="27"/>
        <v>1742</v>
      </c>
      <c r="K105" s="35">
        <v>0</v>
      </c>
      <c r="L105" s="8" t="s">
        <v>51</v>
      </c>
      <c r="N105">
        <f>(E105-D105)</f>
        <v>27</v>
      </c>
      <c r="O105" s="6" t="s">
        <v>39</v>
      </c>
      <c r="P105" s="8">
        <v>44288</v>
      </c>
      <c r="Q105" t="s">
        <v>500</v>
      </c>
    </row>
    <row r="106" spans="1:17" x14ac:dyDescent="0.25">
      <c r="A106" s="6">
        <v>51858135</v>
      </c>
      <c r="B106" s="7" t="s">
        <v>30</v>
      </c>
      <c r="C106" s="6">
        <v>54</v>
      </c>
      <c r="D106" s="8">
        <v>42585</v>
      </c>
      <c r="E106" s="13">
        <v>42623</v>
      </c>
      <c r="F106" s="35">
        <f>DAYS360(D106,G106)</f>
        <v>1482</v>
      </c>
      <c r="G106" s="8">
        <v>44089</v>
      </c>
      <c r="H106" s="35">
        <v>1</v>
      </c>
      <c r="I106" s="8" t="s">
        <v>34</v>
      </c>
      <c r="J106" s="35">
        <f t="shared" si="27"/>
        <v>1482</v>
      </c>
      <c r="K106" s="35">
        <v>0</v>
      </c>
      <c r="L106" s="8" t="s">
        <v>51</v>
      </c>
      <c r="N106">
        <f>(E106-D106)</f>
        <v>38</v>
      </c>
      <c r="O106" s="6" t="s">
        <v>39</v>
      </c>
      <c r="P106" s="8">
        <v>44089</v>
      </c>
      <c r="Q106" t="s">
        <v>500</v>
      </c>
    </row>
  </sheetData>
  <autoFilter ref="A2:Q1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3"/>
  <sheetViews>
    <sheetView topLeftCell="A13" workbookViewId="0">
      <selection activeCell="I27" sqref="I27"/>
    </sheetView>
  </sheetViews>
  <sheetFormatPr baseColWidth="10" defaultRowHeight="15" x14ac:dyDescent="0.25"/>
  <cols>
    <col min="1" max="1" width="21.42578125" customWidth="1"/>
    <col min="2" max="2" width="22.42578125" customWidth="1"/>
    <col min="3" max="3" width="6.5703125" customWidth="1"/>
    <col min="4" max="4" width="10.5703125" customWidth="1"/>
    <col min="5" max="5" width="9.85546875" customWidth="1"/>
    <col min="6" max="6" width="6.5703125" customWidth="1"/>
    <col min="7" max="7" width="10.5703125" customWidth="1"/>
    <col min="8" max="8" width="11" customWidth="1"/>
    <col min="9" max="9" width="14" customWidth="1"/>
    <col min="10" max="10" width="12.5703125" customWidth="1"/>
    <col min="11" max="30" width="3" customWidth="1"/>
    <col min="31" max="35" width="4" customWidth="1"/>
    <col min="36" max="36" width="10.5703125" customWidth="1"/>
    <col min="37" max="37" width="7.5703125" customWidth="1"/>
    <col min="38" max="74" width="3" customWidth="1"/>
    <col min="75" max="80" width="4" customWidth="1"/>
    <col min="81" max="82" width="5" customWidth="1"/>
    <col min="83" max="83" width="10.5703125" customWidth="1"/>
    <col min="84" max="84" width="11" customWidth="1"/>
    <col min="85" max="85" width="14" customWidth="1"/>
    <col min="86" max="86" width="12.5703125" customWidth="1"/>
    <col min="87" max="87" width="2" customWidth="1"/>
    <col min="88" max="88" width="7.85546875" customWidth="1"/>
    <col min="89" max="89" width="4.85546875" customWidth="1"/>
    <col min="90" max="90" width="7.85546875" customWidth="1"/>
    <col min="91" max="91" width="4.85546875" customWidth="1"/>
    <col min="92" max="92" width="2" customWidth="1"/>
    <col min="93" max="93" width="7.85546875" customWidth="1"/>
    <col min="94" max="94" width="4.85546875" customWidth="1"/>
    <col min="95" max="95" width="7.85546875" customWidth="1"/>
    <col min="96" max="96" width="4.85546875" customWidth="1"/>
    <col min="97" max="97" width="7.85546875" customWidth="1"/>
    <col min="98" max="98" width="4.85546875" customWidth="1"/>
    <col min="99" max="99" width="7.85546875" customWidth="1"/>
    <col min="100" max="100" width="4.85546875" customWidth="1"/>
    <col min="101" max="101" width="2" customWidth="1"/>
    <col min="102" max="102" width="7.85546875" customWidth="1"/>
    <col min="103" max="103" width="4.85546875" customWidth="1"/>
    <col min="104" max="104" width="7.85546875" customWidth="1"/>
    <col min="105" max="105" width="4.85546875" customWidth="1"/>
    <col min="106" max="106" width="2" customWidth="1"/>
    <col min="107" max="107" width="7.85546875" customWidth="1"/>
    <col min="108" max="108" width="4.85546875" customWidth="1"/>
    <col min="109" max="109" width="7.85546875" customWidth="1"/>
    <col min="110" max="110" width="4.85546875" customWidth="1"/>
    <col min="111" max="111" width="7.85546875" customWidth="1"/>
    <col min="112" max="112" width="4.85546875" customWidth="1"/>
    <col min="113" max="113" width="7.85546875" customWidth="1"/>
    <col min="114" max="114" width="4.85546875" customWidth="1"/>
    <col min="115" max="115" width="7.85546875" customWidth="1"/>
    <col min="116" max="116" width="4.85546875" customWidth="1"/>
    <col min="117" max="117" width="7.85546875" customWidth="1"/>
    <col min="118" max="118" width="4.85546875" customWidth="1"/>
    <col min="119" max="119" width="7.85546875" customWidth="1"/>
    <col min="120" max="120" width="4.85546875" customWidth="1"/>
    <col min="121" max="121" width="7.85546875" customWidth="1"/>
    <col min="122" max="122" width="4.85546875" customWidth="1"/>
    <col min="123" max="123" width="7.85546875" customWidth="1"/>
    <col min="124" max="124" width="4.85546875" customWidth="1"/>
    <col min="125" max="125" width="7.85546875" customWidth="1"/>
    <col min="126" max="126" width="4.85546875" customWidth="1"/>
    <col min="127" max="127" width="7.85546875" customWidth="1"/>
    <col min="128" max="128" width="4.85546875" customWidth="1"/>
    <col min="129" max="129" width="7.85546875" customWidth="1"/>
    <col min="130" max="130" width="4.85546875" customWidth="1"/>
    <col min="131" max="131" width="7.85546875" customWidth="1"/>
    <col min="132" max="132" width="4.85546875" customWidth="1"/>
    <col min="133" max="133" width="7.85546875" customWidth="1"/>
    <col min="134" max="134" width="4.85546875" customWidth="1"/>
    <col min="135" max="135" width="7.85546875" customWidth="1"/>
    <col min="136" max="136" width="4.85546875" customWidth="1"/>
    <col min="137" max="137" width="7.85546875" customWidth="1"/>
    <col min="138" max="138" width="4.85546875" customWidth="1"/>
    <col min="139" max="139" width="7.85546875" customWidth="1"/>
    <col min="140" max="140" width="4.85546875" customWidth="1"/>
    <col min="141" max="141" width="7.85546875" customWidth="1"/>
    <col min="142" max="142" width="4.85546875" customWidth="1"/>
    <col min="143" max="143" width="7.85546875" customWidth="1"/>
    <col min="144" max="144" width="4.85546875" customWidth="1"/>
    <col min="145" max="145" width="7.85546875" customWidth="1"/>
    <col min="146" max="146" width="4.85546875" customWidth="1"/>
    <col min="147" max="147" width="7.85546875" customWidth="1"/>
    <col min="148" max="148" width="4.85546875" customWidth="1"/>
    <col min="149" max="149" width="7.85546875" customWidth="1"/>
    <col min="150" max="150" width="4.85546875" customWidth="1"/>
    <col min="151" max="151" width="7.85546875" customWidth="1"/>
    <col min="152" max="152" width="5.85546875" customWidth="1"/>
    <col min="153" max="153" width="8.85546875" customWidth="1"/>
    <col min="154" max="154" width="5.85546875" customWidth="1"/>
    <col min="155" max="155" width="8.85546875" customWidth="1"/>
    <col min="156" max="156" width="5.85546875" customWidth="1"/>
    <col min="157" max="157" width="8.85546875" customWidth="1"/>
    <col min="158" max="158" width="5.85546875" customWidth="1"/>
    <col min="159" max="159" width="8.85546875" customWidth="1"/>
    <col min="160" max="160" width="5.85546875" customWidth="1"/>
    <col min="161" max="161" width="8.85546875" customWidth="1"/>
    <col min="162" max="162" width="5.85546875" customWidth="1"/>
    <col min="163" max="163" width="8.85546875" customWidth="1"/>
    <col min="164" max="164" width="6.85546875" customWidth="1"/>
    <col min="165" max="165" width="9.85546875" customWidth="1"/>
    <col min="166" max="166" width="6.85546875" customWidth="1"/>
    <col min="167" max="167" width="9.85546875" customWidth="1"/>
    <col min="168" max="168" width="10.5703125" customWidth="1"/>
    <col min="169" max="169" width="11" customWidth="1"/>
    <col min="170" max="170" width="7.85546875" customWidth="1"/>
    <col min="171" max="171" width="14" bestFit="1" customWidth="1"/>
    <col min="172" max="172" width="12.5703125" bestFit="1" customWidth="1"/>
  </cols>
  <sheetData>
    <row r="3" spans="1:10" x14ac:dyDescent="0.25">
      <c r="A3" s="43" t="s">
        <v>479</v>
      </c>
      <c r="B3" s="43" t="s">
        <v>475</v>
      </c>
    </row>
    <row r="4" spans="1:10" x14ac:dyDescent="0.25">
      <c r="B4" t="s">
        <v>30</v>
      </c>
      <c r="D4" t="s">
        <v>476</v>
      </c>
      <c r="E4" t="s">
        <v>133</v>
      </c>
      <c r="G4" t="s">
        <v>477</v>
      </c>
      <c r="H4" t="s">
        <v>470</v>
      </c>
      <c r="I4" t="s">
        <v>478</v>
      </c>
      <c r="J4" t="s">
        <v>474</v>
      </c>
    </row>
    <row r="5" spans="1:10" x14ac:dyDescent="0.25">
      <c r="A5" s="43" t="s">
        <v>473</v>
      </c>
      <c r="B5" t="s">
        <v>17</v>
      </c>
      <c r="C5" t="s">
        <v>287</v>
      </c>
      <c r="E5" t="s">
        <v>17</v>
      </c>
      <c r="F5" t="s">
        <v>287</v>
      </c>
      <c r="H5" t="s">
        <v>17</v>
      </c>
    </row>
    <row r="6" spans="1:10" x14ac:dyDescent="0.25">
      <c r="A6" s="24" t="s">
        <v>480</v>
      </c>
      <c r="B6" s="44">
        <v>44.25</v>
      </c>
      <c r="C6" s="44">
        <v>33.625</v>
      </c>
      <c r="D6" s="44">
        <v>37.166666666666664</v>
      </c>
      <c r="E6" s="44">
        <v>29.166666666666668</v>
      </c>
      <c r="F6" s="44">
        <v>39.714285714285715</v>
      </c>
      <c r="G6" s="44">
        <v>36.549999999999997</v>
      </c>
      <c r="H6" s="44"/>
      <c r="I6" s="44"/>
      <c r="J6" s="44">
        <v>36.78125</v>
      </c>
    </row>
    <row r="7" spans="1:10" x14ac:dyDescent="0.25">
      <c r="A7" s="24" t="s">
        <v>481</v>
      </c>
      <c r="B7" s="44">
        <v>63.857142857142854</v>
      </c>
      <c r="C7" s="44">
        <v>45.727272727272727</v>
      </c>
      <c r="D7" s="44">
        <v>52.777777777777779</v>
      </c>
      <c r="E7" s="44">
        <v>78</v>
      </c>
      <c r="F7" s="44">
        <v>54.928571428571431</v>
      </c>
      <c r="G7" s="44">
        <v>62.61904761904762</v>
      </c>
      <c r="H7" s="44"/>
      <c r="I7" s="44"/>
      <c r="J7" s="44">
        <v>58.07692307692308</v>
      </c>
    </row>
    <row r="8" spans="1:10" x14ac:dyDescent="0.25">
      <c r="A8" s="24" t="s">
        <v>51</v>
      </c>
      <c r="B8" s="44">
        <v>289</v>
      </c>
      <c r="C8" s="44">
        <v>38.142857142857146</v>
      </c>
      <c r="D8" s="44">
        <v>142.66666666666666</v>
      </c>
      <c r="E8" s="44">
        <v>787</v>
      </c>
      <c r="F8" s="44">
        <v>38.090909090909093</v>
      </c>
      <c r="G8" s="44">
        <v>375.1</v>
      </c>
      <c r="H8" s="44">
        <v>61</v>
      </c>
      <c r="I8" s="44">
        <v>61</v>
      </c>
      <c r="J8" s="44">
        <v>281.06060606060606</v>
      </c>
    </row>
    <row r="9" spans="1:10" x14ac:dyDescent="0.25">
      <c r="A9" s="24" t="s">
        <v>474</v>
      </c>
      <c r="B9" s="44">
        <v>129.3125</v>
      </c>
      <c r="C9" s="44">
        <v>39.96153846153846</v>
      </c>
      <c r="D9" s="44">
        <v>74</v>
      </c>
      <c r="E9" s="44">
        <v>354.72727272727275</v>
      </c>
      <c r="F9" s="44">
        <v>44.717948717948715</v>
      </c>
      <c r="G9" s="44">
        <v>156.52459016393442</v>
      </c>
      <c r="H9" s="44">
        <v>61</v>
      </c>
      <c r="I9" s="44">
        <v>61</v>
      </c>
      <c r="J9" s="44">
        <v>122.27884615384616</v>
      </c>
    </row>
    <row r="12" spans="1:10" x14ac:dyDescent="0.25">
      <c r="A12" s="43" t="s">
        <v>482</v>
      </c>
      <c r="B12" s="43" t="s">
        <v>475</v>
      </c>
    </row>
    <row r="13" spans="1:10" x14ac:dyDescent="0.25">
      <c r="B13" t="s">
        <v>30</v>
      </c>
      <c r="D13" t="s">
        <v>476</v>
      </c>
      <c r="E13" t="s">
        <v>133</v>
      </c>
      <c r="G13" t="s">
        <v>477</v>
      </c>
      <c r="H13" t="s">
        <v>470</v>
      </c>
      <c r="I13" t="s">
        <v>478</v>
      </c>
      <c r="J13" t="s">
        <v>474</v>
      </c>
    </row>
    <row r="14" spans="1:10" x14ac:dyDescent="0.25">
      <c r="A14" s="43" t="s">
        <v>473</v>
      </c>
      <c r="B14" t="s">
        <v>17</v>
      </c>
      <c r="C14" t="s">
        <v>287</v>
      </c>
      <c r="E14" t="s">
        <v>17</v>
      </c>
      <c r="F14" t="s">
        <v>287</v>
      </c>
      <c r="H14" t="s">
        <v>17</v>
      </c>
    </row>
    <row r="15" spans="1:10" x14ac:dyDescent="0.25">
      <c r="A15" s="24" t="s">
        <v>480</v>
      </c>
      <c r="B15" s="44">
        <v>25.695330315059195</v>
      </c>
      <c r="C15" s="44">
        <v>16.698481539178516</v>
      </c>
      <c r="D15" s="44">
        <v>19.618327856338521</v>
      </c>
      <c r="E15" s="44">
        <v>14.330619898199332</v>
      </c>
      <c r="F15" s="44">
        <v>19.605448894978821</v>
      </c>
      <c r="G15" s="44">
        <v>18.483207172144695</v>
      </c>
      <c r="H15" s="44"/>
      <c r="I15" s="44"/>
      <c r="J15" s="44">
        <v>18.602348750420148</v>
      </c>
    </row>
    <row r="16" spans="1:10" x14ac:dyDescent="0.25">
      <c r="A16" s="24" t="s">
        <v>481</v>
      </c>
      <c r="B16" s="44">
        <v>29.042661559784605</v>
      </c>
      <c r="C16" s="44">
        <v>29.370362303148081</v>
      </c>
      <c r="D16" s="44">
        <v>29.796477398502613</v>
      </c>
      <c r="E16" s="44">
        <v>37.080992435478315</v>
      </c>
      <c r="F16" s="44">
        <v>35.323699357000201</v>
      </c>
      <c r="G16" s="44">
        <v>36.71168232385461</v>
      </c>
      <c r="H16" s="44"/>
      <c r="I16" s="44"/>
      <c r="J16" s="44">
        <v>33.633774234105346</v>
      </c>
    </row>
    <row r="17" spans="1:10" x14ac:dyDescent="0.25">
      <c r="A17" s="24" t="s">
        <v>51</v>
      </c>
      <c r="B17" s="44">
        <v>388.62900046188008</v>
      </c>
      <c r="C17" s="44">
        <v>33.193516291732692</v>
      </c>
      <c r="D17" s="44">
        <v>268.71489904673496</v>
      </c>
      <c r="E17" s="44">
        <v>1588.0720229259125</v>
      </c>
      <c r="F17" s="44">
        <v>17.958031882444942</v>
      </c>
      <c r="G17" s="44">
        <v>1099.1692508914462</v>
      </c>
      <c r="H17" s="44" t="e">
        <v>#DIV/0!</v>
      </c>
      <c r="I17" s="44" t="e">
        <v>#DIV/0!</v>
      </c>
      <c r="J17" s="44">
        <v>869.71083338781125</v>
      </c>
    </row>
    <row r="18" spans="1:10" x14ac:dyDescent="0.25">
      <c r="A18" s="24" t="s">
        <v>474</v>
      </c>
      <c r="B18" s="44">
        <v>230.59422333036301</v>
      </c>
      <c r="C18" s="44">
        <v>26.757400126665175</v>
      </c>
      <c r="D18" s="44">
        <v>147.71264126757703</v>
      </c>
      <c r="E18" s="44">
        <v>1047.4181491748075</v>
      </c>
      <c r="F18" s="44">
        <v>26.525011749537274</v>
      </c>
      <c r="G18" s="44">
        <v>637.93023669147863</v>
      </c>
      <c r="H18" s="44" t="e">
        <v>#DIV/0!</v>
      </c>
      <c r="I18" s="44" t="e">
        <v>#DIV/0!</v>
      </c>
      <c r="J18" s="44">
        <v>497.42120333652122</v>
      </c>
    </row>
    <row r="20" spans="1:10" x14ac:dyDescent="0.25">
      <c r="A20" s="43" t="s">
        <v>497</v>
      </c>
      <c r="B20" s="43" t="s">
        <v>475</v>
      </c>
    </row>
    <row r="21" spans="1:10" x14ac:dyDescent="0.25">
      <c r="A21" s="43" t="s">
        <v>473</v>
      </c>
      <c r="B21" t="s">
        <v>30</v>
      </c>
      <c r="C21" t="s">
        <v>133</v>
      </c>
      <c r="D21" t="s">
        <v>470</v>
      </c>
      <c r="E21" t="s">
        <v>474</v>
      </c>
    </row>
    <row r="22" spans="1:10" x14ac:dyDescent="0.25">
      <c r="A22" s="24" t="s">
        <v>480</v>
      </c>
      <c r="B22" s="44">
        <v>12</v>
      </c>
      <c r="C22" s="44">
        <v>20</v>
      </c>
      <c r="D22" s="44"/>
      <c r="E22" s="44">
        <v>32</v>
      </c>
    </row>
    <row r="23" spans="1:10" x14ac:dyDescent="0.25">
      <c r="A23" s="24" t="s">
        <v>481</v>
      </c>
      <c r="B23" s="44">
        <v>18</v>
      </c>
      <c r="C23" s="44">
        <v>21</v>
      </c>
      <c r="D23" s="44"/>
      <c r="E23" s="44">
        <v>39</v>
      </c>
    </row>
    <row r="24" spans="1:10" x14ac:dyDescent="0.25">
      <c r="A24" s="24" t="s">
        <v>51</v>
      </c>
      <c r="B24" s="44">
        <v>12</v>
      </c>
      <c r="C24" s="44">
        <v>20</v>
      </c>
      <c r="D24" s="44">
        <v>1</v>
      </c>
      <c r="E24" s="44">
        <v>33</v>
      </c>
    </row>
    <row r="25" spans="1:10" x14ac:dyDescent="0.25">
      <c r="A25" s="24" t="s">
        <v>474</v>
      </c>
      <c r="B25" s="44">
        <v>42</v>
      </c>
      <c r="C25" s="44">
        <v>61</v>
      </c>
      <c r="D25" s="44">
        <v>1</v>
      </c>
      <c r="E25" s="44">
        <v>104</v>
      </c>
    </row>
    <row r="27" spans="1:10" x14ac:dyDescent="0.25">
      <c r="A27" s="43" t="s">
        <v>501</v>
      </c>
      <c r="B27" s="43" t="s">
        <v>475</v>
      </c>
    </row>
    <row r="28" spans="1:10" x14ac:dyDescent="0.25">
      <c r="B28" t="s">
        <v>30</v>
      </c>
      <c r="D28" t="s">
        <v>476</v>
      </c>
      <c r="E28" t="s">
        <v>133</v>
      </c>
      <c r="G28" t="s">
        <v>477</v>
      </c>
      <c r="H28" t="s">
        <v>470</v>
      </c>
      <c r="I28" t="s">
        <v>478</v>
      </c>
      <c r="J28" t="s">
        <v>474</v>
      </c>
    </row>
    <row r="29" spans="1:10" x14ac:dyDescent="0.25">
      <c r="A29" s="43" t="s">
        <v>473</v>
      </c>
      <c r="B29" t="s">
        <v>500</v>
      </c>
      <c r="C29" t="s">
        <v>499</v>
      </c>
      <c r="E29" t="s">
        <v>500</v>
      </c>
      <c r="F29" t="s">
        <v>499</v>
      </c>
      <c r="H29" t="s">
        <v>500</v>
      </c>
    </row>
    <row r="30" spans="1:10" x14ac:dyDescent="0.25">
      <c r="A30" s="24" t="s">
        <v>509</v>
      </c>
      <c r="B30" s="44">
        <v>1</v>
      </c>
      <c r="C30" s="44">
        <v>11</v>
      </c>
      <c r="D30" s="44">
        <v>12</v>
      </c>
      <c r="E30" s="44">
        <v>7</v>
      </c>
      <c r="F30" s="44">
        <v>13</v>
      </c>
      <c r="G30" s="44">
        <v>20</v>
      </c>
      <c r="H30" s="44"/>
      <c r="I30" s="44"/>
      <c r="J30" s="44">
        <v>32</v>
      </c>
    </row>
    <row r="31" spans="1:10" x14ac:dyDescent="0.25">
      <c r="A31" s="24" t="s">
        <v>51</v>
      </c>
      <c r="B31" s="44">
        <v>5</v>
      </c>
      <c r="C31" s="44">
        <v>7</v>
      </c>
      <c r="D31" s="44">
        <v>12</v>
      </c>
      <c r="E31" s="44">
        <v>9</v>
      </c>
      <c r="F31" s="44">
        <v>11</v>
      </c>
      <c r="G31" s="44">
        <v>20</v>
      </c>
      <c r="H31" s="44">
        <v>1</v>
      </c>
      <c r="I31" s="44">
        <v>1</v>
      </c>
      <c r="J31" s="44">
        <v>33</v>
      </c>
    </row>
    <row r="32" spans="1:10" x14ac:dyDescent="0.25">
      <c r="A32" s="24" t="s">
        <v>510</v>
      </c>
      <c r="B32" s="44">
        <v>2</v>
      </c>
      <c r="C32" s="44">
        <v>16</v>
      </c>
      <c r="D32" s="44">
        <v>18</v>
      </c>
      <c r="E32" s="44">
        <v>4</v>
      </c>
      <c r="F32" s="44">
        <v>17</v>
      </c>
      <c r="G32" s="44">
        <v>21</v>
      </c>
      <c r="H32" s="44"/>
      <c r="I32" s="44"/>
      <c r="J32" s="44">
        <v>39</v>
      </c>
    </row>
    <row r="33" spans="1:10" x14ac:dyDescent="0.25">
      <c r="A33" s="24" t="s">
        <v>474</v>
      </c>
      <c r="B33" s="44">
        <v>8</v>
      </c>
      <c r="C33" s="44">
        <v>34</v>
      </c>
      <c r="D33" s="44">
        <v>42</v>
      </c>
      <c r="E33" s="44">
        <v>20</v>
      </c>
      <c r="F33" s="44">
        <v>41</v>
      </c>
      <c r="G33" s="44">
        <v>61</v>
      </c>
      <c r="H33" s="44">
        <v>1</v>
      </c>
      <c r="I33" s="44">
        <v>1</v>
      </c>
      <c r="J33" s="44">
        <v>104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topLeftCell="F1" workbookViewId="0">
      <selection activeCell="X11" sqref="X11"/>
    </sheetView>
  </sheetViews>
  <sheetFormatPr baseColWidth="10" defaultRowHeight="15" x14ac:dyDescent="0.25"/>
  <cols>
    <col min="1" max="1" width="14.5703125" customWidth="1"/>
    <col min="2" max="2" width="10.85546875" customWidth="1"/>
    <col min="3" max="3" width="9.7109375" bestFit="1" customWidth="1"/>
    <col min="4" max="4" width="10.85546875" customWidth="1"/>
    <col min="5" max="5" width="9.7109375" bestFit="1" customWidth="1"/>
    <col min="6" max="6" width="10.85546875" customWidth="1"/>
    <col min="7" max="7" width="9.7109375" bestFit="1" customWidth="1"/>
    <col min="8" max="8" width="10.140625" customWidth="1"/>
    <col min="9" max="9" width="10.42578125" customWidth="1"/>
    <col min="10" max="10" width="6" bestFit="1" customWidth="1"/>
    <col min="11" max="11" width="5.5703125" bestFit="1" customWidth="1"/>
    <col min="12" max="12" width="6" bestFit="1" customWidth="1"/>
    <col min="13" max="13" width="6.5703125" bestFit="1" customWidth="1"/>
    <col min="14" max="14" width="6.5703125" customWidth="1"/>
    <col min="15" max="15" width="9.5703125" customWidth="1"/>
    <col min="16" max="16" width="7" customWidth="1"/>
    <col min="17" max="17" width="9.42578125" customWidth="1"/>
    <col min="18" max="18" width="6" bestFit="1" customWidth="1"/>
    <col min="19" max="19" width="7.42578125" customWidth="1"/>
    <col min="20" max="20" width="10.85546875" customWidth="1"/>
    <col min="21" max="21" width="9.7109375" bestFit="1" customWidth="1"/>
    <col min="22" max="22" width="10.85546875" customWidth="1"/>
    <col min="23" max="23" width="9.7109375" bestFit="1" customWidth="1"/>
    <col min="24" max="24" width="10.85546875" customWidth="1"/>
    <col min="25" max="25" width="9.7109375" bestFit="1" customWidth="1"/>
  </cols>
  <sheetData>
    <row r="1" spans="1:25" x14ac:dyDescent="0.25">
      <c r="A1" s="45"/>
    </row>
    <row r="3" spans="1:25" x14ac:dyDescent="0.25">
      <c r="A3" s="46" t="s">
        <v>495</v>
      </c>
      <c r="B3" s="47" t="s">
        <v>483</v>
      </c>
      <c r="C3" s="47"/>
      <c r="D3" s="47"/>
      <c r="E3" s="47"/>
      <c r="F3" s="47"/>
      <c r="G3" s="47"/>
      <c r="H3" s="47" t="s">
        <v>484</v>
      </c>
      <c r="I3" s="47"/>
      <c r="J3" s="47"/>
      <c r="K3" s="47"/>
      <c r="L3" s="47"/>
      <c r="M3" s="47"/>
      <c r="N3" s="47" t="s">
        <v>485</v>
      </c>
      <c r="O3" s="47"/>
      <c r="P3" s="47"/>
      <c r="Q3" s="47"/>
      <c r="R3" s="47"/>
      <c r="S3" s="47"/>
      <c r="T3" s="47" t="s">
        <v>486</v>
      </c>
      <c r="U3" s="47"/>
      <c r="V3" s="47"/>
      <c r="W3" s="47"/>
      <c r="X3" s="47"/>
      <c r="Y3" s="47"/>
    </row>
    <row r="4" spans="1:25" x14ac:dyDescent="0.25">
      <c r="A4" s="46"/>
      <c r="B4" s="47" t="s">
        <v>487</v>
      </c>
      <c r="C4" s="47"/>
      <c r="D4" s="47" t="s">
        <v>488</v>
      </c>
      <c r="E4" s="47"/>
      <c r="F4" s="47" t="s">
        <v>489</v>
      </c>
      <c r="G4" s="47"/>
      <c r="H4" s="47" t="s">
        <v>487</v>
      </c>
      <c r="I4" s="47"/>
      <c r="J4" s="47" t="s">
        <v>488</v>
      </c>
      <c r="K4" s="47"/>
      <c r="L4" s="47" t="s">
        <v>489</v>
      </c>
      <c r="M4" s="47"/>
      <c r="N4" s="47" t="s">
        <v>487</v>
      </c>
      <c r="O4" s="47"/>
      <c r="P4" s="47" t="s">
        <v>488</v>
      </c>
      <c r="Q4" s="47"/>
      <c r="R4" s="47" t="s">
        <v>489</v>
      </c>
      <c r="S4" s="47"/>
      <c r="T4" s="47" t="s">
        <v>487</v>
      </c>
      <c r="U4" s="47"/>
      <c r="V4" s="47" t="s">
        <v>488</v>
      </c>
      <c r="W4" s="47"/>
      <c r="X4" s="47" t="s">
        <v>489</v>
      </c>
      <c r="Y4" s="47"/>
    </row>
    <row r="5" spans="1:25" x14ac:dyDescent="0.25">
      <c r="A5" s="46"/>
      <c r="B5" s="48" t="s">
        <v>490</v>
      </c>
      <c r="C5" s="48" t="s">
        <v>491</v>
      </c>
      <c r="D5" s="48" t="s">
        <v>490</v>
      </c>
      <c r="E5" s="48" t="s">
        <v>491</v>
      </c>
      <c r="F5" s="48" t="s">
        <v>490</v>
      </c>
      <c r="G5" s="48" t="s">
        <v>491</v>
      </c>
      <c r="H5" s="48" t="s">
        <v>490</v>
      </c>
      <c r="I5" s="48" t="s">
        <v>491</v>
      </c>
      <c r="J5" s="48" t="s">
        <v>490</v>
      </c>
      <c r="K5" s="48" t="s">
        <v>491</v>
      </c>
      <c r="L5" s="48" t="s">
        <v>490</v>
      </c>
      <c r="M5" s="48" t="s">
        <v>491</v>
      </c>
      <c r="N5" s="48" t="s">
        <v>490</v>
      </c>
      <c r="O5" s="48" t="s">
        <v>491</v>
      </c>
      <c r="P5" s="48" t="s">
        <v>490</v>
      </c>
      <c r="Q5" s="48" t="s">
        <v>491</v>
      </c>
      <c r="R5" s="48" t="s">
        <v>490</v>
      </c>
      <c r="S5" s="48" t="s">
        <v>491</v>
      </c>
      <c r="T5" s="48" t="s">
        <v>490</v>
      </c>
      <c r="U5" s="48" t="s">
        <v>491</v>
      </c>
      <c r="V5" s="48" t="s">
        <v>490</v>
      </c>
      <c r="W5" s="48" t="s">
        <v>491</v>
      </c>
      <c r="X5" s="48" t="s">
        <v>490</v>
      </c>
      <c r="Y5" s="48" t="s">
        <v>491</v>
      </c>
    </row>
    <row r="6" spans="1:25" x14ac:dyDescent="0.25">
      <c r="A6" s="49" t="s">
        <v>492</v>
      </c>
      <c r="B6" s="48">
        <f>GETPIVOTDATA("VIVOS O NO",'TABLA DINAMICA'!$A$27,"Edad gpo","28-59","PRUEBA COVID (PCR ANTIGENOS)","NEGATIVO","VIVOS O NO","VIVOS")</f>
        <v>11</v>
      </c>
      <c r="C6" s="50">
        <f>(B6/B$8)</f>
        <v>0.40740740740740738</v>
      </c>
      <c r="D6" s="48">
        <f>GETPIVOTDATA("VIVOS O NO",'TABLA DINAMICA'!$A$27,"Edad gpo","28-59","PRUEBA COVID (PCR ANTIGENOS)","NEGATIVO","VIVOS O NO","MUERTOS")</f>
        <v>1</v>
      </c>
      <c r="E6" s="50">
        <f>(D6/D$8)</f>
        <v>0.33333333333333331</v>
      </c>
      <c r="F6" s="48">
        <f>SUM(B6,D6)</f>
        <v>12</v>
      </c>
      <c r="G6" s="50">
        <f>(F6/F$10)</f>
        <v>0.2857142857142857</v>
      </c>
      <c r="H6" s="48">
        <f>GETPIVOTDATA("VIVOS O NO",'TABLA DINAMICA'!$A$27,"Edad gpo","60-88","PRUEBA COVID (PCR ANTIGENOS)","NEGATIVO","VIVOS O NO","VIVOS")</f>
        <v>13</v>
      </c>
      <c r="I6" s="50">
        <f>(H6/H$8)</f>
        <v>0.43333333333333335</v>
      </c>
      <c r="J6" s="48">
        <f>GETPIVOTDATA("VIVOS O NO",'TABLA DINAMICA'!$A$27,"Edad gpo","60-88","PRUEBA COVID (PCR ANTIGENOS)","NEGATIVO","VIVOS O NO","MUERTOS")</f>
        <v>7</v>
      </c>
      <c r="K6" s="50">
        <f>(J6/J$8)</f>
        <v>0.63636363636363635</v>
      </c>
      <c r="L6" s="48">
        <f>SUM(H6,J6)</f>
        <v>20</v>
      </c>
      <c r="M6" s="50">
        <f>(L6/L$10)</f>
        <v>0.32786885245901637</v>
      </c>
      <c r="N6" s="48">
        <f>GETPIVOTDATA("VIVOS O NO",'TABLA DINAMICA'!$A$27,"Edad gpo","90 Y MAS","PRUEBA COVID (PCR ANTIGENOS)","NEGATIVO")</f>
        <v>0</v>
      </c>
      <c r="O6" s="50" t="e">
        <f>(N6/N$8)</f>
        <v>#DIV/0!</v>
      </c>
      <c r="P6" s="48">
        <f>GETPIVOTDATA("VIVOS O NO",'TABLA DINAMICA'!$A$27,"Edad gpo","90 Y MAS","PRUEBA COVID (PCR ANTIGENOS)","NEGATIVO","VIVOS O NO","MUERTOS")</f>
        <v>0</v>
      </c>
      <c r="Q6" s="50" t="e">
        <f>(P6/P$8)</f>
        <v>#DIV/0!</v>
      </c>
      <c r="R6" s="48">
        <f>SUM(N6,P6)</f>
        <v>0</v>
      </c>
      <c r="S6" s="50">
        <f>(R6/R$10)</f>
        <v>0</v>
      </c>
      <c r="T6" s="48">
        <f>SUM(B6,H6,N6)</f>
        <v>24</v>
      </c>
      <c r="U6" s="50">
        <f>(T6/T$8)</f>
        <v>0.42105263157894735</v>
      </c>
      <c r="V6" s="48">
        <f>SUM(D6,J6,P6)</f>
        <v>8</v>
      </c>
      <c r="W6" s="50">
        <f>(V6/V$8)</f>
        <v>0.5714285714285714</v>
      </c>
      <c r="X6" s="48">
        <f>SUM(T6,V6)</f>
        <v>32</v>
      </c>
      <c r="Y6" s="50">
        <f>+X6/X$6</f>
        <v>1</v>
      </c>
    </row>
    <row r="7" spans="1:25" x14ac:dyDescent="0.25">
      <c r="A7" s="49" t="s">
        <v>493</v>
      </c>
      <c r="B7" s="48">
        <f>GETPIVOTDATA("VIVOS O NO",'TABLA DINAMICA'!$A$27,"Edad gpo","28-59","PRUEBA COVID (PCR ANTIGENOS)","POSITIVO","VIVOS O NO","VIVOS")</f>
        <v>16</v>
      </c>
      <c r="C7" s="50">
        <f>(B7/B$8)</f>
        <v>0.59259259259259256</v>
      </c>
      <c r="D7" s="48">
        <f>GETPIVOTDATA("VIVOS O NO",'TABLA DINAMICA'!$A$27,"Edad gpo","28-59","PRUEBA COVID (PCR ANTIGENOS)","POSITIVO","VIVOS O NO","MUERTOS")</f>
        <v>2</v>
      </c>
      <c r="E7" s="50">
        <f>(D7/D$8)</f>
        <v>0.66666666666666663</v>
      </c>
      <c r="F7" s="48">
        <f>SUM(B7,D7)</f>
        <v>18</v>
      </c>
      <c r="G7" s="50">
        <f t="shared" ref="G7" si="0">(F7/F$10)</f>
        <v>0.42857142857142855</v>
      </c>
      <c r="H7" s="48">
        <f>GETPIVOTDATA("VIVOS O NO",'TABLA DINAMICA'!$A$27,"Edad gpo","60-88","PRUEBA COVID (PCR ANTIGENOS)","POSITIVO","VIVOS O NO","VIVOS")</f>
        <v>17</v>
      </c>
      <c r="I7" s="50">
        <f>(H7/H$8)</f>
        <v>0.56666666666666665</v>
      </c>
      <c r="J7" s="48">
        <f>GETPIVOTDATA("VIVOS O NO",'TABLA DINAMICA'!$A$27,"Edad gpo","60-88","PRUEBA COVID (PCR ANTIGENOS)","POSITIVO","VIVOS O NO","MUERTOS")</f>
        <v>4</v>
      </c>
      <c r="K7" s="50">
        <f>(J7/J$8)</f>
        <v>0.36363636363636365</v>
      </c>
      <c r="L7" s="48">
        <f>SUM(H7,J7)</f>
        <v>21</v>
      </c>
      <c r="M7" s="50">
        <f t="shared" ref="M7" si="1">(L7/L$10)</f>
        <v>0.34426229508196721</v>
      </c>
      <c r="N7" s="48">
        <f>GETPIVOTDATA("VIVOS O NO",'TABLA DINAMICA'!$A$27,"Edad gpo","90 Y MAS","PRUEBA COVID (PCR ANTIGENOS)","POSITIVO")</f>
        <v>0</v>
      </c>
      <c r="O7" s="50" t="e">
        <f>(N7/N$8)</f>
        <v>#DIV/0!</v>
      </c>
      <c r="P7" s="48">
        <f>GETPIVOTDATA("VIVOS O NO",'TABLA DINAMICA'!$A$27,"Edad gpo","90 Y MAS","PRUEBA COVID (PCR ANTIGENOS)","POSITIVO","VIVOS O NO","MUERTOS")</f>
        <v>0</v>
      </c>
      <c r="Q7" s="50" t="e">
        <f>(P7/P$8)</f>
        <v>#DIV/0!</v>
      </c>
      <c r="R7" s="48">
        <f>SUM(N7,P7)</f>
        <v>0</v>
      </c>
      <c r="S7" s="50">
        <f t="shared" ref="S7" si="2">(R7/R$10)</f>
        <v>0</v>
      </c>
      <c r="T7" s="48">
        <f>SUM(B7,H7,N7)</f>
        <v>33</v>
      </c>
      <c r="U7" s="50">
        <f>(T7/T$8)</f>
        <v>0.57894736842105265</v>
      </c>
      <c r="V7" s="48">
        <f>SUM(D7,J7,P7)</f>
        <v>6</v>
      </c>
      <c r="W7" s="50">
        <f>(V7/V$8)</f>
        <v>0.42857142857142855</v>
      </c>
      <c r="X7" s="48">
        <f>SUM(T7,V7)</f>
        <v>39</v>
      </c>
      <c r="Y7" s="50">
        <f t="shared" ref="Y7:Y8" si="3">+X7/X$6</f>
        <v>1.21875</v>
      </c>
    </row>
    <row r="8" spans="1:25" x14ac:dyDescent="0.25">
      <c r="A8" s="49" t="s">
        <v>489</v>
      </c>
      <c r="B8" s="48">
        <f>SUM(B6:B7)</f>
        <v>27</v>
      </c>
      <c r="C8" s="50">
        <f>+SUM(C6:C7)</f>
        <v>1</v>
      </c>
      <c r="D8" s="48">
        <f>SUM(D6:D7)</f>
        <v>3</v>
      </c>
      <c r="E8" s="50">
        <f>+SUM(E6:E7)</f>
        <v>1</v>
      </c>
      <c r="F8" s="48">
        <f t="shared" ref="F8:F10" si="4">SUM(B8,D8)</f>
        <v>30</v>
      </c>
      <c r="G8" s="50">
        <f>SUM(G6:G7)</f>
        <v>0.71428571428571419</v>
      </c>
      <c r="H8" s="48">
        <f>SUM(H6:H7)</f>
        <v>30</v>
      </c>
      <c r="I8" s="50">
        <f>+SUM(I6:I7)</f>
        <v>1</v>
      </c>
      <c r="J8" s="48">
        <f>SUM(J6:J7)</f>
        <v>11</v>
      </c>
      <c r="K8" s="50">
        <f>+SUM(K6:K7)</f>
        <v>1</v>
      </c>
      <c r="L8" s="48">
        <f t="shared" ref="L8:L10" si="5">SUM(H8,J8)</f>
        <v>41</v>
      </c>
      <c r="M8" s="50">
        <f>SUM(M6:M7)</f>
        <v>0.67213114754098358</v>
      </c>
      <c r="N8" s="48">
        <f>SUM(N6:N7)</f>
        <v>0</v>
      </c>
      <c r="O8" s="50" t="e">
        <f>+SUM(O6:O7)</f>
        <v>#DIV/0!</v>
      </c>
      <c r="P8" s="48">
        <f>SUM(P6:P7)</f>
        <v>0</v>
      </c>
      <c r="Q8" s="50" t="e">
        <f>+SUM(Q6:Q7)</f>
        <v>#DIV/0!</v>
      </c>
      <c r="R8" s="48">
        <f t="shared" ref="R8:R10" si="6">SUM(N8,P8)</f>
        <v>0</v>
      </c>
      <c r="S8" s="50">
        <f>SUM(S6:S7)</f>
        <v>0</v>
      </c>
      <c r="T8" s="48">
        <f>SUM(T6:T7)</f>
        <v>57</v>
      </c>
      <c r="U8" s="50">
        <f>+SUM(U6:U7)</f>
        <v>1</v>
      </c>
      <c r="V8" s="48">
        <f>SUM(V6:V7)</f>
        <v>14</v>
      </c>
      <c r="W8" s="50">
        <f>+SUM(W6:W7)</f>
        <v>1</v>
      </c>
      <c r="X8" s="48">
        <f t="shared" ref="X8:X10" si="7">SUM(T8,V8)</f>
        <v>71</v>
      </c>
      <c r="Y8" s="50">
        <f t="shared" si="3"/>
        <v>2.21875</v>
      </c>
    </row>
    <row r="9" spans="1:25" x14ac:dyDescent="0.25">
      <c r="A9" s="51" t="s">
        <v>496</v>
      </c>
      <c r="B9" s="48">
        <f>GETPIVOTDATA("VIVOS O NO",'TABLA DINAMICA'!$A$27,"Edad gpo","28-59","PRUEBA COVID (PCR ANTIGENOS)","NO REALIZADA","VIVOS O NO","VIVOS")</f>
        <v>7</v>
      </c>
      <c r="C9" s="52"/>
      <c r="D9" s="48">
        <f>GETPIVOTDATA("VIVOS O NO",'TABLA DINAMICA'!$A$27,"Edad gpo","28-59","PRUEBA COVID (PCR ANTIGENOS)","NO REALIZADA","VIVOS O NO","MUERTOS")</f>
        <v>5</v>
      </c>
      <c r="E9" s="48"/>
      <c r="F9" s="48">
        <f t="shared" si="4"/>
        <v>12</v>
      </c>
      <c r="G9" s="52">
        <f>F9/F10</f>
        <v>0.2857142857142857</v>
      </c>
      <c r="H9" s="48">
        <f>GETPIVOTDATA("VIVOS O NO",'TABLA DINAMICA'!$A$27,"Edad gpo","60-88","PRUEBA COVID (PCR ANTIGENOS)","NO REALIZADA","VIVOS O NO","VIVOS")</f>
        <v>11</v>
      </c>
      <c r="I9" s="52"/>
      <c r="J9" s="48">
        <f>GETPIVOTDATA("VIVOS O NO",'TABLA DINAMICA'!$A$27,"Edad gpo","60-88","PRUEBA COVID (PCR ANTIGENOS)","NO REALIZADA","VIVOS O NO","MUERTOS")</f>
        <v>9</v>
      </c>
      <c r="K9" s="48"/>
      <c r="L9" s="48">
        <f t="shared" si="5"/>
        <v>20</v>
      </c>
      <c r="M9" s="52">
        <f>L9/L10</f>
        <v>0.32786885245901637</v>
      </c>
      <c r="N9" s="48">
        <v>0</v>
      </c>
      <c r="O9" s="52"/>
      <c r="P9" s="48">
        <f>GETPIVOTDATA("VIVOS O NO",'TABLA DINAMICA'!$A$27,"Edad gpo","90 Y MAS","PRUEBA COVID (PCR ANTIGENOS)","NO REALIZADA","VIVOS O NO","MUERTOS")</f>
        <v>1</v>
      </c>
      <c r="Q9" s="48"/>
      <c r="R9" s="48">
        <f t="shared" si="6"/>
        <v>1</v>
      </c>
      <c r="S9" s="52">
        <f>R9/R10</f>
        <v>1</v>
      </c>
      <c r="T9" s="48">
        <f>SUM(B9,H9,N9)</f>
        <v>18</v>
      </c>
      <c r="U9" s="52"/>
      <c r="V9" s="48">
        <f>SUM(D9,J9,R9)</f>
        <v>15</v>
      </c>
      <c r="W9" s="48"/>
      <c r="X9" s="48">
        <f t="shared" si="7"/>
        <v>33</v>
      </c>
      <c r="Y9" s="48"/>
    </row>
    <row r="10" spans="1:25" x14ac:dyDescent="0.25">
      <c r="A10" s="51" t="s">
        <v>494</v>
      </c>
      <c r="B10" s="48">
        <f>SUM(B8:B9)</f>
        <v>34</v>
      </c>
      <c r="C10" s="50">
        <f>+B10/F10</f>
        <v>0.80952380952380953</v>
      </c>
      <c r="D10" s="48">
        <v>29</v>
      </c>
      <c r="E10" s="50" t="e">
        <f>+#REF!/F10</f>
        <v>#REF!</v>
      </c>
      <c r="F10" s="53">
        <f>SUM(F9,F8)</f>
        <v>42</v>
      </c>
      <c r="G10" s="50">
        <f>SUM(G9,G8)</f>
        <v>0.99999999999999989</v>
      </c>
      <c r="H10" s="48">
        <f>SUM(H8:H9)</f>
        <v>41</v>
      </c>
      <c r="I10" s="50">
        <f>+H10/L10</f>
        <v>0.67213114754098358</v>
      </c>
      <c r="J10" s="48">
        <v>29</v>
      </c>
      <c r="K10" s="50" t="e">
        <f>+#REF!/L10</f>
        <v>#REF!</v>
      </c>
      <c r="L10" s="53">
        <f>SUM(L9,L8)</f>
        <v>61</v>
      </c>
      <c r="M10" s="50">
        <f>SUM(M9,M8)</f>
        <v>1</v>
      </c>
      <c r="N10" s="48">
        <f>SUM(N8:N9)</f>
        <v>0</v>
      </c>
      <c r="O10" s="50">
        <f>+N10/R10</f>
        <v>0</v>
      </c>
      <c r="P10" s="48">
        <v>29</v>
      </c>
      <c r="Q10" s="50" t="e">
        <f>+#REF!/R10</f>
        <v>#REF!</v>
      </c>
      <c r="R10" s="53">
        <f>SUM(R9,R8)</f>
        <v>1</v>
      </c>
      <c r="S10" s="50">
        <f>SUM(S9,S8)</f>
        <v>1</v>
      </c>
      <c r="T10" s="48">
        <f>SUM(T8:T9)</f>
        <v>75</v>
      </c>
      <c r="U10" s="50">
        <f>+T10/X10</f>
        <v>0.72115384615384615</v>
      </c>
      <c r="V10" s="48">
        <v>29</v>
      </c>
      <c r="W10" s="50" t="e">
        <f>+#REF!/X10</f>
        <v>#REF!</v>
      </c>
      <c r="X10" s="53">
        <f t="shared" si="7"/>
        <v>104</v>
      </c>
      <c r="Y10" s="50">
        <v>1</v>
      </c>
    </row>
    <row r="12" spans="1:25" ht="34.5" customHeight="1" x14ac:dyDescent="0.25">
      <c r="A12" s="54" t="s">
        <v>504</v>
      </c>
      <c r="B12" s="54"/>
      <c r="C12" s="54"/>
      <c r="D12" s="54"/>
      <c r="E12" s="54"/>
      <c r="F12" s="54"/>
      <c r="G12" s="54"/>
      <c r="H12" s="54"/>
      <c r="I12" s="54"/>
    </row>
    <row r="13" spans="1:25" x14ac:dyDescent="0.25">
      <c r="A13" s="55"/>
      <c r="B13" s="47" t="s">
        <v>483</v>
      </c>
      <c r="C13" s="47"/>
      <c r="D13" s="56" t="s">
        <v>484</v>
      </c>
      <c r="E13" s="56"/>
      <c r="F13" s="56" t="s">
        <v>485</v>
      </c>
      <c r="G13" s="56"/>
      <c r="H13" s="47" t="s">
        <v>489</v>
      </c>
      <c r="I13" s="47"/>
    </row>
    <row r="14" spans="1:25" x14ac:dyDescent="0.25">
      <c r="A14" s="55"/>
      <c r="B14" s="48" t="s">
        <v>502</v>
      </c>
      <c r="C14" s="48" t="s">
        <v>503</v>
      </c>
      <c r="D14" s="48" t="s">
        <v>502</v>
      </c>
      <c r="E14" s="48" t="s">
        <v>503</v>
      </c>
      <c r="F14" s="48" t="s">
        <v>502</v>
      </c>
      <c r="G14" s="48" t="s">
        <v>503</v>
      </c>
      <c r="H14" s="48" t="s">
        <v>502</v>
      </c>
      <c r="I14" s="48" t="s">
        <v>503</v>
      </c>
    </row>
    <row r="15" spans="1:25" x14ac:dyDescent="0.25">
      <c r="A15" s="57" t="s">
        <v>492</v>
      </c>
      <c r="B15" s="58">
        <v>1277</v>
      </c>
      <c r="C15" s="58">
        <v>2121.3335428451605</v>
      </c>
      <c r="D15" s="58">
        <v>996.625</v>
      </c>
      <c r="E15" s="58">
        <v>1381.5097478242176</v>
      </c>
      <c r="F15" s="58">
        <v>996.625</v>
      </c>
      <c r="G15" s="58">
        <v>1381.5097478242176</v>
      </c>
      <c r="H15" s="58">
        <v>1052.7</v>
      </c>
      <c r="I15" s="58">
        <v>1493.4992150192641</v>
      </c>
    </row>
    <row r="16" spans="1:25" x14ac:dyDescent="0.25">
      <c r="A16" s="57" t="s">
        <v>493</v>
      </c>
      <c r="B16" s="58">
        <v>296.83333333333331</v>
      </c>
      <c r="C16" s="58">
        <v>150.32993126883986</v>
      </c>
      <c r="D16" s="58">
        <v>1286.0999999999999</v>
      </c>
      <c r="E16" s="58">
        <v>2196.7039879160588</v>
      </c>
      <c r="F16" s="58">
        <v>1286.0999999999999</v>
      </c>
      <c r="G16" s="58">
        <v>2196.7039879160588</v>
      </c>
      <c r="H16" s="58">
        <v>817.5</v>
      </c>
      <c r="I16" s="58">
        <v>1654.9700046273394</v>
      </c>
    </row>
    <row r="17" spans="1:9" x14ac:dyDescent="0.25">
      <c r="A17" s="57" t="s">
        <v>489</v>
      </c>
      <c r="B17" s="58">
        <v>407.92857142857144</v>
      </c>
      <c r="C17" s="58">
        <v>807.72918676586107</v>
      </c>
      <c r="D17" s="58">
        <v>1584.8333333333333</v>
      </c>
      <c r="E17" s="58">
        <v>2085.7564404977907</v>
      </c>
      <c r="F17" s="58">
        <v>1584.8333333333333</v>
      </c>
      <c r="G17" s="58">
        <v>2085.7564404977907</v>
      </c>
      <c r="H17" s="58">
        <v>1151.2368421052631</v>
      </c>
      <c r="I17" s="58">
        <v>1813.2028963019816</v>
      </c>
    </row>
    <row r="19" spans="1:9" ht="60" x14ac:dyDescent="0.25">
      <c r="A19" s="59" t="s">
        <v>505</v>
      </c>
    </row>
  </sheetData>
  <mergeCells count="23">
    <mergeCell ref="A13:A14"/>
    <mergeCell ref="B13:C13"/>
    <mergeCell ref="D13:E13"/>
    <mergeCell ref="H13:I13"/>
    <mergeCell ref="F13:G13"/>
    <mergeCell ref="A12:I12"/>
    <mergeCell ref="T4:U4"/>
    <mergeCell ref="V4:W4"/>
    <mergeCell ref="X4:Y4"/>
    <mergeCell ref="N3:S3"/>
    <mergeCell ref="N4:O4"/>
    <mergeCell ref="P4:Q4"/>
    <mergeCell ref="R4:S4"/>
    <mergeCell ref="A3:A5"/>
    <mergeCell ref="B3:G3"/>
    <mergeCell ref="H3:M3"/>
    <mergeCell ref="T3:Y3"/>
    <mergeCell ref="B4:C4"/>
    <mergeCell ref="D4:E4"/>
    <mergeCell ref="F4:G4"/>
    <mergeCell ref="H4:I4"/>
    <mergeCell ref="J4:K4"/>
    <mergeCell ref="L4:M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7"/>
  <sheetViews>
    <sheetView zoomScale="93" zoomScaleNormal="93" workbookViewId="0"/>
  </sheetViews>
  <sheetFormatPr baseColWidth="10" defaultRowHeight="12.75" x14ac:dyDescent="0.2"/>
  <cols>
    <col min="1" max="1" width="13" style="20" customWidth="1"/>
    <col min="2" max="2" width="12" style="20" bestFit="1" customWidth="1"/>
    <col min="3" max="3" width="43.28515625" style="20" customWidth="1"/>
    <col min="4" max="4" width="23.85546875" style="20" customWidth="1"/>
    <col min="5" max="5" width="8.5703125" style="20" customWidth="1"/>
    <col min="6" max="6" width="10" style="20" customWidth="1"/>
    <col min="7" max="7" width="16.7109375" style="20" bestFit="1" customWidth="1"/>
    <col min="8" max="8" width="15.85546875" style="20" bestFit="1" customWidth="1"/>
    <col min="9" max="9" width="46.28515625" style="20" customWidth="1"/>
    <col min="10" max="10" width="25.28515625" style="20" customWidth="1"/>
    <col min="11" max="11" width="10.5703125" style="20" customWidth="1"/>
    <col min="12" max="12" width="16.140625" style="20" customWidth="1"/>
    <col min="13" max="13" width="18.85546875" style="20" customWidth="1"/>
    <col min="14" max="14" width="15.42578125" style="20" bestFit="1" customWidth="1"/>
    <col min="15" max="15" width="20.85546875" style="20" bestFit="1" customWidth="1"/>
    <col min="16" max="16" width="25.7109375" style="20" bestFit="1" customWidth="1"/>
    <col min="17" max="17" width="19.85546875" style="20" customWidth="1"/>
    <col min="18" max="18" width="20.140625" style="20" bestFit="1" customWidth="1"/>
    <col min="19" max="19" width="23.28515625" style="20" bestFit="1" customWidth="1"/>
    <col min="20" max="20" width="18.85546875" style="20" bestFit="1" customWidth="1"/>
    <col min="21" max="21" width="22.28515625" style="20" customWidth="1"/>
    <col min="22" max="22" width="19.140625" style="20" bestFit="1" customWidth="1"/>
    <col min="23" max="23" width="19.85546875" style="20" customWidth="1"/>
    <col min="24" max="25" width="23.140625" style="20" customWidth="1"/>
    <col min="26" max="26" width="18.7109375" style="20" customWidth="1"/>
    <col min="27" max="27" width="21.5703125" style="20" customWidth="1"/>
    <col min="28" max="28" width="65.42578125" style="20" customWidth="1"/>
    <col min="29" max="16384" width="11.42578125" style="20"/>
  </cols>
  <sheetData>
    <row r="1" spans="1:28" s="19" customFormat="1" ht="53.25" customHeight="1" x14ac:dyDescent="0.2">
      <c r="A1" s="14" t="s">
        <v>0</v>
      </c>
      <c r="B1" s="14" t="s">
        <v>1</v>
      </c>
      <c r="C1" s="14" t="s">
        <v>2</v>
      </c>
      <c r="D1" s="14" t="s">
        <v>3</v>
      </c>
      <c r="E1" s="14" t="s">
        <v>4</v>
      </c>
      <c r="F1" s="14" t="s">
        <v>5</v>
      </c>
      <c r="G1" s="14" t="s">
        <v>6</v>
      </c>
      <c r="H1" s="14" t="s">
        <v>7</v>
      </c>
      <c r="I1" s="14" t="s">
        <v>8</v>
      </c>
      <c r="J1" s="14" t="s">
        <v>9</v>
      </c>
      <c r="K1" s="14" t="s">
        <v>10</v>
      </c>
      <c r="L1" s="15" t="s">
        <v>11</v>
      </c>
      <c r="M1" s="15" t="s">
        <v>285</v>
      </c>
      <c r="N1" s="14" t="s">
        <v>286</v>
      </c>
      <c r="O1" s="16">
        <v>44377</v>
      </c>
      <c r="P1" s="16" t="s">
        <v>287</v>
      </c>
      <c r="Q1" s="17" t="s">
        <v>15</v>
      </c>
      <c r="R1" s="16" t="s">
        <v>16</v>
      </c>
      <c r="S1" s="16" t="s">
        <v>17</v>
      </c>
      <c r="T1" s="18" t="s">
        <v>18</v>
      </c>
      <c r="U1" s="14" t="s">
        <v>19</v>
      </c>
      <c r="V1" s="14" t="s">
        <v>20</v>
      </c>
      <c r="W1" s="15" t="s">
        <v>21</v>
      </c>
      <c r="X1" s="15" t="s">
        <v>22</v>
      </c>
      <c r="Y1" s="34" t="s">
        <v>466</v>
      </c>
      <c r="Z1" s="18" t="s">
        <v>447</v>
      </c>
      <c r="AA1" s="14" t="s">
        <v>23</v>
      </c>
      <c r="AB1" s="14" t="s">
        <v>24</v>
      </c>
    </row>
    <row r="2" spans="1:28" customFormat="1" ht="87.75" customHeight="1" x14ac:dyDescent="0.25">
      <c r="A2" s="6" t="s">
        <v>25</v>
      </c>
      <c r="B2" s="6">
        <v>12628912</v>
      </c>
      <c r="C2" s="6" t="s">
        <v>288</v>
      </c>
      <c r="D2" s="6" t="s">
        <v>50</v>
      </c>
      <c r="E2" s="6" t="s">
        <v>28</v>
      </c>
      <c r="F2" s="6" t="s">
        <v>289</v>
      </c>
      <c r="G2" s="7" t="s">
        <v>290</v>
      </c>
      <c r="H2" s="6">
        <v>46</v>
      </c>
      <c r="I2" s="6" t="s">
        <v>291</v>
      </c>
      <c r="J2" s="6" t="s">
        <v>32</v>
      </c>
      <c r="K2" s="6" t="s">
        <v>33</v>
      </c>
      <c r="L2" s="8">
        <v>44298</v>
      </c>
      <c r="M2" s="8" t="s">
        <v>34</v>
      </c>
      <c r="N2" s="8"/>
      <c r="O2" s="8"/>
      <c r="P2" s="8"/>
      <c r="Q2" s="8">
        <v>44363</v>
      </c>
      <c r="R2" s="8"/>
      <c r="S2" s="8"/>
      <c r="T2" s="8" t="s">
        <v>46</v>
      </c>
      <c r="U2" s="6" t="s">
        <v>37</v>
      </c>
      <c r="V2" s="11" t="s">
        <v>58</v>
      </c>
      <c r="W2" s="8">
        <v>44377</v>
      </c>
      <c r="X2" s="6" t="s">
        <v>292</v>
      </c>
      <c r="Y2" s="6">
        <f>DAYS360(L2,Q2)</f>
        <v>64</v>
      </c>
      <c r="Z2" s="6">
        <f>(Q2-L2)</f>
        <v>65</v>
      </c>
      <c r="AA2" s="11" t="s">
        <v>293</v>
      </c>
      <c r="AB2" s="6" t="s">
        <v>294</v>
      </c>
    </row>
    <row r="3" spans="1:28" customFormat="1" ht="97.5" customHeight="1" x14ac:dyDescent="0.25">
      <c r="A3" s="6" t="s">
        <v>25</v>
      </c>
      <c r="B3" s="6">
        <v>84048087</v>
      </c>
      <c r="C3" s="6" t="s">
        <v>295</v>
      </c>
      <c r="D3" s="6" t="s">
        <v>213</v>
      </c>
      <c r="E3" s="6" t="s">
        <v>28</v>
      </c>
      <c r="F3" s="6" t="s">
        <v>289</v>
      </c>
      <c r="G3" s="7" t="s">
        <v>290</v>
      </c>
      <c r="H3" s="6">
        <v>53</v>
      </c>
      <c r="I3" s="6" t="s">
        <v>291</v>
      </c>
      <c r="J3" s="6" t="s">
        <v>32</v>
      </c>
      <c r="K3" s="6" t="s">
        <v>33</v>
      </c>
      <c r="L3" s="8">
        <v>43900</v>
      </c>
      <c r="M3" s="8" t="s">
        <v>34</v>
      </c>
      <c r="N3" s="8"/>
      <c r="O3" s="8"/>
      <c r="P3" s="8"/>
      <c r="Q3" s="8">
        <v>43995</v>
      </c>
      <c r="R3" s="8"/>
      <c r="S3" s="8"/>
      <c r="T3" s="8" t="s">
        <v>46</v>
      </c>
      <c r="U3" s="6" t="s">
        <v>37</v>
      </c>
      <c r="V3" s="6" t="s">
        <v>47</v>
      </c>
      <c r="W3" s="12">
        <v>44377</v>
      </c>
      <c r="X3" s="6" t="s">
        <v>292</v>
      </c>
      <c r="Y3" s="6">
        <f t="shared" ref="Y3:Y66" si="0">DAYS360(L3,Q3)</f>
        <v>93</v>
      </c>
      <c r="Z3" s="6">
        <f>(Q3-L3)</f>
        <v>95</v>
      </c>
      <c r="AA3" s="11" t="s">
        <v>293</v>
      </c>
      <c r="AB3" s="6" t="s">
        <v>296</v>
      </c>
    </row>
    <row r="4" spans="1:28" x14ac:dyDescent="0.2">
      <c r="A4" s="6" t="s">
        <v>25</v>
      </c>
      <c r="B4" s="6">
        <v>79312887</v>
      </c>
      <c r="C4" s="6" t="s">
        <v>297</v>
      </c>
      <c r="D4" s="6" t="s">
        <v>67</v>
      </c>
      <c r="E4" s="6" t="s">
        <v>28</v>
      </c>
      <c r="F4" s="6" t="s">
        <v>289</v>
      </c>
      <c r="G4" s="7" t="s">
        <v>290</v>
      </c>
      <c r="H4" s="6">
        <v>57</v>
      </c>
      <c r="I4" s="6" t="s">
        <v>291</v>
      </c>
      <c r="J4" s="6" t="s">
        <v>32</v>
      </c>
      <c r="K4" s="6" t="s">
        <v>33</v>
      </c>
      <c r="L4" s="8">
        <v>44299</v>
      </c>
      <c r="M4" s="8" t="s">
        <v>34</v>
      </c>
      <c r="N4" s="8"/>
      <c r="O4" s="8"/>
      <c r="P4" s="8"/>
      <c r="Q4" s="8" t="s">
        <v>34</v>
      </c>
      <c r="R4" s="8"/>
      <c r="S4" s="8"/>
      <c r="T4" s="8" t="s">
        <v>51</v>
      </c>
      <c r="U4" s="6" t="s">
        <v>37</v>
      </c>
      <c r="V4" s="6" t="s">
        <v>58</v>
      </c>
      <c r="W4" s="8">
        <v>44390</v>
      </c>
      <c r="X4" s="6" t="s">
        <v>292</v>
      </c>
      <c r="Y4" s="6">
        <f>DAYS360(L4,W4)</f>
        <v>90</v>
      </c>
      <c r="Z4" s="10">
        <f>(W4-L4)</f>
        <v>91</v>
      </c>
      <c r="AA4" s="6" t="s">
        <v>293</v>
      </c>
      <c r="AB4" s="6" t="s">
        <v>298</v>
      </c>
    </row>
    <row r="5" spans="1:28" customFormat="1" ht="150" customHeight="1" x14ac:dyDescent="0.25">
      <c r="A5" s="6" t="s">
        <v>25</v>
      </c>
      <c r="B5" s="6">
        <v>19494566</v>
      </c>
      <c r="C5" s="6" t="s">
        <v>299</v>
      </c>
      <c r="D5" s="6" t="s">
        <v>200</v>
      </c>
      <c r="E5" s="6" t="s">
        <v>28</v>
      </c>
      <c r="F5" s="6" t="s">
        <v>289</v>
      </c>
      <c r="G5" s="7" t="s">
        <v>290</v>
      </c>
      <c r="H5" s="6">
        <v>58</v>
      </c>
      <c r="I5" s="6" t="s">
        <v>291</v>
      </c>
      <c r="J5" s="6" t="s">
        <v>32</v>
      </c>
      <c r="K5" s="6" t="s">
        <v>33</v>
      </c>
      <c r="L5" s="8">
        <v>43976</v>
      </c>
      <c r="M5" s="8" t="s">
        <v>34</v>
      </c>
      <c r="N5" s="8"/>
      <c r="O5" s="8"/>
      <c r="P5" s="8"/>
      <c r="Q5" s="8">
        <v>44034</v>
      </c>
      <c r="R5" s="8"/>
      <c r="S5" s="8"/>
      <c r="T5" s="8" t="s">
        <v>46</v>
      </c>
      <c r="U5" s="6" t="s">
        <v>37</v>
      </c>
      <c r="V5" s="6" t="s">
        <v>38</v>
      </c>
      <c r="W5" s="12">
        <v>44377</v>
      </c>
      <c r="X5" s="6" t="s">
        <v>292</v>
      </c>
      <c r="Y5" s="6">
        <f t="shared" si="0"/>
        <v>57</v>
      </c>
      <c r="Z5" s="6">
        <f>(Q5-L5)</f>
        <v>58</v>
      </c>
      <c r="AA5" s="11" t="s">
        <v>293</v>
      </c>
      <c r="AB5" s="6" t="s">
        <v>300</v>
      </c>
    </row>
    <row r="6" spans="1:28" ht="67.5" customHeight="1" x14ac:dyDescent="0.2">
      <c r="A6" s="6" t="s">
        <v>25</v>
      </c>
      <c r="B6" s="6">
        <v>14236644</v>
      </c>
      <c r="C6" s="6" t="s">
        <v>301</v>
      </c>
      <c r="D6" s="6" t="s">
        <v>83</v>
      </c>
      <c r="E6" s="6" t="s">
        <v>28</v>
      </c>
      <c r="F6" s="6" t="s">
        <v>289</v>
      </c>
      <c r="G6" s="7" t="s">
        <v>290</v>
      </c>
      <c r="H6" s="6">
        <v>60</v>
      </c>
      <c r="I6" s="6" t="s">
        <v>291</v>
      </c>
      <c r="J6" s="6" t="s">
        <v>32</v>
      </c>
      <c r="K6" s="6" t="s">
        <v>33</v>
      </c>
      <c r="L6" s="8">
        <v>43915</v>
      </c>
      <c r="M6" s="8" t="s">
        <v>34</v>
      </c>
      <c r="N6" s="8"/>
      <c r="O6" s="8"/>
      <c r="P6" s="8"/>
      <c r="Q6" s="8" t="s">
        <v>34</v>
      </c>
      <c r="R6" s="8"/>
      <c r="S6" s="8"/>
      <c r="T6" s="8" t="s">
        <v>46</v>
      </c>
      <c r="U6" s="6" t="s">
        <v>37</v>
      </c>
      <c r="V6" s="6" t="s">
        <v>58</v>
      </c>
      <c r="W6" s="8">
        <v>44362</v>
      </c>
      <c r="X6" s="6" t="s">
        <v>292</v>
      </c>
      <c r="Y6" s="6">
        <f t="shared" ref="Y6:Y7" si="1">DAYS360(L6,W6)</f>
        <v>440</v>
      </c>
      <c r="Z6" s="10">
        <f>(W6-L6)</f>
        <v>447</v>
      </c>
      <c r="AA6" s="6" t="s">
        <v>293</v>
      </c>
      <c r="AB6" s="6" t="s">
        <v>302</v>
      </c>
    </row>
    <row r="7" spans="1:28" customFormat="1" ht="74.25" customHeight="1" x14ac:dyDescent="0.25">
      <c r="A7" s="6" t="s">
        <v>25</v>
      </c>
      <c r="B7" s="6">
        <v>19424922</v>
      </c>
      <c r="C7" s="6" t="s">
        <v>303</v>
      </c>
      <c r="D7" s="6" t="s">
        <v>123</v>
      </c>
      <c r="E7" s="6" t="s">
        <v>75</v>
      </c>
      <c r="F7" s="6" t="s">
        <v>289</v>
      </c>
      <c r="G7" s="7" t="s">
        <v>290</v>
      </c>
      <c r="H7" s="6">
        <v>60</v>
      </c>
      <c r="I7" s="6" t="s">
        <v>304</v>
      </c>
      <c r="J7" s="6" t="s">
        <v>32</v>
      </c>
      <c r="K7" s="6" t="s">
        <v>33</v>
      </c>
      <c r="L7" s="8">
        <v>44182</v>
      </c>
      <c r="M7" s="8">
        <v>44284</v>
      </c>
      <c r="N7" s="8"/>
      <c r="O7" s="8"/>
      <c r="P7" s="8"/>
      <c r="Q7" s="8" t="s">
        <v>34</v>
      </c>
      <c r="R7" s="8"/>
      <c r="S7" s="8"/>
      <c r="T7" s="8" t="s">
        <v>46</v>
      </c>
      <c r="U7" s="6" t="s">
        <v>37</v>
      </c>
      <c r="V7" s="11" t="s">
        <v>58</v>
      </c>
      <c r="W7" s="12">
        <v>44377</v>
      </c>
      <c r="X7" s="6" t="s">
        <v>292</v>
      </c>
      <c r="Y7" s="6">
        <f t="shared" si="1"/>
        <v>193</v>
      </c>
      <c r="Z7" s="6">
        <f>(M7-L7)</f>
        <v>102</v>
      </c>
      <c r="AA7" s="11" t="s">
        <v>293</v>
      </c>
      <c r="AB7" s="6" t="s">
        <v>305</v>
      </c>
    </row>
    <row r="8" spans="1:28" customFormat="1" ht="123" customHeight="1" x14ac:dyDescent="0.25">
      <c r="A8" s="6" t="s">
        <v>25</v>
      </c>
      <c r="B8" s="6">
        <v>16649253</v>
      </c>
      <c r="C8" s="6" t="s">
        <v>306</v>
      </c>
      <c r="D8" s="6" t="s">
        <v>67</v>
      </c>
      <c r="E8" s="6" t="s">
        <v>75</v>
      </c>
      <c r="F8" s="11" t="s">
        <v>289</v>
      </c>
      <c r="G8" s="7" t="s">
        <v>290</v>
      </c>
      <c r="H8" s="6">
        <v>61</v>
      </c>
      <c r="I8" s="6" t="s">
        <v>291</v>
      </c>
      <c r="J8" s="6" t="s">
        <v>32</v>
      </c>
      <c r="K8" s="6" t="s">
        <v>33</v>
      </c>
      <c r="L8" s="8">
        <v>44057</v>
      </c>
      <c r="M8" s="8" t="s">
        <v>34</v>
      </c>
      <c r="N8" s="8"/>
      <c r="O8" s="8"/>
      <c r="P8" s="8"/>
      <c r="Q8" s="8">
        <v>44184</v>
      </c>
      <c r="R8" s="8"/>
      <c r="S8" s="8"/>
      <c r="T8" s="8" t="s">
        <v>46</v>
      </c>
      <c r="U8" s="6" t="s">
        <v>37</v>
      </c>
      <c r="V8" s="11" t="s">
        <v>58</v>
      </c>
      <c r="W8" s="12">
        <v>44377</v>
      </c>
      <c r="X8" s="6" t="s">
        <v>292</v>
      </c>
      <c r="Y8" s="6">
        <f t="shared" si="0"/>
        <v>125</v>
      </c>
      <c r="Z8" s="6">
        <f>(Q8-L8)</f>
        <v>127</v>
      </c>
      <c r="AA8" s="11" t="s">
        <v>293</v>
      </c>
      <c r="AB8" s="6" t="s">
        <v>307</v>
      </c>
    </row>
    <row r="9" spans="1:28" customFormat="1" ht="15" x14ac:dyDescent="0.25">
      <c r="A9" s="6" t="s">
        <v>25</v>
      </c>
      <c r="B9" s="6">
        <v>19384168</v>
      </c>
      <c r="C9" s="6" t="s">
        <v>308</v>
      </c>
      <c r="D9" s="6" t="s">
        <v>200</v>
      </c>
      <c r="E9" s="6" t="s">
        <v>28</v>
      </c>
      <c r="F9" s="6" t="s">
        <v>289</v>
      </c>
      <c r="G9" s="7" t="s">
        <v>290</v>
      </c>
      <c r="H9" s="6">
        <v>61</v>
      </c>
      <c r="I9" s="6" t="s">
        <v>291</v>
      </c>
      <c r="J9" s="6" t="s">
        <v>32</v>
      </c>
      <c r="K9" s="6" t="s">
        <v>33</v>
      </c>
      <c r="L9" s="8">
        <v>44217</v>
      </c>
      <c r="M9" s="8" t="s">
        <v>34</v>
      </c>
      <c r="N9" s="8"/>
      <c r="O9" s="8"/>
      <c r="P9" s="8"/>
      <c r="Q9" s="8">
        <v>44243</v>
      </c>
      <c r="R9" s="8"/>
      <c r="S9" s="8"/>
      <c r="T9" s="8" t="s">
        <v>36</v>
      </c>
      <c r="U9" s="6" t="s">
        <v>37</v>
      </c>
      <c r="V9" s="6" t="s">
        <v>58</v>
      </c>
      <c r="W9" s="12">
        <v>44377</v>
      </c>
      <c r="X9" s="6" t="s">
        <v>292</v>
      </c>
      <c r="Y9" s="6">
        <f t="shared" si="0"/>
        <v>25</v>
      </c>
      <c r="Z9" s="6">
        <f>(Q9-L9)</f>
        <v>26</v>
      </c>
      <c r="AA9" s="11" t="s">
        <v>293</v>
      </c>
      <c r="AB9" s="6" t="s">
        <v>309</v>
      </c>
    </row>
    <row r="10" spans="1:28" customFormat="1" ht="15" x14ac:dyDescent="0.25">
      <c r="A10" s="6" t="s">
        <v>25</v>
      </c>
      <c r="B10" s="6">
        <v>93285459</v>
      </c>
      <c r="C10" s="6" t="s">
        <v>310</v>
      </c>
      <c r="D10" s="6" t="s">
        <v>88</v>
      </c>
      <c r="E10" s="6" t="s">
        <v>75</v>
      </c>
      <c r="F10" s="6" t="s">
        <v>289</v>
      </c>
      <c r="G10" s="7" t="s">
        <v>290</v>
      </c>
      <c r="H10" s="6">
        <v>61</v>
      </c>
      <c r="I10" s="6" t="s">
        <v>291</v>
      </c>
      <c r="J10" s="6" t="s">
        <v>32</v>
      </c>
      <c r="K10" s="6" t="s">
        <v>33</v>
      </c>
      <c r="L10" s="8">
        <v>43915</v>
      </c>
      <c r="M10" s="8" t="s">
        <v>34</v>
      </c>
      <c r="N10" s="8"/>
      <c r="O10" s="8"/>
      <c r="P10" s="8"/>
      <c r="Q10" s="8">
        <v>44044</v>
      </c>
      <c r="R10" s="8"/>
      <c r="S10" s="8"/>
      <c r="T10" s="8" t="s">
        <v>46</v>
      </c>
      <c r="U10" s="6" t="s">
        <v>37</v>
      </c>
      <c r="V10" s="6" t="s">
        <v>58</v>
      </c>
      <c r="W10" s="12">
        <v>44377</v>
      </c>
      <c r="X10" s="6" t="s">
        <v>292</v>
      </c>
      <c r="Y10" s="6">
        <f t="shared" si="0"/>
        <v>126</v>
      </c>
      <c r="Z10" s="6">
        <f>(Q10-L10)</f>
        <v>129</v>
      </c>
      <c r="AA10" s="11" t="s">
        <v>293</v>
      </c>
      <c r="AB10" s="6" t="s">
        <v>311</v>
      </c>
    </row>
    <row r="11" spans="1:28" x14ac:dyDescent="0.2">
      <c r="A11" s="6" t="s">
        <v>25</v>
      </c>
      <c r="B11" s="6">
        <v>11790134</v>
      </c>
      <c r="C11" s="6" t="s">
        <v>312</v>
      </c>
      <c r="D11" s="6" t="s">
        <v>123</v>
      </c>
      <c r="E11" s="6" t="s">
        <v>28</v>
      </c>
      <c r="F11" s="6" t="s">
        <v>289</v>
      </c>
      <c r="G11" s="7" t="s">
        <v>290</v>
      </c>
      <c r="H11" s="6">
        <v>62</v>
      </c>
      <c r="I11" s="6" t="s">
        <v>291</v>
      </c>
      <c r="J11" s="6" t="s">
        <v>32</v>
      </c>
      <c r="K11" s="6" t="s">
        <v>33</v>
      </c>
      <c r="L11" s="8">
        <v>44305</v>
      </c>
      <c r="M11" s="8" t="s">
        <v>34</v>
      </c>
      <c r="N11" s="8"/>
      <c r="O11" s="8"/>
      <c r="P11" s="8"/>
      <c r="Q11" s="8" t="s">
        <v>34</v>
      </c>
      <c r="R11" s="8"/>
      <c r="S11" s="8"/>
      <c r="T11" s="8" t="s">
        <v>51</v>
      </c>
      <c r="U11" s="6" t="s">
        <v>37</v>
      </c>
      <c r="V11" s="6" t="s">
        <v>58</v>
      </c>
      <c r="W11" s="8">
        <v>44373</v>
      </c>
      <c r="X11" s="6" t="s">
        <v>292</v>
      </c>
      <c r="Y11" s="6">
        <f>DAYS360(L11,W11)</f>
        <v>67</v>
      </c>
      <c r="Z11" s="10">
        <f>(W11-L11)</f>
        <v>68</v>
      </c>
      <c r="AA11" s="6" t="s">
        <v>293</v>
      </c>
      <c r="AB11" s="6" t="s">
        <v>313</v>
      </c>
    </row>
    <row r="12" spans="1:28" customFormat="1" ht="84.75" customHeight="1" x14ac:dyDescent="0.25">
      <c r="A12" s="6" t="s">
        <v>25</v>
      </c>
      <c r="B12" s="6">
        <v>351918</v>
      </c>
      <c r="C12" s="6" t="s">
        <v>314</v>
      </c>
      <c r="D12" s="6" t="s">
        <v>83</v>
      </c>
      <c r="E12" s="6" t="s">
        <v>75</v>
      </c>
      <c r="F12" s="6" t="s">
        <v>289</v>
      </c>
      <c r="G12" s="7" t="s">
        <v>290</v>
      </c>
      <c r="H12" s="6">
        <v>62</v>
      </c>
      <c r="I12" s="6" t="s">
        <v>291</v>
      </c>
      <c r="J12" s="6" t="s">
        <v>32</v>
      </c>
      <c r="K12" s="6" t="s">
        <v>33</v>
      </c>
      <c r="L12" s="8">
        <v>44221</v>
      </c>
      <c r="M12" s="8" t="s">
        <v>34</v>
      </c>
      <c r="N12" s="8"/>
      <c r="O12" s="8"/>
      <c r="P12" s="8"/>
      <c r="Q12" s="8">
        <v>44310</v>
      </c>
      <c r="R12" s="8"/>
      <c r="S12" s="8"/>
      <c r="T12" s="8" t="s">
        <v>46</v>
      </c>
      <c r="U12" s="6" t="s">
        <v>37</v>
      </c>
      <c r="V12" s="11" t="s">
        <v>58</v>
      </c>
      <c r="W12" s="12">
        <v>44377</v>
      </c>
      <c r="X12" s="6" t="s">
        <v>292</v>
      </c>
      <c r="Y12" s="6">
        <f t="shared" si="0"/>
        <v>89</v>
      </c>
      <c r="Z12" s="6">
        <f>(Q12-L12)</f>
        <v>89</v>
      </c>
      <c r="AA12" s="11" t="s">
        <v>293</v>
      </c>
      <c r="AB12" s="6" t="s">
        <v>315</v>
      </c>
    </row>
    <row r="13" spans="1:28" x14ac:dyDescent="0.2">
      <c r="A13" s="6" t="s">
        <v>25</v>
      </c>
      <c r="B13" s="6">
        <v>7302134</v>
      </c>
      <c r="C13" s="6" t="s">
        <v>316</v>
      </c>
      <c r="D13" s="6" t="s">
        <v>99</v>
      </c>
      <c r="E13" s="6" t="s">
        <v>28</v>
      </c>
      <c r="F13" s="6" t="s">
        <v>289</v>
      </c>
      <c r="G13" s="7" t="s">
        <v>290</v>
      </c>
      <c r="H13" s="6">
        <v>63</v>
      </c>
      <c r="I13" s="6" t="s">
        <v>291</v>
      </c>
      <c r="J13" s="6" t="s">
        <v>32</v>
      </c>
      <c r="K13" s="6" t="s">
        <v>33</v>
      </c>
      <c r="L13" s="8">
        <v>44326</v>
      </c>
      <c r="M13" s="8" t="s">
        <v>34</v>
      </c>
      <c r="N13" s="8"/>
      <c r="O13" s="8"/>
      <c r="P13" s="8"/>
      <c r="Q13" s="8" t="s">
        <v>34</v>
      </c>
      <c r="R13" s="8"/>
      <c r="S13" s="8"/>
      <c r="T13" s="8" t="s">
        <v>51</v>
      </c>
      <c r="U13" s="6" t="s">
        <v>37</v>
      </c>
      <c r="V13" s="6" t="s">
        <v>58</v>
      </c>
      <c r="W13" s="8">
        <v>44389</v>
      </c>
      <c r="X13" s="6" t="s">
        <v>292</v>
      </c>
      <c r="Y13" s="6">
        <f t="shared" ref="Y13:Y15" si="2">DAYS360(L13,W13)</f>
        <v>62</v>
      </c>
      <c r="Z13" s="10">
        <f>(W13-L13)</f>
        <v>63</v>
      </c>
      <c r="AA13" s="6" t="s">
        <v>293</v>
      </c>
      <c r="AB13" s="6" t="s">
        <v>317</v>
      </c>
    </row>
    <row r="14" spans="1:28" customFormat="1" ht="102.75" customHeight="1" x14ac:dyDescent="0.25">
      <c r="A14" s="6" t="s">
        <v>25</v>
      </c>
      <c r="B14" s="6">
        <v>11337260</v>
      </c>
      <c r="C14" s="6" t="s">
        <v>318</v>
      </c>
      <c r="D14" s="6" t="s">
        <v>319</v>
      </c>
      <c r="E14" s="6" t="s">
        <v>28</v>
      </c>
      <c r="F14" s="6" t="s">
        <v>289</v>
      </c>
      <c r="G14" s="7" t="s">
        <v>290</v>
      </c>
      <c r="H14" s="6">
        <v>64</v>
      </c>
      <c r="I14" s="6" t="s">
        <v>291</v>
      </c>
      <c r="J14" s="6" t="s">
        <v>32</v>
      </c>
      <c r="K14" s="6" t="s">
        <v>33</v>
      </c>
      <c r="L14" s="8">
        <v>44228</v>
      </c>
      <c r="M14" s="8">
        <v>44278</v>
      </c>
      <c r="N14" s="8"/>
      <c r="O14" s="8"/>
      <c r="P14" s="8"/>
      <c r="Q14" s="8" t="s">
        <v>34</v>
      </c>
      <c r="R14" s="8"/>
      <c r="S14" s="8"/>
      <c r="T14" s="8" t="s">
        <v>46</v>
      </c>
      <c r="U14" s="6" t="s">
        <v>37</v>
      </c>
      <c r="V14" s="6" t="s">
        <v>47</v>
      </c>
      <c r="W14" s="8">
        <v>44377</v>
      </c>
      <c r="X14" s="6" t="s">
        <v>292</v>
      </c>
      <c r="Y14" s="6">
        <f t="shared" si="2"/>
        <v>149</v>
      </c>
      <c r="Z14" s="6">
        <f>(M14-L14)</f>
        <v>50</v>
      </c>
      <c r="AA14" s="11" t="s">
        <v>293</v>
      </c>
      <c r="AB14" s="6" t="s">
        <v>320</v>
      </c>
    </row>
    <row r="15" spans="1:28" ht="98.25" customHeight="1" x14ac:dyDescent="0.2">
      <c r="A15" s="6" t="s">
        <v>25</v>
      </c>
      <c r="B15" s="6">
        <v>19296741</v>
      </c>
      <c r="C15" s="6" t="s">
        <v>321</v>
      </c>
      <c r="D15" s="6" t="s">
        <v>50</v>
      </c>
      <c r="E15" s="6" t="s">
        <v>28</v>
      </c>
      <c r="F15" s="6" t="s">
        <v>289</v>
      </c>
      <c r="G15" s="7" t="s">
        <v>290</v>
      </c>
      <c r="H15" s="6">
        <v>64</v>
      </c>
      <c r="I15" s="6" t="s">
        <v>291</v>
      </c>
      <c r="J15" s="6" t="s">
        <v>32</v>
      </c>
      <c r="K15" s="6" t="s">
        <v>33</v>
      </c>
      <c r="L15" s="8">
        <v>43922</v>
      </c>
      <c r="M15" s="8" t="s">
        <v>34</v>
      </c>
      <c r="N15" s="8"/>
      <c r="O15" s="8"/>
      <c r="P15" s="8"/>
      <c r="Q15" s="8" t="s">
        <v>34</v>
      </c>
      <c r="R15" s="8"/>
      <c r="S15" s="8"/>
      <c r="T15" s="8" t="s">
        <v>51</v>
      </c>
      <c r="U15" s="6" t="s">
        <v>37</v>
      </c>
      <c r="V15" s="6" t="s">
        <v>58</v>
      </c>
      <c r="W15" s="8">
        <v>44384</v>
      </c>
      <c r="X15" s="6" t="s">
        <v>292</v>
      </c>
      <c r="Y15" s="6">
        <f t="shared" si="2"/>
        <v>456</v>
      </c>
      <c r="Z15" s="10">
        <f>(W15-L15)</f>
        <v>462</v>
      </c>
      <c r="AA15" s="6" t="s">
        <v>293</v>
      </c>
      <c r="AB15" s="6" t="s">
        <v>322</v>
      </c>
    </row>
    <row r="16" spans="1:28" customFormat="1" ht="15" x14ac:dyDescent="0.25">
      <c r="A16" s="6" t="s">
        <v>25</v>
      </c>
      <c r="B16" s="6">
        <v>5710982</v>
      </c>
      <c r="C16" s="6" t="s">
        <v>323</v>
      </c>
      <c r="D16" s="6" t="s">
        <v>99</v>
      </c>
      <c r="E16" s="6" t="s">
        <v>28</v>
      </c>
      <c r="F16" s="6" t="s">
        <v>289</v>
      </c>
      <c r="G16" s="7" t="s">
        <v>290</v>
      </c>
      <c r="H16" s="6">
        <v>64</v>
      </c>
      <c r="I16" s="6" t="s">
        <v>291</v>
      </c>
      <c r="J16" s="6" t="s">
        <v>32</v>
      </c>
      <c r="K16" s="6" t="s">
        <v>33</v>
      </c>
      <c r="L16" s="8">
        <v>44046</v>
      </c>
      <c r="M16" s="8" t="s">
        <v>34</v>
      </c>
      <c r="N16" s="8"/>
      <c r="O16" s="8"/>
      <c r="P16" s="8"/>
      <c r="Q16" s="8">
        <v>44149</v>
      </c>
      <c r="R16" s="8"/>
      <c r="S16" s="8"/>
      <c r="T16" s="8" t="s">
        <v>46</v>
      </c>
      <c r="U16" s="6" t="s">
        <v>37</v>
      </c>
      <c r="V16" s="6" t="s">
        <v>38</v>
      </c>
      <c r="W16" s="12">
        <v>44377</v>
      </c>
      <c r="X16" s="6" t="s">
        <v>292</v>
      </c>
      <c r="Y16" s="6">
        <f t="shared" si="0"/>
        <v>101</v>
      </c>
      <c r="Z16" s="6">
        <f>(Q16-L16)</f>
        <v>103</v>
      </c>
      <c r="AA16" s="11" t="s">
        <v>293</v>
      </c>
      <c r="AB16" s="6" t="s">
        <v>324</v>
      </c>
    </row>
    <row r="17" spans="1:28" customFormat="1" ht="81.75" customHeight="1" x14ac:dyDescent="0.25">
      <c r="A17" s="6" t="s">
        <v>25</v>
      </c>
      <c r="B17" s="6">
        <v>19257738</v>
      </c>
      <c r="C17" s="6" t="s">
        <v>325</v>
      </c>
      <c r="D17" s="6" t="s">
        <v>27</v>
      </c>
      <c r="E17" s="6" t="s">
        <v>28</v>
      </c>
      <c r="F17" s="6" t="s">
        <v>289</v>
      </c>
      <c r="G17" s="7" t="s">
        <v>290</v>
      </c>
      <c r="H17" s="6">
        <v>65</v>
      </c>
      <c r="I17" s="6" t="s">
        <v>291</v>
      </c>
      <c r="J17" s="6" t="s">
        <v>32</v>
      </c>
      <c r="K17" s="6" t="s">
        <v>33</v>
      </c>
      <c r="L17" s="8">
        <v>43984</v>
      </c>
      <c r="M17" s="8" t="s">
        <v>34</v>
      </c>
      <c r="N17" s="8"/>
      <c r="O17" s="8"/>
      <c r="P17" s="8"/>
      <c r="Q17" s="8">
        <v>44149</v>
      </c>
      <c r="R17" s="8"/>
      <c r="S17" s="8"/>
      <c r="T17" s="8" t="s">
        <v>46</v>
      </c>
      <c r="U17" s="6" t="s">
        <v>37</v>
      </c>
      <c r="V17" s="6" t="s">
        <v>38</v>
      </c>
      <c r="W17" s="12">
        <v>44377</v>
      </c>
      <c r="X17" s="6" t="s">
        <v>292</v>
      </c>
      <c r="Y17" s="6">
        <f t="shared" si="0"/>
        <v>162</v>
      </c>
      <c r="Z17" s="6">
        <f>(Q17-L17)</f>
        <v>165</v>
      </c>
      <c r="AA17" s="11" t="s">
        <v>293</v>
      </c>
      <c r="AB17" s="6" t="s">
        <v>326</v>
      </c>
    </row>
    <row r="18" spans="1:28" customFormat="1" ht="26.25" x14ac:dyDescent="0.25">
      <c r="A18" s="6" t="s">
        <v>25</v>
      </c>
      <c r="B18" s="6">
        <v>351481</v>
      </c>
      <c r="C18" s="6" t="s">
        <v>327</v>
      </c>
      <c r="D18" s="6" t="s">
        <v>83</v>
      </c>
      <c r="E18" s="6" t="s">
        <v>28</v>
      </c>
      <c r="F18" s="6" t="s">
        <v>289</v>
      </c>
      <c r="G18" s="7" t="s">
        <v>290</v>
      </c>
      <c r="H18" s="6">
        <v>65</v>
      </c>
      <c r="I18" s="6" t="s">
        <v>291</v>
      </c>
      <c r="J18" s="6" t="s">
        <v>32</v>
      </c>
      <c r="K18" s="6" t="s">
        <v>33</v>
      </c>
      <c r="L18" s="8">
        <v>43910</v>
      </c>
      <c r="M18" s="8">
        <v>43963</v>
      </c>
      <c r="N18" s="8"/>
      <c r="O18" s="8"/>
      <c r="P18" s="8"/>
      <c r="Q18" s="8" t="s">
        <v>34</v>
      </c>
      <c r="R18" s="8"/>
      <c r="S18" s="8"/>
      <c r="T18" s="8" t="s">
        <v>46</v>
      </c>
      <c r="U18" s="6" t="s">
        <v>37</v>
      </c>
      <c r="V18" s="6" t="s">
        <v>58</v>
      </c>
      <c r="W18" s="12">
        <v>44377</v>
      </c>
      <c r="X18" s="6" t="s">
        <v>292</v>
      </c>
      <c r="Y18" s="6">
        <f t="shared" ref="Y18:Y19" si="3">DAYS360(L18,W18)</f>
        <v>460</v>
      </c>
      <c r="Z18" s="6">
        <f>(M18-L18)</f>
        <v>53</v>
      </c>
      <c r="AA18" s="11" t="s">
        <v>293</v>
      </c>
      <c r="AB18" s="6" t="s">
        <v>328</v>
      </c>
    </row>
    <row r="19" spans="1:28" ht="108.75" customHeight="1" x14ac:dyDescent="0.2">
      <c r="A19" s="6" t="s">
        <v>25</v>
      </c>
      <c r="B19" s="6">
        <v>5687798</v>
      </c>
      <c r="C19" s="6" t="s">
        <v>329</v>
      </c>
      <c r="D19" s="6" t="s">
        <v>99</v>
      </c>
      <c r="E19" s="6" t="s">
        <v>75</v>
      </c>
      <c r="F19" s="6" t="s">
        <v>289</v>
      </c>
      <c r="G19" s="7" t="s">
        <v>290</v>
      </c>
      <c r="H19" s="6">
        <v>65</v>
      </c>
      <c r="I19" s="6" t="s">
        <v>291</v>
      </c>
      <c r="J19" s="6" t="s">
        <v>32</v>
      </c>
      <c r="K19" s="6" t="s">
        <v>33</v>
      </c>
      <c r="L19" s="8">
        <v>44323</v>
      </c>
      <c r="M19" s="8" t="s">
        <v>34</v>
      </c>
      <c r="N19" s="8"/>
      <c r="O19" s="8"/>
      <c r="P19" s="8"/>
      <c r="Q19" s="8" t="s">
        <v>34</v>
      </c>
      <c r="R19" s="8"/>
      <c r="S19" s="8"/>
      <c r="T19" s="8" t="s">
        <v>36</v>
      </c>
      <c r="U19" s="6" t="s">
        <v>37</v>
      </c>
      <c r="V19" s="6" t="s">
        <v>58</v>
      </c>
      <c r="W19" s="8">
        <v>44375</v>
      </c>
      <c r="X19" s="6" t="s">
        <v>292</v>
      </c>
      <c r="Y19" s="6">
        <f t="shared" si="3"/>
        <v>51</v>
      </c>
      <c r="Z19" s="10">
        <f>(W19-L19)</f>
        <v>52</v>
      </c>
      <c r="AA19" s="6" t="s">
        <v>293</v>
      </c>
      <c r="AB19" s="6" t="s">
        <v>330</v>
      </c>
    </row>
    <row r="20" spans="1:28" customFormat="1" ht="26.25" x14ac:dyDescent="0.25">
      <c r="A20" s="6" t="s">
        <v>25</v>
      </c>
      <c r="B20" s="6">
        <v>11375679</v>
      </c>
      <c r="C20" s="6" t="s">
        <v>331</v>
      </c>
      <c r="D20" s="6" t="s">
        <v>83</v>
      </c>
      <c r="E20" s="6" t="s">
        <v>28</v>
      </c>
      <c r="F20" s="6" t="s">
        <v>289</v>
      </c>
      <c r="G20" s="7" t="s">
        <v>290</v>
      </c>
      <c r="H20" s="6">
        <v>66</v>
      </c>
      <c r="I20" s="6" t="s">
        <v>304</v>
      </c>
      <c r="J20" s="6" t="s">
        <v>32</v>
      </c>
      <c r="K20" s="6" t="s">
        <v>33</v>
      </c>
      <c r="L20" s="8">
        <v>44014</v>
      </c>
      <c r="M20" s="8" t="s">
        <v>34</v>
      </c>
      <c r="N20" s="8"/>
      <c r="O20" s="8"/>
      <c r="P20" s="8"/>
      <c r="Q20" s="8">
        <v>44086</v>
      </c>
      <c r="R20" s="8"/>
      <c r="S20" s="8"/>
      <c r="T20" s="8" t="s">
        <v>46</v>
      </c>
      <c r="U20" s="6" t="s">
        <v>37</v>
      </c>
      <c r="V20" s="6" t="s">
        <v>38</v>
      </c>
      <c r="W20" s="8">
        <v>44377</v>
      </c>
      <c r="X20" s="6" t="s">
        <v>292</v>
      </c>
      <c r="Y20" s="6">
        <f t="shared" si="0"/>
        <v>70</v>
      </c>
      <c r="Z20" s="6">
        <f>(Q20-L20)</f>
        <v>72</v>
      </c>
      <c r="AA20" s="11" t="s">
        <v>293</v>
      </c>
      <c r="AB20" s="6" t="s">
        <v>332</v>
      </c>
    </row>
    <row r="21" spans="1:28" customFormat="1" ht="15" x14ac:dyDescent="0.25">
      <c r="A21" s="6" t="s">
        <v>25</v>
      </c>
      <c r="B21" s="6">
        <v>3213205</v>
      </c>
      <c r="C21" s="6" t="s">
        <v>333</v>
      </c>
      <c r="D21" s="6" t="s">
        <v>50</v>
      </c>
      <c r="E21" s="6" t="s">
        <v>28</v>
      </c>
      <c r="F21" s="6" t="s">
        <v>289</v>
      </c>
      <c r="G21" s="7" t="s">
        <v>290</v>
      </c>
      <c r="H21" s="6">
        <v>66</v>
      </c>
      <c r="I21" s="6" t="s">
        <v>291</v>
      </c>
      <c r="J21" s="6" t="s">
        <v>32</v>
      </c>
      <c r="K21" s="6" t="s">
        <v>33</v>
      </c>
      <c r="L21" s="8">
        <v>43922</v>
      </c>
      <c r="M21" s="8">
        <v>43987</v>
      </c>
      <c r="N21" s="8"/>
      <c r="O21" s="8"/>
      <c r="P21" s="8"/>
      <c r="Q21" s="8" t="s">
        <v>34</v>
      </c>
      <c r="R21" s="8"/>
      <c r="S21" s="8"/>
      <c r="T21" s="8" t="s">
        <v>36</v>
      </c>
      <c r="U21" s="6" t="s">
        <v>37</v>
      </c>
      <c r="V21" s="6" t="s">
        <v>38</v>
      </c>
      <c r="W21" s="12">
        <v>44377</v>
      </c>
      <c r="X21" s="6" t="s">
        <v>292</v>
      </c>
      <c r="Y21" s="6">
        <f t="shared" ref="Y21" si="4">DAYS360(L21,W21)</f>
        <v>449</v>
      </c>
      <c r="Z21" s="6">
        <f>(M21-L21)</f>
        <v>65</v>
      </c>
      <c r="AA21" s="11" t="s">
        <v>293</v>
      </c>
      <c r="AB21" s="6" t="s">
        <v>334</v>
      </c>
    </row>
    <row r="22" spans="1:28" ht="116.25" customHeight="1" x14ac:dyDescent="0.2">
      <c r="A22" s="6" t="s">
        <v>25</v>
      </c>
      <c r="B22" s="6">
        <v>351377</v>
      </c>
      <c r="C22" s="6" t="s">
        <v>335</v>
      </c>
      <c r="D22" s="6" t="s">
        <v>336</v>
      </c>
      <c r="E22" s="6" t="s">
        <v>28</v>
      </c>
      <c r="F22" s="6" t="s">
        <v>289</v>
      </c>
      <c r="G22" s="7" t="s">
        <v>290</v>
      </c>
      <c r="H22" s="6">
        <v>66</v>
      </c>
      <c r="I22" s="6" t="s">
        <v>291</v>
      </c>
      <c r="J22" s="6" t="s">
        <v>32</v>
      </c>
      <c r="K22" s="6" t="s">
        <v>33</v>
      </c>
      <c r="L22" s="8">
        <v>44133</v>
      </c>
      <c r="M22" s="8" t="s">
        <v>34</v>
      </c>
      <c r="N22" s="8"/>
      <c r="O22" s="8"/>
      <c r="P22" s="8"/>
      <c r="Q22" s="8" t="s">
        <v>34</v>
      </c>
      <c r="R22" s="8"/>
      <c r="S22" s="8"/>
      <c r="T22" s="8" t="s">
        <v>46</v>
      </c>
      <c r="U22" s="6" t="s">
        <v>37</v>
      </c>
      <c r="V22" s="6" t="s">
        <v>38</v>
      </c>
      <c r="W22" s="21" t="s">
        <v>39</v>
      </c>
      <c r="X22" s="8">
        <v>44157</v>
      </c>
      <c r="Y22" s="6">
        <f>DAYS360(L22,X22)</f>
        <v>23</v>
      </c>
      <c r="Z22" s="10">
        <f>(X22-L22)</f>
        <v>24</v>
      </c>
      <c r="AA22" s="6" t="s">
        <v>228</v>
      </c>
      <c r="AB22" s="6" t="s">
        <v>337</v>
      </c>
    </row>
    <row r="23" spans="1:28" customFormat="1" ht="92.25" customHeight="1" x14ac:dyDescent="0.25">
      <c r="A23" s="6" t="s">
        <v>25</v>
      </c>
      <c r="B23" s="6">
        <v>3224469</v>
      </c>
      <c r="C23" s="6" t="s">
        <v>338</v>
      </c>
      <c r="D23" s="6" t="s">
        <v>83</v>
      </c>
      <c r="E23" s="6" t="s">
        <v>28</v>
      </c>
      <c r="F23" s="6" t="s">
        <v>289</v>
      </c>
      <c r="G23" s="7" t="s">
        <v>290</v>
      </c>
      <c r="H23" s="6">
        <v>67</v>
      </c>
      <c r="I23" s="6" t="s">
        <v>291</v>
      </c>
      <c r="J23" s="6" t="s">
        <v>32</v>
      </c>
      <c r="K23" s="6" t="s">
        <v>33</v>
      </c>
      <c r="L23" s="8">
        <v>44074</v>
      </c>
      <c r="M23" s="8" t="s">
        <v>34</v>
      </c>
      <c r="N23" s="8"/>
      <c r="O23" s="8"/>
      <c r="P23" s="8"/>
      <c r="Q23" s="8">
        <v>44184</v>
      </c>
      <c r="R23" s="8"/>
      <c r="S23" s="8"/>
      <c r="T23" s="8" t="s">
        <v>46</v>
      </c>
      <c r="U23" s="6" t="s">
        <v>37</v>
      </c>
      <c r="V23" s="6" t="s">
        <v>38</v>
      </c>
      <c r="W23" s="12">
        <v>44377</v>
      </c>
      <c r="X23" s="6" t="s">
        <v>292</v>
      </c>
      <c r="Y23" s="6">
        <f t="shared" si="0"/>
        <v>109</v>
      </c>
      <c r="Z23" s="6">
        <f>(Q23-L23)</f>
        <v>110</v>
      </c>
      <c r="AA23" s="11" t="s">
        <v>293</v>
      </c>
      <c r="AB23" s="6" t="s">
        <v>339</v>
      </c>
    </row>
    <row r="24" spans="1:28" customFormat="1" ht="15" x14ac:dyDescent="0.25">
      <c r="A24" s="6" t="s">
        <v>25</v>
      </c>
      <c r="B24" s="6">
        <v>19202318</v>
      </c>
      <c r="C24" s="6" t="s">
        <v>340</v>
      </c>
      <c r="D24" s="6" t="s">
        <v>27</v>
      </c>
      <c r="E24" s="6" t="s">
        <v>28</v>
      </c>
      <c r="F24" s="6" t="s">
        <v>289</v>
      </c>
      <c r="G24" s="7" t="s">
        <v>290</v>
      </c>
      <c r="H24" s="6">
        <v>68</v>
      </c>
      <c r="I24" s="6" t="s">
        <v>291</v>
      </c>
      <c r="J24" s="6" t="s">
        <v>32</v>
      </c>
      <c r="K24" s="6" t="s">
        <v>33</v>
      </c>
      <c r="L24" s="8">
        <v>44061</v>
      </c>
      <c r="M24" s="8" t="s">
        <v>34</v>
      </c>
      <c r="N24" s="8"/>
      <c r="O24" s="8"/>
      <c r="P24" s="8"/>
      <c r="Q24" s="8">
        <v>44094</v>
      </c>
      <c r="R24" s="8"/>
      <c r="S24" s="8"/>
      <c r="T24" s="8" t="s">
        <v>46</v>
      </c>
      <c r="U24" s="6" t="s">
        <v>37</v>
      </c>
      <c r="V24" s="6" t="s">
        <v>47</v>
      </c>
      <c r="W24" s="12">
        <v>44377</v>
      </c>
      <c r="X24" s="6" t="s">
        <v>292</v>
      </c>
      <c r="Y24" s="6">
        <f t="shared" si="0"/>
        <v>32</v>
      </c>
      <c r="Z24" s="6">
        <f>(Q24-L24)</f>
        <v>33</v>
      </c>
      <c r="AA24" s="11" t="s">
        <v>293</v>
      </c>
      <c r="AB24" s="6" t="s">
        <v>341</v>
      </c>
    </row>
    <row r="25" spans="1:28" ht="25.5" x14ac:dyDescent="0.2">
      <c r="A25" s="6" t="s">
        <v>25</v>
      </c>
      <c r="B25" s="6">
        <v>19205657</v>
      </c>
      <c r="C25" s="6" t="s">
        <v>342</v>
      </c>
      <c r="D25" s="6" t="s">
        <v>99</v>
      </c>
      <c r="E25" s="6" t="s">
        <v>75</v>
      </c>
      <c r="F25" s="6" t="s">
        <v>289</v>
      </c>
      <c r="G25" s="7" t="s">
        <v>290</v>
      </c>
      <c r="H25" s="6">
        <v>68</v>
      </c>
      <c r="I25" s="6" t="s">
        <v>291</v>
      </c>
      <c r="J25" s="6" t="s">
        <v>32</v>
      </c>
      <c r="K25" s="6" t="s">
        <v>33</v>
      </c>
      <c r="L25" s="8">
        <v>44308</v>
      </c>
      <c r="M25" s="8" t="s">
        <v>34</v>
      </c>
      <c r="N25" s="8"/>
      <c r="O25" s="8"/>
      <c r="P25" s="8"/>
      <c r="Q25" s="8" t="s">
        <v>34</v>
      </c>
      <c r="R25" s="8"/>
      <c r="S25" s="8"/>
      <c r="T25" s="8" t="s">
        <v>51</v>
      </c>
      <c r="U25" s="6" t="s">
        <v>37</v>
      </c>
      <c r="V25" s="6" t="s">
        <v>58</v>
      </c>
      <c r="W25" s="8">
        <v>44375</v>
      </c>
      <c r="X25" s="6" t="s">
        <v>292</v>
      </c>
      <c r="Y25" s="6">
        <f t="shared" ref="Y25:Y30" si="5">DAYS360(L25,W25)</f>
        <v>66</v>
      </c>
      <c r="Z25" s="10">
        <f>(W25-L25)</f>
        <v>67</v>
      </c>
      <c r="AA25" s="6" t="s">
        <v>293</v>
      </c>
      <c r="AB25" s="6" t="s">
        <v>343</v>
      </c>
    </row>
    <row r="26" spans="1:28" customFormat="1" ht="111" customHeight="1" x14ac:dyDescent="0.25">
      <c r="A26" s="6" t="s">
        <v>25</v>
      </c>
      <c r="B26" s="6">
        <v>19254914</v>
      </c>
      <c r="C26" s="6" t="s">
        <v>344</v>
      </c>
      <c r="D26" s="6" t="s">
        <v>64</v>
      </c>
      <c r="E26" s="6" t="s">
        <v>28</v>
      </c>
      <c r="F26" s="6" t="s">
        <v>289</v>
      </c>
      <c r="G26" s="7" t="s">
        <v>290</v>
      </c>
      <c r="H26" s="6">
        <v>68</v>
      </c>
      <c r="I26" s="6" t="s">
        <v>291</v>
      </c>
      <c r="J26" s="6" t="s">
        <v>32</v>
      </c>
      <c r="K26" s="6" t="s">
        <v>33</v>
      </c>
      <c r="L26" s="8">
        <v>44315</v>
      </c>
      <c r="M26" s="8">
        <v>44385</v>
      </c>
      <c r="N26" s="8"/>
      <c r="O26" s="8"/>
      <c r="P26" s="8"/>
      <c r="Q26" s="8" t="s">
        <v>34</v>
      </c>
      <c r="R26" s="8"/>
      <c r="S26" s="8"/>
      <c r="T26" s="8" t="s">
        <v>46</v>
      </c>
      <c r="U26" s="6" t="s">
        <v>37</v>
      </c>
      <c r="V26" s="6" t="s">
        <v>58</v>
      </c>
      <c r="W26" s="12">
        <v>44377</v>
      </c>
      <c r="X26" s="6" t="s">
        <v>292</v>
      </c>
      <c r="Y26" s="6">
        <f t="shared" si="5"/>
        <v>61</v>
      </c>
      <c r="Z26" s="6">
        <f>(M26-L26)</f>
        <v>70</v>
      </c>
      <c r="AA26" s="11" t="s">
        <v>293</v>
      </c>
      <c r="AB26" s="6" t="s">
        <v>345</v>
      </c>
    </row>
    <row r="27" spans="1:28" customFormat="1" ht="106.5" customHeight="1" x14ac:dyDescent="0.25">
      <c r="A27" s="6" t="s">
        <v>25</v>
      </c>
      <c r="B27" s="6">
        <v>19189424</v>
      </c>
      <c r="C27" s="6" t="s">
        <v>346</v>
      </c>
      <c r="D27" s="6" t="s">
        <v>99</v>
      </c>
      <c r="E27" s="6" t="s">
        <v>28</v>
      </c>
      <c r="F27" s="6" t="s">
        <v>289</v>
      </c>
      <c r="G27" s="7" t="s">
        <v>290</v>
      </c>
      <c r="H27" s="6">
        <v>68</v>
      </c>
      <c r="I27" s="6" t="s">
        <v>291</v>
      </c>
      <c r="J27" s="6" t="s">
        <v>32</v>
      </c>
      <c r="K27" s="6" t="s">
        <v>33</v>
      </c>
      <c r="L27" s="8">
        <v>39479</v>
      </c>
      <c r="M27" s="13">
        <v>39518</v>
      </c>
      <c r="O27" s="8"/>
      <c r="P27" s="8"/>
      <c r="Q27" s="8" t="s">
        <v>34</v>
      </c>
      <c r="T27" s="8" t="s">
        <v>36</v>
      </c>
      <c r="U27" s="6" t="s">
        <v>37</v>
      </c>
      <c r="V27" s="6" t="s">
        <v>58</v>
      </c>
      <c r="W27" s="6" t="s">
        <v>292</v>
      </c>
      <c r="X27" s="8">
        <v>43992</v>
      </c>
      <c r="Y27" s="6">
        <f>DAYS360(L27,X27)</f>
        <v>4449</v>
      </c>
      <c r="Z27" s="6">
        <f>(M27-L27)</f>
        <v>39</v>
      </c>
      <c r="AA27" s="6" t="s">
        <v>223</v>
      </c>
      <c r="AB27" s="6" t="s">
        <v>347</v>
      </c>
    </row>
    <row r="28" spans="1:28" ht="133.5" customHeight="1" x14ac:dyDescent="0.25">
      <c r="A28" s="6" t="s">
        <v>25</v>
      </c>
      <c r="B28" s="6">
        <v>3014948</v>
      </c>
      <c r="C28" s="6" t="s">
        <v>348</v>
      </c>
      <c r="D28" s="6" t="s">
        <v>71</v>
      </c>
      <c r="E28" s="6" t="s">
        <v>28</v>
      </c>
      <c r="F28" s="6" t="s">
        <v>289</v>
      </c>
      <c r="G28" s="7" t="s">
        <v>290</v>
      </c>
      <c r="H28" s="6">
        <v>69</v>
      </c>
      <c r="I28" s="6" t="s">
        <v>291</v>
      </c>
      <c r="J28" s="6" t="s">
        <v>32</v>
      </c>
      <c r="K28" s="6" t="s">
        <v>33</v>
      </c>
      <c r="L28" s="8">
        <v>43907</v>
      </c>
      <c r="M28" s="8">
        <v>44174</v>
      </c>
      <c r="N28" s="8"/>
      <c r="O28" s="8"/>
      <c r="P28" s="8"/>
      <c r="Q28" s="8" t="s">
        <v>34</v>
      </c>
      <c r="R28" s="8"/>
      <c r="S28" s="8"/>
      <c r="T28" s="8" t="s">
        <v>46</v>
      </c>
      <c r="U28" s="6" t="s">
        <v>37</v>
      </c>
      <c r="V28" s="6" t="s">
        <v>38</v>
      </c>
      <c r="W28" s="12">
        <v>44377</v>
      </c>
      <c r="X28" s="6" t="s">
        <v>292</v>
      </c>
      <c r="Y28" s="6">
        <f t="shared" si="5"/>
        <v>463</v>
      </c>
      <c r="Z28" s="6">
        <f>(M28-L28)</f>
        <v>267</v>
      </c>
      <c r="AA28" s="11" t="s">
        <v>293</v>
      </c>
      <c r="AB28" s="6" t="s">
        <v>349</v>
      </c>
    </row>
    <row r="29" spans="1:28" ht="111" customHeight="1" x14ac:dyDescent="0.2">
      <c r="A29" s="6" t="s">
        <v>25</v>
      </c>
      <c r="B29" s="6">
        <v>3223773</v>
      </c>
      <c r="C29" s="6" t="s">
        <v>350</v>
      </c>
      <c r="D29" s="6" t="s">
        <v>99</v>
      </c>
      <c r="E29" s="6" t="s">
        <v>75</v>
      </c>
      <c r="F29" s="6" t="s">
        <v>289</v>
      </c>
      <c r="G29" s="7" t="s">
        <v>290</v>
      </c>
      <c r="H29" s="6">
        <v>69</v>
      </c>
      <c r="I29" s="6" t="s">
        <v>291</v>
      </c>
      <c r="J29" s="6" t="s">
        <v>32</v>
      </c>
      <c r="K29" s="6" t="s">
        <v>33</v>
      </c>
      <c r="L29" s="8">
        <v>44146</v>
      </c>
      <c r="M29" s="8" t="s">
        <v>34</v>
      </c>
      <c r="N29" s="8"/>
      <c r="O29" s="8"/>
      <c r="P29" s="8"/>
      <c r="Q29" s="8" t="s">
        <v>34</v>
      </c>
      <c r="R29" s="8"/>
      <c r="S29" s="8"/>
      <c r="T29" s="8" t="s">
        <v>51</v>
      </c>
      <c r="U29" s="6" t="s">
        <v>37</v>
      </c>
      <c r="V29" s="6" t="s">
        <v>58</v>
      </c>
      <c r="W29" s="8">
        <v>44378</v>
      </c>
      <c r="X29" s="6" t="s">
        <v>292</v>
      </c>
      <c r="Y29" s="6">
        <f t="shared" si="5"/>
        <v>230</v>
      </c>
      <c r="Z29" s="10">
        <f>(W29-L29)</f>
        <v>232</v>
      </c>
      <c r="AA29" s="6" t="s">
        <v>293</v>
      </c>
      <c r="AB29" s="6" t="s">
        <v>351</v>
      </c>
    </row>
    <row r="30" spans="1:28" customFormat="1" ht="15" x14ac:dyDescent="0.25">
      <c r="A30" s="6" t="s">
        <v>25</v>
      </c>
      <c r="B30" s="6">
        <v>19122749</v>
      </c>
      <c r="C30" s="6" t="s">
        <v>352</v>
      </c>
      <c r="D30" s="6" t="s">
        <v>88</v>
      </c>
      <c r="E30" s="6" t="s">
        <v>28</v>
      </c>
      <c r="F30" s="6" t="s">
        <v>289</v>
      </c>
      <c r="G30" s="7" t="s">
        <v>353</v>
      </c>
      <c r="H30" s="6">
        <v>70</v>
      </c>
      <c r="I30" s="6" t="s">
        <v>291</v>
      </c>
      <c r="J30" s="6" t="s">
        <v>32</v>
      </c>
      <c r="K30" s="6" t="s">
        <v>33</v>
      </c>
      <c r="L30" s="8">
        <v>44365</v>
      </c>
      <c r="M30" s="8" t="s">
        <v>34</v>
      </c>
      <c r="N30" s="8"/>
      <c r="O30" s="8"/>
      <c r="P30" s="8"/>
      <c r="Q30" s="8" t="s">
        <v>34</v>
      </c>
      <c r="R30" s="8"/>
      <c r="S30" s="8"/>
      <c r="T30" s="8" t="s">
        <v>36</v>
      </c>
      <c r="U30" s="6" t="s">
        <v>37</v>
      </c>
      <c r="V30" s="6" t="s">
        <v>58</v>
      </c>
      <c r="W30" s="8">
        <v>44383</v>
      </c>
      <c r="X30" s="6" t="s">
        <v>292</v>
      </c>
      <c r="Y30" s="6">
        <f t="shared" si="5"/>
        <v>18</v>
      </c>
      <c r="Z30" s="10">
        <f>(W30-L30)</f>
        <v>18</v>
      </c>
      <c r="AA30" s="6" t="s">
        <v>293</v>
      </c>
      <c r="AB30" s="6" t="s">
        <v>354</v>
      </c>
    </row>
    <row r="31" spans="1:28" customFormat="1" ht="15" x14ac:dyDescent="0.25">
      <c r="A31" s="6" t="s">
        <v>25</v>
      </c>
      <c r="B31" s="6">
        <v>19132662</v>
      </c>
      <c r="C31" s="6" t="s">
        <v>355</v>
      </c>
      <c r="D31" s="6" t="s">
        <v>99</v>
      </c>
      <c r="E31" s="6" t="s">
        <v>28</v>
      </c>
      <c r="F31" s="6" t="s">
        <v>289</v>
      </c>
      <c r="G31" s="7" t="s">
        <v>353</v>
      </c>
      <c r="H31" s="6">
        <v>70</v>
      </c>
      <c r="I31" s="6" t="s">
        <v>291</v>
      </c>
      <c r="J31" s="6" t="s">
        <v>32</v>
      </c>
      <c r="K31" s="6" t="s">
        <v>33</v>
      </c>
      <c r="L31" s="8">
        <v>44239</v>
      </c>
      <c r="M31" s="8" t="s">
        <v>34</v>
      </c>
      <c r="N31" s="8"/>
      <c r="O31" s="8"/>
      <c r="P31" s="8"/>
      <c r="Q31" s="8">
        <v>44255</v>
      </c>
      <c r="R31" s="8"/>
      <c r="S31" s="8"/>
      <c r="T31" s="8" t="s">
        <v>36</v>
      </c>
      <c r="U31" s="6" t="s">
        <v>37</v>
      </c>
      <c r="V31" s="6" t="s">
        <v>38</v>
      </c>
      <c r="W31" s="12">
        <v>44377</v>
      </c>
      <c r="X31" s="6" t="s">
        <v>292</v>
      </c>
      <c r="Y31" s="6">
        <f t="shared" si="0"/>
        <v>16</v>
      </c>
      <c r="Z31" s="6">
        <f>(Q31-L31)</f>
        <v>16</v>
      </c>
      <c r="AA31" s="11" t="s">
        <v>293</v>
      </c>
      <c r="AB31" s="6" t="s">
        <v>356</v>
      </c>
    </row>
    <row r="32" spans="1:28" customFormat="1" ht="15" x14ac:dyDescent="0.25">
      <c r="A32" s="6" t="s">
        <v>25</v>
      </c>
      <c r="B32" s="6">
        <v>19155786</v>
      </c>
      <c r="C32" s="6" t="s">
        <v>357</v>
      </c>
      <c r="D32" s="6" t="s">
        <v>64</v>
      </c>
      <c r="E32" s="6" t="s">
        <v>28</v>
      </c>
      <c r="F32" s="6" t="s">
        <v>289</v>
      </c>
      <c r="G32" s="7" t="s">
        <v>353</v>
      </c>
      <c r="H32" s="6">
        <v>70</v>
      </c>
      <c r="I32" s="6" t="s">
        <v>291</v>
      </c>
      <c r="J32" s="6" t="s">
        <v>32</v>
      </c>
      <c r="K32" s="6" t="s">
        <v>33</v>
      </c>
      <c r="L32" s="8">
        <v>44039</v>
      </c>
      <c r="M32" s="8" t="s">
        <v>34</v>
      </c>
      <c r="N32" s="8"/>
      <c r="O32" s="8"/>
      <c r="P32" s="8"/>
      <c r="Q32" s="8">
        <v>44180</v>
      </c>
      <c r="R32" s="8"/>
      <c r="S32" s="8"/>
      <c r="T32" s="8" t="s">
        <v>46</v>
      </c>
      <c r="U32" s="6" t="s">
        <v>37</v>
      </c>
      <c r="V32" s="6" t="s">
        <v>38</v>
      </c>
      <c r="W32" s="12">
        <v>44377</v>
      </c>
      <c r="X32" s="6" t="s">
        <v>292</v>
      </c>
      <c r="Y32" s="6">
        <f t="shared" si="0"/>
        <v>138</v>
      </c>
      <c r="Z32" s="6">
        <f>(Q32-L32)</f>
        <v>141</v>
      </c>
      <c r="AA32" s="11" t="s">
        <v>293</v>
      </c>
      <c r="AB32" s="6" t="s">
        <v>358</v>
      </c>
    </row>
    <row r="33" spans="1:28" customFormat="1" ht="15" x14ac:dyDescent="0.25">
      <c r="A33" s="6" t="s">
        <v>25</v>
      </c>
      <c r="B33" s="6">
        <v>3031503</v>
      </c>
      <c r="C33" s="6" t="s">
        <v>359</v>
      </c>
      <c r="D33" s="6" t="s">
        <v>99</v>
      </c>
      <c r="E33" s="6" t="s">
        <v>28</v>
      </c>
      <c r="F33" s="6" t="s">
        <v>289</v>
      </c>
      <c r="G33" s="7" t="s">
        <v>353</v>
      </c>
      <c r="H33" s="6">
        <v>70</v>
      </c>
      <c r="I33" s="6" t="s">
        <v>291</v>
      </c>
      <c r="J33" s="6" t="s">
        <v>32</v>
      </c>
      <c r="K33" s="6" t="s">
        <v>33</v>
      </c>
      <c r="L33" s="8">
        <v>44172</v>
      </c>
      <c r="M33" s="8" t="s">
        <v>34</v>
      </c>
      <c r="N33" s="8"/>
      <c r="O33" s="8"/>
      <c r="P33" s="8"/>
      <c r="Q33" s="8">
        <v>44282</v>
      </c>
      <c r="R33" s="8"/>
      <c r="S33" s="8"/>
      <c r="T33" s="8" t="s">
        <v>46</v>
      </c>
      <c r="U33" s="6" t="s">
        <v>37</v>
      </c>
      <c r="V33" s="11" t="s">
        <v>58</v>
      </c>
      <c r="W33" s="12">
        <v>44377</v>
      </c>
      <c r="X33" s="6" t="s">
        <v>292</v>
      </c>
      <c r="Y33" s="6">
        <f t="shared" si="0"/>
        <v>110</v>
      </c>
      <c r="Z33" s="6">
        <f>(Q33-L33)</f>
        <v>110</v>
      </c>
      <c r="AA33" s="11" t="s">
        <v>293</v>
      </c>
      <c r="AB33" s="11"/>
    </row>
    <row r="34" spans="1:28" ht="15" x14ac:dyDescent="0.25">
      <c r="A34" s="6" t="s">
        <v>25</v>
      </c>
      <c r="B34" s="6">
        <v>9079367</v>
      </c>
      <c r="C34" s="6" t="s">
        <v>360</v>
      </c>
      <c r="D34" s="6" t="s">
        <v>27</v>
      </c>
      <c r="E34" s="6" t="s">
        <v>28</v>
      </c>
      <c r="F34" s="6" t="s">
        <v>289</v>
      </c>
      <c r="G34" s="7" t="s">
        <v>353</v>
      </c>
      <c r="H34" s="6">
        <v>70</v>
      </c>
      <c r="I34" s="6" t="s">
        <v>291</v>
      </c>
      <c r="J34" s="6" t="s">
        <v>32</v>
      </c>
      <c r="K34" s="6" t="s">
        <v>179</v>
      </c>
      <c r="L34" s="8">
        <v>44039</v>
      </c>
      <c r="M34" s="8" t="s">
        <v>34</v>
      </c>
      <c r="N34" s="8"/>
      <c r="O34" s="8"/>
      <c r="P34" s="8"/>
      <c r="Q34" s="8">
        <v>44100</v>
      </c>
      <c r="R34" s="8"/>
      <c r="S34" s="8"/>
      <c r="T34" s="8" t="s">
        <v>36</v>
      </c>
      <c r="U34" s="6" t="s">
        <v>37</v>
      </c>
      <c r="V34" s="6" t="s">
        <v>38</v>
      </c>
      <c r="W34" s="12">
        <v>44377</v>
      </c>
      <c r="X34" s="6" t="s">
        <v>292</v>
      </c>
      <c r="Y34" s="6">
        <f t="shared" si="0"/>
        <v>59</v>
      </c>
      <c r="Z34" s="6">
        <f>(Q34-L34)</f>
        <v>61</v>
      </c>
      <c r="AA34" s="11" t="s">
        <v>293</v>
      </c>
      <c r="AB34" s="6" t="s">
        <v>361</v>
      </c>
    </row>
    <row r="35" spans="1:28" customFormat="1" ht="39" x14ac:dyDescent="0.25">
      <c r="A35" s="6" t="s">
        <v>25</v>
      </c>
      <c r="B35" s="6">
        <v>12805069</v>
      </c>
      <c r="C35" s="6" t="s">
        <v>362</v>
      </c>
      <c r="D35" s="6" t="s">
        <v>88</v>
      </c>
      <c r="E35" s="6" t="s">
        <v>28</v>
      </c>
      <c r="F35" s="6" t="s">
        <v>289</v>
      </c>
      <c r="G35" s="7" t="s">
        <v>353</v>
      </c>
      <c r="H35" s="6">
        <v>70</v>
      </c>
      <c r="I35" s="6" t="s">
        <v>291</v>
      </c>
      <c r="J35" s="6" t="s">
        <v>32</v>
      </c>
      <c r="K35" s="6" t="s">
        <v>33</v>
      </c>
      <c r="L35" s="8">
        <v>42464</v>
      </c>
      <c r="M35" s="6" t="s">
        <v>34</v>
      </c>
      <c r="O35" s="8"/>
      <c r="P35" s="6"/>
      <c r="Q35" s="8">
        <v>42540</v>
      </c>
      <c r="T35" s="8" t="s">
        <v>46</v>
      </c>
      <c r="U35" s="6" t="s">
        <v>37</v>
      </c>
      <c r="V35" s="11" t="s">
        <v>38</v>
      </c>
      <c r="W35" s="6" t="s">
        <v>292</v>
      </c>
      <c r="X35" s="8">
        <v>43901</v>
      </c>
      <c r="Y35" s="6">
        <f t="shared" si="0"/>
        <v>75</v>
      </c>
      <c r="Z35" s="6">
        <f>(Q35-L35)</f>
        <v>76</v>
      </c>
      <c r="AA35" s="6" t="s">
        <v>223</v>
      </c>
      <c r="AB35" s="6" t="s">
        <v>363</v>
      </c>
    </row>
    <row r="36" spans="1:28" customFormat="1" ht="26.25" x14ac:dyDescent="0.25">
      <c r="A36" s="6" t="s">
        <v>25</v>
      </c>
      <c r="B36" s="6">
        <v>5332300</v>
      </c>
      <c r="C36" s="6" t="s">
        <v>364</v>
      </c>
      <c r="D36" s="6" t="s">
        <v>50</v>
      </c>
      <c r="E36" s="6" t="s">
        <v>28</v>
      </c>
      <c r="F36" s="6" t="s">
        <v>289</v>
      </c>
      <c r="G36" s="7" t="s">
        <v>353</v>
      </c>
      <c r="H36" s="6">
        <v>70</v>
      </c>
      <c r="I36" s="6" t="s">
        <v>291</v>
      </c>
      <c r="J36" s="6" t="s">
        <v>32</v>
      </c>
      <c r="K36" s="6" t="s">
        <v>179</v>
      </c>
      <c r="L36" s="8">
        <v>40909</v>
      </c>
      <c r="M36" s="6" t="s">
        <v>34</v>
      </c>
      <c r="N36" s="20"/>
      <c r="O36" s="8"/>
      <c r="P36" s="8"/>
      <c r="Q36" s="8" t="s">
        <v>34</v>
      </c>
      <c r="R36" s="20"/>
      <c r="S36" s="20"/>
      <c r="T36" s="8" t="s">
        <v>36</v>
      </c>
      <c r="U36" s="6" t="s">
        <v>37</v>
      </c>
      <c r="V36" s="6" t="s">
        <v>58</v>
      </c>
      <c r="W36" s="6" t="s">
        <v>292</v>
      </c>
      <c r="X36" s="8">
        <v>44276</v>
      </c>
      <c r="Y36" s="6">
        <f>DAYS360(L36,X36)</f>
        <v>3320</v>
      </c>
      <c r="Z36" s="10">
        <f>(X36-L36)</f>
        <v>3367</v>
      </c>
      <c r="AA36" s="6" t="s">
        <v>228</v>
      </c>
      <c r="AB36" s="6" t="s">
        <v>365</v>
      </c>
    </row>
    <row r="37" spans="1:28" customFormat="1" ht="26.25" x14ac:dyDescent="0.25">
      <c r="A37" s="6" t="s">
        <v>25</v>
      </c>
      <c r="B37" s="6">
        <v>19088911</v>
      </c>
      <c r="C37" s="6" t="s">
        <v>366</v>
      </c>
      <c r="D37" s="6" t="s">
        <v>50</v>
      </c>
      <c r="E37" s="6" t="s">
        <v>28</v>
      </c>
      <c r="F37" s="6" t="s">
        <v>289</v>
      </c>
      <c r="G37" s="7" t="s">
        <v>353</v>
      </c>
      <c r="H37" s="6">
        <v>71</v>
      </c>
      <c r="I37" s="6" t="s">
        <v>291</v>
      </c>
      <c r="J37" s="6" t="s">
        <v>32</v>
      </c>
      <c r="K37" s="6" t="s">
        <v>33</v>
      </c>
      <c r="L37" s="8">
        <v>44075</v>
      </c>
      <c r="M37" s="8" t="s">
        <v>34</v>
      </c>
      <c r="N37" s="8"/>
      <c r="O37" s="8"/>
      <c r="P37" s="8"/>
      <c r="Q37" s="8" t="s">
        <v>34</v>
      </c>
      <c r="R37" s="8"/>
      <c r="S37" s="8"/>
      <c r="T37" s="8" t="s">
        <v>51</v>
      </c>
      <c r="U37" s="6" t="s">
        <v>37</v>
      </c>
      <c r="V37" s="6" t="s">
        <v>38</v>
      </c>
      <c r="W37" s="8">
        <v>44349</v>
      </c>
      <c r="X37" s="6" t="s">
        <v>292</v>
      </c>
      <c r="Y37" s="6">
        <f t="shared" ref="Y37" si="6">DAYS360(L37,W37)</f>
        <v>271</v>
      </c>
      <c r="Z37" s="10">
        <f>(W37-L37)</f>
        <v>274</v>
      </c>
      <c r="AA37" s="6" t="s">
        <v>293</v>
      </c>
      <c r="AB37" s="6" t="s">
        <v>367</v>
      </c>
    </row>
    <row r="38" spans="1:28" customFormat="1" ht="26.25" x14ac:dyDescent="0.25">
      <c r="A38" s="6" t="s">
        <v>25</v>
      </c>
      <c r="B38" s="6">
        <v>371895</v>
      </c>
      <c r="C38" s="6" t="s">
        <v>368</v>
      </c>
      <c r="D38" s="6" t="s">
        <v>83</v>
      </c>
      <c r="E38" s="6" t="s">
        <v>28</v>
      </c>
      <c r="F38" s="6" t="s">
        <v>289</v>
      </c>
      <c r="G38" s="7" t="s">
        <v>353</v>
      </c>
      <c r="H38" s="6">
        <v>71</v>
      </c>
      <c r="I38" s="6" t="s">
        <v>291</v>
      </c>
      <c r="J38" s="6" t="s">
        <v>32</v>
      </c>
      <c r="K38" s="6" t="s">
        <v>33</v>
      </c>
      <c r="L38" s="8">
        <v>44074</v>
      </c>
      <c r="M38" s="8" t="s">
        <v>34</v>
      </c>
      <c r="N38" s="8"/>
      <c r="O38" s="8"/>
      <c r="P38" s="8"/>
      <c r="Q38" s="8">
        <v>44149</v>
      </c>
      <c r="R38" s="8"/>
      <c r="S38" s="8"/>
      <c r="T38" s="8" t="s">
        <v>46</v>
      </c>
      <c r="U38" s="6" t="s">
        <v>37</v>
      </c>
      <c r="V38" s="6" t="s">
        <v>58</v>
      </c>
      <c r="W38" s="12">
        <v>44377</v>
      </c>
      <c r="X38" s="6" t="s">
        <v>292</v>
      </c>
      <c r="Y38" s="6">
        <f t="shared" si="0"/>
        <v>74</v>
      </c>
      <c r="Z38" s="6">
        <f>(Q38-L38)</f>
        <v>75</v>
      </c>
      <c r="AA38" s="11" t="s">
        <v>293</v>
      </c>
      <c r="AB38" s="6" t="s">
        <v>369</v>
      </c>
    </row>
    <row r="39" spans="1:28" customFormat="1" ht="26.25" x14ac:dyDescent="0.25">
      <c r="A39" s="6" t="s">
        <v>25</v>
      </c>
      <c r="B39" s="6">
        <v>8388734</v>
      </c>
      <c r="C39" s="6" t="s">
        <v>370</v>
      </c>
      <c r="D39" s="6" t="s">
        <v>67</v>
      </c>
      <c r="E39" s="6" t="s">
        <v>28</v>
      </c>
      <c r="F39" s="6" t="s">
        <v>289</v>
      </c>
      <c r="G39" s="7" t="s">
        <v>353</v>
      </c>
      <c r="H39" s="6">
        <v>71</v>
      </c>
      <c r="I39" s="6" t="s">
        <v>291</v>
      </c>
      <c r="J39" s="6" t="s">
        <v>32</v>
      </c>
      <c r="K39" s="6" t="s">
        <v>33</v>
      </c>
      <c r="L39" s="8">
        <v>44242</v>
      </c>
      <c r="M39" s="8" t="s">
        <v>34</v>
      </c>
      <c r="N39" s="8"/>
      <c r="O39" s="8"/>
      <c r="P39" s="8"/>
      <c r="Q39" s="8">
        <v>44359</v>
      </c>
      <c r="R39" s="8"/>
      <c r="S39" s="8"/>
      <c r="T39" s="8" t="s">
        <v>46</v>
      </c>
      <c r="U39" s="6" t="s">
        <v>37</v>
      </c>
      <c r="V39" s="11" t="s">
        <v>58</v>
      </c>
      <c r="W39" s="12">
        <v>44377</v>
      </c>
      <c r="X39" s="6" t="s">
        <v>292</v>
      </c>
      <c r="Y39" s="6">
        <f t="shared" si="0"/>
        <v>117</v>
      </c>
      <c r="Z39" s="6">
        <f>(Q39-L39)</f>
        <v>117</v>
      </c>
      <c r="AA39" s="11" t="s">
        <v>293</v>
      </c>
      <c r="AB39" s="6" t="s">
        <v>371</v>
      </c>
    </row>
    <row r="40" spans="1:28" ht="26.25" x14ac:dyDescent="0.25">
      <c r="A40" s="6" t="s">
        <v>25</v>
      </c>
      <c r="B40" s="6">
        <v>19053938</v>
      </c>
      <c r="C40" s="6" t="s">
        <v>372</v>
      </c>
      <c r="D40" s="6" t="s">
        <v>99</v>
      </c>
      <c r="E40" s="6" t="s">
        <v>28</v>
      </c>
      <c r="F40" s="6" t="s">
        <v>289</v>
      </c>
      <c r="G40" s="7" t="s">
        <v>353</v>
      </c>
      <c r="H40" s="6">
        <v>72</v>
      </c>
      <c r="I40" s="6" t="s">
        <v>291</v>
      </c>
      <c r="J40" s="6" t="s">
        <v>32</v>
      </c>
      <c r="K40" s="6" t="s">
        <v>33</v>
      </c>
      <c r="L40" s="8">
        <v>44136</v>
      </c>
      <c r="M40" s="8">
        <v>44244</v>
      </c>
      <c r="N40" s="8"/>
      <c r="O40" s="8"/>
      <c r="P40" s="8"/>
      <c r="Q40" s="8" t="s">
        <v>34</v>
      </c>
      <c r="R40" s="8"/>
      <c r="S40" s="8"/>
      <c r="T40" s="8" t="s">
        <v>46</v>
      </c>
      <c r="U40" s="6" t="s">
        <v>37</v>
      </c>
      <c r="V40" s="6" t="s">
        <v>38</v>
      </c>
      <c r="W40" s="12">
        <v>44377</v>
      </c>
      <c r="X40" s="6" t="s">
        <v>292</v>
      </c>
      <c r="Y40" s="6">
        <f t="shared" ref="Y40:Y41" si="7">DAYS360(L40,W40)</f>
        <v>239</v>
      </c>
      <c r="Z40" s="6">
        <f>(M40-L40)</f>
        <v>108</v>
      </c>
      <c r="AA40" s="11" t="s">
        <v>293</v>
      </c>
      <c r="AB40" s="6" t="s">
        <v>373</v>
      </c>
    </row>
    <row r="41" spans="1:28" ht="15" x14ac:dyDescent="0.25">
      <c r="A41" s="6" t="s">
        <v>25</v>
      </c>
      <c r="B41" s="6">
        <v>19077035</v>
      </c>
      <c r="C41" s="6" t="s">
        <v>374</v>
      </c>
      <c r="D41" s="6" t="s">
        <v>50</v>
      </c>
      <c r="E41" s="6" t="s">
        <v>28</v>
      </c>
      <c r="F41" s="6" t="s">
        <v>289</v>
      </c>
      <c r="G41" s="7" t="s">
        <v>353</v>
      </c>
      <c r="H41" s="6">
        <v>72</v>
      </c>
      <c r="I41" s="6" t="s">
        <v>291</v>
      </c>
      <c r="J41" s="6" t="s">
        <v>32</v>
      </c>
      <c r="K41" s="6" t="s">
        <v>33</v>
      </c>
      <c r="L41" s="8">
        <v>44218</v>
      </c>
      <c r="M41" s="8">
        <v>44271</v>
      </c>
      <c r="N41" s="8"/>
      <c r="O41" s="8"/>
      <c r="P41" s="8"/>
      <c r="Q41" s="8" t="s">
        <v>34</v>
      </c>
      <c r="R41" s="8"/>
      <c r="S41" s="8"/>
      <c r="T41" s="8" t="s">
        <v>36</v>
      </c>
      <c r="U41" s="6" t="s">
        <v>37</v>
      </c>
      <c r="V41" s="6" t="s">
        <v>47</v>
      </c>
      <c r="W41" s="12">
        <v>44377</v>
      </c>
      <c r="X41" s="6" t="s">
        <v>292</v>
      </c>
      <c r="Y41" s="6">
        <f t="shared" si="7"/>
        <v>158</v>
      </c>
      <c r="Z41" s="6">
        <f>(M41-L41)</f>
        <v>53</v>
      </c>
      <c r="AA41" s="11" t="s">
        <v>293</v>
      </c>
      <c r="AB41" s="6" t="s">
        <v>375</v>
      </c>
    </row>
    <row r="42" spans="1:28" customFormat="1" ht="15" x14ac:dyDescent="0.25">
      <c r="A42" s="6" t="s">
        <v>25</v>
      </c>
      <c r="B42" s="6">
        <v>311479</v>
      </c>
      <c r="C42" s="6" t="s">
        <v>376</v>
      </c>
      <c r="D42" s="6" t="s">
        <v>50</v>
      </c>
      <c r="E42" s="6" t="s">
        <v>75</v>
      </c>
      <c r="F42" s="6" t="s">
        <v>289</v>
      </c>
      <c r="G42" s="7" t="s">
        <v>353</v>
      </c>
      <c r="H42" s="6">
        <v>72</v>
      </c>
      <c r="I42" s="6" t="s">
        <v>291</v>
      </c>
      <c r="J42" s="6" t="s">
        <v>32</v>
      </c>
      <c r="K42" s="6" t="s">
        <v>33</v>
      </c>
      <c r="L42" s="8">
        <v>44204</v>
      </c>
      <c r="M42" s="8" t="s">
        <v>34</v>
      </c>
      <c r="N42" s="8"/>
      <c r="O42" s="8"/>
      <c r="P42" s="8"/>
      <c r="Q42" s="8">
        <v>44282</v>
      </c>
      <c r="R42" s="8"/>
      <c r="S42" s="8"/>
      <c r="T42" s="8" t="s">
        <v>46</v>
      </c>
      <c r="U42" s="6" t="s">
        <v>37</v>
      </c>
      <c r="V42" s="6" t="s">
        <v>38</v>
      </c>
      <c r="W42" s="12">
        <v>44377</v>
      </c>
      <c r="X42" s="6" t="s">
        <v>292</v>
      </c>
      <c r="Y42" s="6">
        <f t="shared" si="0"/>
        <v>79</v>
      </c>
      <c r="Z42" s="6">
        <f>(Q42-L42)</f>
        <v>78</v>
      </c>
      <c r="AA42" s="11" t="s">
        <v>293</v>
      </c>
      <c r="AB42" s="6" t="s">
        <v>377</v>
      </c>
    </row>
    <row r="43" spans="1:28" ht="51.75" x14ac:dyDescent="0.25">
      <c r="A43" s="6" t="s">
        <v>25</v>
      </c>
      <c r="B43" s="6">
        <v>1077142</v>
      </c>
      <c r="C43" s="6" t="s">
        <v>378</v>
      </c>
      <c r="D43" s="6" t="s">
        <v>99</v>
      </c>
      <c r="E43" s="6" t="s">
        <v>28</v>
      </c>
      <c r="F43" s="6" t="s">
        <v>289</v>
      </c>
      <c r="G43" s="7" t="s">
        <v>353</v>
      </c>
      <c r="H43" s="6">
        <v>72</v>
      </c>
      <c r="I43" s="6" t="s">
        <v>291</v>
      </c>
      <c r="J43" s="6" t="s">
        <v>32</v>
      </c>
      <c r="K43" s="6" t="s">
        <v>33</v>
      </c>
      <c r="L43" s="8">
        <v>41472</v>
      </c>
      <c r="M43" s="13">
        <v>41504</v>
      </c>
      <c r="N43"/>
      <c r="O43" s="8"/>
      <c r="P43" s="8"/>
      <c r="Q43" s="8" t="s">
        <v>34</v>
      </c>
      <c r="R43"/>
      <c r="S43"/>
      <c r="T43" s="8" t="s">
        <v>36</v>
      </c>
      <c r="U43" s="6" t="s">
        <v>37</v>
      </c>
      <c r="V43" s="6" t="s">
        <v>38</v>
      </c>
      <c r="W43" s="6" t="s">
        <v>292</v>
      </c>
      <c r="X43" s="8">
        <v>44141</v>
      </c>
      <c r="Y43" s="6">
        <f t="shared" ref="Y43:Y44" si="8">DAYS360(L43,X43)</f>
        <v>2629</v>
      </c>
      <c r="Z43" s="6">
        <f>(M43-L43)</f>
        <v>32</v>
      </c>
      <c r="AA43" s="6" t="s">
        <v>228</v>
      </c>
      <c r="AB43" s="6" t="s">
        <v>379</v>
      </c>
    </row>
    <row r="44" spans="1:28" customFormat="1" ht="26.25" x14ac:dyDescent="0.25">
      <c r="A44" s="6" t="s">
        <v>25</v>
      </c>
      <c r="B44" s="6">
        <v>19106684</v>
      </c>
      <c r="C44" s="6" t="s">
        <v>380</v>
      </c>
      <c r="D44" s="6" t="s">
        <v>43</v>
      </c>
      <c r="E44" s="6" t="s">
        <v>28</v>
      </c>
      <c r="F44" s="6" t="s">
        <v>289</v>
      </c>
      <c r="G44" s="7" t="s">
        <v>353</v>
      </c>
      <c r="H44" s="6">
        <v>72</v>
      </c>
      <c r="I44" s="6" t="s">
        <v>291</v>
      </c>
      <c r="J44" s="6" t="s">
        <v>32</v>
      </c>
      <c r="K44" s="6" t="s">
        <v>33</v>
      </c>
      <c r="L44" s="8">
        <v>41239</v>
      </c>
      <c r="M44" s="6" t="s">
        <v>34</v>
      </c>
      <c r="N44" s="20"/>
      <c r="O44" s="8"/>
      <c r="P44" s="8"/>
      <c r="Q44" s="8" t="s">
        <v>34</v>
      </c>
      <c r="R44" s="20"/>
      <c r="S44" s="20"/>
      <c r="T44" s="8" t="s">
        <v>36</v>
      </c>
      <c r="U44" s="6" t="s">
        <v>37</v>
      </c>
      <c r="V44" s="6" t="s">
        <v>38</v>
      </c>
      <c r="W44" s="6" t="s">
        <v>292</v>
      </c>
      <c r="X44" s="8">
        <v>44342</v>
      </c>
      <c r="Y44" s="6">
        <f t="shared" si="8"/>
        <v>3060</v>
      </c>
      <c r="Z44" s="10">
        <f>(X44-L44)</f>
        <v>3103</v>
      </c>
      <c r="AA44" s="6" t="s">
        <v>228</v>
      </c>
      <c r="AB44" s="6" t="s">
        <v>381</v>
      </c>
    </row>
    <row r="45" spans="1:28" x14ac:dyDescent="0.2">
      <c r="A45" s="6" t="s">
        <v>25</v>
      </c>
      <c r="B45" s="6">
        <v>19085261</v>
      </c>
      <c r="C45" s="6" t="s">
        <v>382</v>
      </c>
      <c r="D45" s="6" t="s">
        <v>50</v>
      </c>
      <c r="E45" s="6" t="s">
        <v>28</v>
      </c>
      <c r="F45" s="6" t="s">
        <v>289</v>
      </c>
      <c r="G45" s="7" t="s">
        <v>353</v>
      </c>
      <c r="H45" s="6">
        <v>73</v>
      </c>
      <c r="I45" s="6" t="s">
        <v>291</v>
      </c>
      <c r="J45" s="6" t="s">
        <v>32</v>
      </c>
      <c r="K45" s="6" t="s">
        <v>33</v>
      </c>
      <c r="L45" s="8">
        <v>44216</v>
      </c>
      <c r="M45" s="8" t="s">
        <v>34</v>
      </c>
      <c r="N45" s="8"/>
      <c r="O45" s="8"/>
      <c r="P45" s="8"/>
      <c r="Q45" s="8" t="s">
        <v>34</v>
      </c>
      <c r="R45" s="8"/>
      <c r="S45" s="8"/>
      <c r="T45" s="8" t="s">
        <v>51</v>
      </c>
      <c r="U45" s="6" t="s">
        <v>37</v>
      </c>
      <c r="V45" s="6" t="s">
        <v>58</v>
      </c>
      <c r="W45" s="8">
        <v>44384</v>
      </c>
      <c r="X45" s="6" t="s">
        <v>292</v>
      </c>
      <c r="Y45" s="6">
        <f t="shared" ref="Y45" si="9">DAYS360(L45,W45)</f>
        <v>167</v>
      </c>
      <c r="Z45" s="10">
        <f>(W45-L45)</f>
        <v>168</v>
      </c>
      <c r="AA45" s="6" t="s">
        <v>293</v>
      </c>
      <c r="AB45" s="6" t="s">
        <v>383</v>
      </c>
    </row>
    <row r="46" spans="1:28" ht="38.25" x14ac:dyDescent="0.2">
      <c r="A46" s="6" t="s">
        <v>25</v>
      </c>
      <c r="B46" s="6">
        <v>3240721</v>
      </c>
      <c r="C46" s="6" t="s">
        <v>384</v>
      </c>
      <c r="D46" s="6" t="s">
        <v>50</v>
      </c>
      <c r="E46" s="6" t="s">
        <v>28</v>
      </c>
      <c r="F46" s="6" t="s">
        <v>289</v>
      </c>
      <c r="G46" s="7" t="s">
        <v>353</v>
      </c>
      <c r="H46" s="6">
        <v>73</v>
      </c>
      <c r="I46" s="6" t="s">
        <v>291</v>
      </c>
      <c r="J46" s="6" t="s">
        <v>32</v>
      </c>
      <c r="K46" s="6" t="s">
        <v>33</v>
      </c>
      <c r="L46" s="8">
        <v>44102</v>
      </c>
      <c r="M46" s="8" t="s">
        <v>34</v>
      </c>
      <c r="N46" s="8"/>
      <c r="O46" s="8"/>
      <c r="P46" s="8"/>
      <c r="Q46" s="8" t="s">
        <v>34</v>
      </c>
      <c r="R46" s="8"/>
      <c r="S46" s="8"/>
      <c r="T46" s="8" t="s">
        <v>36</v>
      </c>
      <c r="U46" s="6" t="s">
        <v>37</v>
      </c>
      <c r="V46" s="6" t="s">
        <v>58</v>
      </c>
      <c r="W46" s="21" t="s">
        <v>39</v>
      </c>
      <c r="X46" s="8">
        <v>44167</v>
      </c>
      <c r="Y46" s="6">
        <f>DAYS360(L46,X46)</f>
        <v>64</v>
      </c>
      <c r="Z46" s="10">
        <f>(X46-L46)</f>
        <v>65</v>
      </c>
      <c r="AA46" s="6" t="s">
        <v>228</v>
      </c>
      <c r="AB46" s="6" t="s">
        <v>385</v>
      </c>
    </row>
    <row r="47" spans="1:28" ht="26.25" x14ac:dyDescent="0.25">
      <c r="A47" s="6" t="s">
        <v>25</v>
      </c>
      <c r="B47" s="6">
        <v>5425606</v>
      </c>
      <c r="C47" s="6" t="s">
        <v>386</v>
      </c>
      <c r="D47" s="6" t="s">
        <v>50</v>
      </c>
      <c r="E47" s="6" t="s">
        <v>28</v>
      </c>
      <c r="F47" s="6" t="s">
        <v>289</v>
      </c>
      <c r="G47" s="7" t="s">
        <v>353</v>
      </c>
      <c r="H47" s="6">
        <v>73</v>
      </c>
      <c r="I47" s="6" t="s">
        <v>291</v>
      </c>
      <c r="J47" s="6" t="s">
        <v>32</v>
      </c>
      <c r="K47" s="6" t="s">
        <v>33</v>
      </c>
      <c r="L47" s="8">
        <v>44169</v>
      </c>
      <c r="M47" s="8" t="s">
        <v>34</v>
      </c>
      <c r="N47" s="8"/>
      <c r="O47" s="8"/>
      <c r="P47" s="8"/>
      <c r="Q47" s="8">
        <v>44254</v>
      </c>
      <c r="R47" s="8"/>
      <c r="S47" s="8"/>
      <c r="T47" s="8" t="s">
        <v>36</v>
      </c>
      <c r="U47" s="6" t="s">
        <v>37</v>
      </c>
      <c r="V47" s="11" t="s">
        <v>58</v>
      </c>
      <c r="W47" s="12">
        <v>44377</v>
      </c>
      <c r="X47" s="6" t="s">
        <v>292</v>
      </c>
      <c r="Y47" s="6">
        <f t="shared" si="0"/>
        <v>83</v>
      </c>
      <c r="Z47" s="6">
        <f>(Q47-L47)</f>
        <v>85</v>
      </c>
      <c r="AA47" s="11" t="s">
        <v>293</v>
      </c>
      <c r="AB47" s="6" t="s">
        <v>387</v>
      </c>
    </row>
    <row r="48" spans="1:28" customFormat="1" ht="26.25" x14ac:dyDescent="0.25">
      <c r="A48" s="6" t="s">
        <v>25</v>
      </c>
      <c r="B48" s="6">
        <v>11330331</v>
      </c>
      <c r="C48" s="6" t="s">
        <v>388</v>
      </c>
      <c r="D48" s="6" t="s">
        <v>50</v>
      </c>
      <c r="E48" s="6" t="s">
        <v>75</v>
      </c>
      <c r="F48" s="6" t="s">
        <v>289</v>
      </c>
      <c r="G48" s="7" t="s">
        <v>353</v>
      </c>
      <c r="H48" s="6">
        <v>73</v>
      </c>
      <c r="I48" s="6" t="s">
        <v>291</v>
      </c>
      <c r="J48" s="6" t="s">
        <v>32</v>
      </c>
      <c r="K48" s="6" t="s">
        <v>33</v>
      </c>
      <c r="L48" s="8">
        <v>42736</v>
      </c>
      <c r="M48" s="8" t="s">
        <v>34</v>
      </c>
      <c r="N48" s="20"/>
      <c r="O48" s="8"/>
      <c r="P48" s="8"/>
      <c r="Q48" s="8" t="s">
        <v>34</v>
      </c>
      <c r="R48" s="20"/>
      <c r="S48" s="20"/>
      <c r="T48" s="8" t="s">
        <v>51</v>
      </c>
      <c r="U48" s="6" t="s">
        <v>37</v>
      </c>
      <c r="V48" s="6" t="s">
        <v>38</v>
      </c>
      <c r="W48" s="6" t="s">
        <v>292</v>
      </c>
      <c r="X48" s="8">
        <v>43910</v>
      </c>
      <c r="Y48" s="6">
        <f t="shared" ref="Y48:Y50" si="10">DAYS360(L48,X48)</f>
        <v>1159</v>
      </c>
      <c r="Z48" s="10">
        <f>(X48-L48)</f>
        <v>1174</v>
      </c>
      <c r="AA48" s="6" t="s">
        <v>223</v>
      </c>
      <c r="AB48" s="6" t="s">
        <v>389</v>
      </c>
    </row>
    <row r="49" spans="1:28" customFormat="1" ht="26.25" x14ac:dyDescent="0.25">
      <c r="A49" s="6" t="s">
        <v>25</v>
      </c>
      <c r="B49" s="6">
        <v>19077909</v>
      </c>
      <c r="C49" s="6" t="s">
        <v>390</v>
      </c>
      <c r="D49" s="6" t="s">
        <v>74</v>
      </c>
      <c r="E49" s="6" t="s">
        <v>28</v>
      </c>
      <c r="F49" s="6" t="s">
        <v>289</v>
      </c>
      <c r="G49" s="7" t="s">
        <v>353</v>
      </c>
      <c r="H49" s="6">
        <v>73</v>
      </c>
      <c r="I49" s="6" t="s">
        <v>291</v>
      </c>
      <c r="J49" s="6" t="s">
        <v>32</v>
      </c>
      <c r="K49" s="6" t="s">
        <v>33</v>
      </c>
      <c r="L49" s="8">
        <v>43797</v>
      </c>
      <c r="M49" s="6" t="s">
        <v>34</v>
      </c>
      <c r="N49" s="20"/>
      <c r="O49" s="8"/>
      <c r="P49" s="8"/>
      <c r="Q49" s="8" t="s">
        <v>34</v>
      </c>
      <c r="R49" s="20"/>
      <c r="S49" s="20"/>
      <c r="T49" s="8" t="s">
        <v>36</v>
      </c>
      <c r="U49" s="6" t="s">
        <v>37</v>
      </c>
      <c r="V49" s="6" t="s">
        <v>38</v>
      </c>
      <c r="W49" s="6" t="s">
        <v>292</v>
      </c>
      <c r="X49" s="8">
        <v>43998</v>
      </c>
      <c r="Y49" s="6">
        <f t="shared" si="10"/>
        <v>198</v>
      </c>
      <c r="Z49" s="10">
        <f>(X49-L49)</f>
        <v>201</v>
      </c>
      <c r="AA49" s="6" t="s">
        <v>228</v>
      </c>
      <c r="AB49" s="6" t="s">
        <v>391</v>
      </c>
    </row>
    <row r="50" spans="1:28" customFormat="1" ht="39" x14ac:dyDescent="0.25">
      <c r="A50" s="6" t="s">
        <v>25</v>
      </c>
      <c r="B50" s="6">
        <v>5762554</v>
      </c>
      <c r="C50" s="6" t="s">
        <v>392</v>
      </c>
      <c r="D50" s="6" t="s">
        <v>83</v>
      </c>
      <c r="E50" s="6" t="s">
        <v>28</v>
      </c>
      <c r="F50" s="6" t="s">
        <v>289</v>
      </c>
      <c r="G50" s="7" t="s">
        <v>353</v>
      </c>
      <c r="H50" s="6">
        <v>73</v>
      </c>
      <c r="I50" s="6" t="s">
        <v>291</v>
      </c>
      <c r="J50" s="6" t="s">
        <v>32</v>
      </c>
      <c r="K50" s="6" t="s">
        <v>33</v>
      </c>
      <c r="L50" s="8">
        <v>43374</v>
      </c>
      <c r="M50" s="13">
        <v>43461</v>
      </c>
      <c r="O50" s="8"/>
      <c r="P50" s="8"/>
      <c r="Q50" s="8" t="s">
        <v>34</v>
      </c>
      <c r="T50" s="8" t="s">
        <v>46</v>
      </c>
      <c r="U50" s="6" t="s">
        <v>37</v>
      </c>
      <c r="V50" s="6" t="s">
        <v>47</v>
      </c>
      <c r="W50" s="6" t="s">
        <v>292</v>
      </c>
      <c r="X50" s="8">
        <v>44232</v>
      </c>
      <c r="Y50" s="6">
        <f t="shared" si="10"/>
        <v>844</v>
      </c>
      <c r="Z50" s="6">
        <f>(M50-L50)</f>
        <v>87</v>
      </c>
      <c r="AA50" s="6" t="s">
        <v>228</v>
      </c>
      <c r="AB50" s="6" t="s">
        <v>393</v>
      </c>
    </row>
    <row r="51" spans="1:28" customFormat="1" ht="15" x14ac:dyDescent="0.25">
      <c r="A51" s="6" t="s">
        <v>25</v>
      </c>
      <c r="B51" s="6">
        <v>3031075</v>
      </c>
      <c r="C51" s="6" t="s">
        <v>394</v>
      </c>
      <c r="D51" s="6" t="s">
        <v>99</v>
      </c>
      <c r="E51" s="6" t="s">
        <v>75</v>
      </c>
      <c r="F51" s="6" t="s">
        <v>289</v>
      </c>
      <c r="G51" s="7" t="s">
        <v>353</v>
      </c>
      <c r="H51" s="6">
        <v>74</v>
      </c>
      <c r="I51" s="6" t="s">
        <v>291</v>
      </c>
      <c r="J51" s="6" t="s">
        <v>32</v>
      </c>
      <c r="K51" s="6" t="s">
        <v>33</v>
      </c>
      <c r="L51" s="8">
        <v>44298</v>
      </c>
      <c r="M51" s="8" t="s">
        <v>34</v>
      </c>
      <c r="N51" s="8"/>
      <c r="O51" s="8"/>
      <c r="P51" s="8"/>
      <c r="Q51" s="8" t="s">
        <v>34</v>
      </c>
      <c r="R51" s="8"/>
      <c r="S51" s="8"/>
      <c r="T51" s="8" t="s">
        <v>46</v>
      </c>
      <c r="U51" s="6" t="s">
        <v>37</v>
      </c>
      <c r="V51" s="6" t="s">
        <v>58</v>
      </c>
      <c r="W51" s="8">
        <v>44355</v>
      </c>
      <c r="X51" s="6" t="s">
        <v>292</v>
      </c>
      <c r="Y51" s="6">
        <f t="shared" ref="Y51:Y60" si="11">DAYS360(L51,W51)</f>
        <v>56</v>
      </c>
      <c r="Z51" s="10">
        <f>(W51-L51)</f>
        <v>57</v>
      </c>
      <c r="AA51" s="6" t="s">
        <v>293</v>
      </c>
      <c r="AB51" s="6" t="s">
        <v>317</v>
      </c>
    </row>
    <row r="52" spans="1:28" customFormat="1" ht="51.75" x14ac:dyDescent="0.25">
      <c r="A52" s="6" t="s">
        <v>25</v>
      </c>
      <c r="B52" s="6">
        <v>3294346</v>
      </c>
      <c r="C52" s="6" t="s">
        <v>395</v>
      </c>
      <c r="D52" s="6" t="s">
        <v>50</v>
      </c>
      <c r="E52" s="6" t="s">
        <v>28</v>
      </c>
      <c r="F52" s="6" t="s">
        <v>289</v>
      </c>
      <c r="G52" s="7" t="s">
        <v>353</v>
      </c>
      <c r="H52" s="6">
        <v>74</v>
      </c>
      <c r="I52" s="6" t="s">
        <v>291</v>
      </c>
      <c r="J52" s="6" t="s">
        <v>32</v>
      </c>
      <c r="K52" s="6" t="s">
        <v>33</v>
      </c>
      <c r="L52" s="8">
        <v>41222</v>
      </c>
      <c r="M52" s="6" t="s">
        <v>34</v>
      </c>
      <c r="N52" s="20"/>
      <c r="O52" s="8"/>
      <c r="P52" s="8"/>
      <c r="Q52" s="8" t="s">
        <v>34</v>
      </c>
      <c r="R52" s="20"/>
      <c r="S52" s="20"/>
      <c r="T52" s="8" t="s">
        <v>51</v>
      </c>
      <c r="U52" s="6" t="s">
        <v>37</v>
      </c>
      <c r="V52" s="6" t="s">
        <v>47</v>
      </c>
      <c r="W52" s="6" t="s">
        <v>292</v>
      </c>
      <c r="X52" s="8">
        <v>44218</v>
      </c>
      <c r="Y52" s="6">
        <f>DAYS360(L52,X52)</f>
        <v>2953</v>
      </c>
      <c r="Z52" s="10">
        <f>(X52-L52)</f>
        <v>2996</v>
      </c>
      <c r="AA52" s="6" t="s">
        <v>228</v>
      </c>
      <c r="AB52" s="6" t="s">
        <v>396</v>
      </c>
    </row>
    <row r="53" spans="1:28" customFormat="1" ht="88.5" customHeight="1" x14ac:dyDescent="0.25">
      <c r="A53" s="6" t="s">
        <v>25</v>
      </c>
      <c r="B53" s="6">
        <v>17127616</v>
      </c>
      <c r="C53" s="6" t="s">
        <v>397</v>
      </c>
      <c r="D53" s="6" t="s">
        <v>123</v>
      </c>
      <c r="E53" s="6" t="s">
        <v>28</v>
      </c>
      <c r="F53" s="6" t="s">
        <v>289</v>
      </c>
      <c r="G53" s="7" t="s">
        <v>353</v>
      </c>
      <c r="H53" s="6">
        <v>75</v>
      </c>
      <c r="I53" s="6" t="s">
        <v>291</v>
      </c>
      <c r="J53" s="6" t="s">
        <v>32</v>
      </c>
      <c r="K53" s="6" t="s">
        <v>33</v>
      </c>
      <c r="L53" s="8">
        <v>44295</v>
      </c>
      <c r="M53" s="8">
        <v>44371</v>
      </c>
      <c r="N53" s="8"/>
      <c r="O53" s="8"/>
      <c r="P53" s="8"/>
      <c r="Q53" s="8" t="s">
        <v>34</v>
      </c>
      <c r="R53" s="8"/>
      <c r="S53" s="8"/>
      <c r="T53" s="8" t="s">
        <v>36</v>
      </c>
      <c r="U53" s="6" t="s">
        <v>37</v>
      </c>
      <c r="V53" s="6" t="s">
        <v>58</v>
      </c>
      <c r="W53" s="12">
        <v>44377</v>
      </c>
      <c r="X53" s="6" t="s">
        <v>292</v>
      </c>
      <c r="Y53" s="6">
        <f t="shared" si="11"/>
        <v>81</v>
      </c>
      <c r="Z53" s="6">
        <f>(M53-L53)</f>
        <v>76</v>
      </c>
      <c r="AA53" s="11" t="s">
        <v>293</v>
      </c>
      <c r="AB53" s="6" t="s">
        <v>398</v>
      </c>
    </row>
    <row r="54" spans="1:28" ht="59.25" customHeight="1" x14ac:dyDescent="0.2">
      <c r="A54" s="6" t="s">
        <v>25</v>
      </c>
      <c r="B54" s="6">
        <v>2843394</v>
      </c>
      <c r="C54" s="6" t="s">
        <v>399</v>
      </c>
      <c r="D54" s="6" t="s">
        <v>99</v>
      </c>
      <c r="E54" s="6" t="s">
        <v>28</v>
      </c>
      <c r="F54" s="6" t="s">
        <v>289</v>
      </c>
      <c r="G54" s="7" t="s">
        <v>353</v>
      </c>
      <c r="H54" s="6">
        <v>75</v>
      </c>
      <c r="I54" s="6" t="s">
        <v>291</v>
      </c>
      <c r="J54" s="6" t="s">
        <v>32</v>
      </c>
      <c r="K54" s="6" t="s">
        <v>33</v>
      </c>
      <c r="L54" s="8">
        <v>44274</v>
      </c>
      <c r="M54" s="8" t="s">
        <v>34</v>
      </c>
      <c r="N54" s="8"/>
      <c r="O54" s="8"/>
      <c r="P54" s="8"/>
      <c r="Q54" s="8" t="s">
        <v>34</v>
      </c>
      <c r="R54" s="8"/>
      <c r="S54" s="8"/>
      <c r="T54" s="8" t="s">
        <v>46</v>
      </c>
      <c r="U54" s="6" t="s">
        <v>37</v>
      </c>
      <c r="V54" s="6" t="s">
        <v>47</v>
      </c>
      <c r="W54" s="8">
        <v>44357</v>
      </c>
      <c r="X54" s="6" t="s">
        <v>292</v>
      </c>
      <c r="Y54" s="6">
        <f t="shared" si="11"/>
        <v>81</v>
      </c>
      <c r="Z54" s="10">
        <f>(W54-L54)</f>
        <v>83</v>
      </c>
      <c r="AA54" s="6" t="s">
        <v>293</v>
      </c>
      <c r="AB54" s="6" t="s">
        <v>400</v>
      </c>
    </row>
    <row r="55" spans="1:28" customFormat="1" ht="75" customHeight="1" x14ac:dyDescent="0.25">
      <c r="A55" s="6" t="s">
        <v>25</v>
      </c>
      <c r="B55" s="6">
        <v>4325847</v>
      </c>
      <c r="C55" s="6" t="s">
        <v>401</v>
      </c>
      <c r="D55" s="6" t="s">
        <v>50</v>
      </c>
      <c r="E55" s="6" t="s">
        <v>75</v>
      </c>
      <c r="F55" s="6" t="s">
        <v>289</v>
      </c>
      <c r="G55" s="7" t="s">
        <v>353</v>
      </c>
      <c r="H55" s="6">
        <v>75</v>
      </c>
      <c r="I55" s="6" t="s">
        <v>291</v>
      </c>
      <c r="J55" s="6" t="s">
        <v>32</v>
      </c>
      <c r="K55" s="6" t="s">
        <v>33</v>
      </c>
      <c r="L55" s="8">
        <v>44336</v>
      </c>
      <c r="M55" s="8" t="s">
        <v>34</v>
      </c>
      <c r="N55" s="8"/>
      <c r="O55" s="8"/>
      <c r="P55" s="8"/>
      <c r="Q55" s="8" t="s">
        <v>34</v>
      </c>
      <c r="R55" s="8"/>
      <c r="S55" s="8"/>
      <c r="T55" s="8" t="s">
        <v>46</v>
      </c>
      <c r="U55" s="6" t="s">
        <v>37</v>
      </c>
      <c r="V55" s="6" t="s">
        <v>58</v>
      </c>
      <c r="W55" s="8">
        <v>44373</v>
      </c>
      <c r="X55" s="6" t="s">
        <v>292</v>
      </c>
      <c r="Y55" s="6">
        <f t="shared" si="11"/>
        <v>36</v>
      </c>
      <c r="Z55" s="10">
        <f>(W55-L55)</f>
        <v>37</v>
      </c>
      <c r="AA55" s="6" t="s">
        <v>293</v>
      </c>
      <c r="AB55" s="6" t="s">
        <v>402</v>
      </c>
    </row>
    <row r="56" spans="1:28" customFormat="1" ht="90.75" customHeight="1" x14ac:dyDescent="0.25">
      <c r="A56" s="6" t="s">
        <v>25</v>
      </c>
      <c r="B56" s="6">
        <v>17137019</v>
      </c>
      <c r="C56" s="6" t="s">
        <v>403</v>
      </c>
      <c r="D56" s="6" t="s">
        <v>99</v>
      </c>
      <c r="E56" s="6" t="s">
        <v>28</v>
      </c>
      <c r="F56" s="6" t="s">
        <v>289</v>
      </c>
      <c r="G56" s="7" t="s">
        <v>353</v>
      </c>
      <c r="H56" s="6">
        <v>75</v>
      </c>
      <c r="I56" s="6" t="s">
        <v>291</v>
      </c>
      <c r="J56" s="6" t="s">
        <v>32</v>
      </c>
      <c r="K56" s="6" t="s">
        <v>33</v>
      </c>
      <c r="L56" s="8">
        <v>37622</v>
      </c>
      <c r="M56" s="13">
        <v>37726</v>
      </c>
      <c r="O56" s="8"/>
      <c r="P56" s="8"/>
      <c r="Q56" s="8" t="s">
        <v>34</v>
      </c>
      <c r="T56" s="8" t="s">
        <v>46</v>
      </c>
      <c r="U56" s="6" t="s">
        <v>37</v>
      </c>
      <c r="V56" s="6" t="s">
        <v>47</v>
      </c>
      <c r="W56" s="6" t="s">
        <v>292</v>
      </c>
      <c r="X56" s="8">
        <v>44068</v>
      </c>
      <c r="Y56" s="6">
        <f t="shared" ref="Y56:Y57" si="12">DAYS360(L56,X56)</f>
        <v>6354</v>
      </c>
      <c r="Z56" s="6">
        <f>(M56-L56)</f>
        <v>104</v>
      </c>
      <c r="AA56" s="6" t="s">
        <v>228</v>
      </c>
      <c r="AB56" s="6" t="s">
        <v>404</v>
      </c>
    </row>
    <row r="57" spans="1:28" ht="90" customHeight="1" x14ac:dyDescent="0.25">
      <c r="A57" s="6" t="s">
        <v>25</v>
      </c>
      <c r="B57" s="6">
        <v>17146403</v>
      </c>
      <c r="C57" s="6" t="s">
        <v>405</v>
      </c>
      <c r="D57" s="6" t="s">
        <v>123</v>
      </c>
      <c r="E57" s="6" t="s">
        <v>75</v>
      </c>
      <c r="F57" s="6" t="s">
        <v>289</v>
      </c>
      <c r="G57" s="7" t="s">
        <v>353</v>
      </c>
      <c r="H57" s="6">
        <v>75</v>
      </c>
      <c r="I57" s="6" t="s">
        <v>291</v>
      </c>
      <c r="J57" s="6" t="s">
        <v>32</v>
      </c>
      <c r="K57" s="6" t="s">
        <v>33</v>
      </c>
      <c r="L57" s="8">
        <v>43255</v>
      </c>
      <c r="M57" s="13">
        <v>43403</v>
      </c>
      <c r="N57"/>
      <c r="O57" s="8"/>
      <c r="P57" s="8"/>
      <c r="Q57" s="8" t="s">
        <v>34</v>
      </c>
      <c r="R57"/>
      <c r="S57"/>
      <c r="T57" s="8" t="s">
        <v>46</v>
      </c>
      <c r="U57" s="6" t="s">
        <v>37</v>
      </c>
      <c r="V57" s="6" t="s">
        <v>38</v>
      </c>
      <c r="W57" s="6" t="s">
        <v>292</v>
      </c>
      <c r="X57" s="8">
        <v>43942</v>
      </c>
      <c r="Y57" s="6">
        <f t="shared" si="12"/>
        <v>677</v>
      </c>
      <c r="Z57" s="6">
        <f>(M57-L57)</f>
        <v>148</v>
      </c>
      <c r="AA57" s="6" t="s">
        <v>223</v>
      </c>
      <c r="AB57" s="6" t="s">
        <v>406</v>
      </c>
    </row>
    <row r="58" spans="1:28" customFormat="1" ht="84.75" customHeight="1" x14ac:dyDescent="0.25">
      <c r="A58" s="6" t="s">
        <v>25</v>
      </c>
      <c r="B58" s="6">
        <v>12222009</v>
      </c>
      <c r="C58" s="6" t="s">
        <v>407</v>
      </c>
      <c r="D58" s="6" t="s">
        <v>50</v>
      </c>
      <c r="E58" s="6" t="s">
        <v>28</v>
      </c>
      <c r="F58" s="6" t="s">
        <v>289</v>
      </c>
      <c r="G58" s="7" t="s">
        <v>353</v>
      </c>
      <c r="H58" s="6">
        <v>76</v>
      </c>
      <c r="I58" s="6" t="s">
        <v>304</v>
      </c>
      <c r="J58" s="6" t="s">
        <v>32</v>
      </c>
      <c r="K58" s="6" t="s">
        <v>33</v>
      </c>
      <c r="L58" s="8">
        <v>44328</v>
      </c>
      <c r="M58" s="8" t="s">
        <v>34</v>
      </c>
      <c r="N58" s="8"/>
      <c r="O58" s="8"/>
      <c r="P58" s="8"/>
      <c r="Q58" s="8" t="s">
        <v>34</v>
      </c>
      <c r="R58" s="8"/>
      <c r="S58" s="8"/>
      <c r="T58" s="8" t="s">
        <v>36</v>
      </c>
      <c r="U58" s="6" t="s">
        <v>37</v>
      </c>
      <c r="V58" s="6" t="s">
        <v>58</v>
      </c>
      <c r="W58" s="8">
        <v>44379</v>
      </c>
      <c r="X58" s="6" t="s">
        <v>292</v>
      </c>
      <c r="Y58" s="6">
        <f t="shared" si="11"/>
        <v>50</v>
      </c>
      <c r="Z58" s="10">
        <f>(W58-L58)</f>
        <v>51</v>
      </c>
      <c r="AA58" s="6" t="s">
        <v>293</v>
      </c>
      <c r="AB58" s="6" t="s">
        <v>408</v>
      </c>
    </row>
    <row r="59" spans="1:28" customFormat="1" ht="47.25" customHeight="1" x14ac:dyDescent="0.25">
      <c r="A59" s="6" t="s">
        <v>25</v>
      </c>
      <c r="B59" s="6">
        <v>3266869</v>
      </c>
      <c r="C59" s="6" t="s">
        <v>409</v>
      </c>
      <c r="D59" s="6" t="s">
        <v>74</v>
      </c>
      <c r="E59" s="6" t="s">
        <v>75</v>
      </c>
      <c r="F59" s="6" t="s">
        <v>289</v>
      </c>
      <c r="G59" s="7" t="s">
        <v>353</v>
      </c>
      <c r="H59" s="6">
        <v>76</v>
      </c>
      <c r="I59" s="6" t="s">
        <v>291</v>
      </c>
      <c r="J59" s="6" t="s">
        <v>32</v>
      </c>
      <c r="K59" s="6" t="s">
        <v>33</v>
      </c>
      <c r="L59" s="8">
        <v>43282</v>
      </c>
      <c r="M59" s="13">
        <v>43306</v>
      </c>
      <c r="O59" s="8"/>
      <c r="P59" s="6"/>
      <c r="Q59" s="6" t="s">
        <v>34</v>
      </c>
      <c r="T59" s="8" t="s">
        <v>46</v>
      </c>
      <c r="U59" s="11" t="s">
        <v>37</v>
      </c>
      <c r="V59" s="11" t="s">
        <v>58</v>
      </c>
      <c r="W59" s="6" t="s">
        <v>292</v>
      </c>
      <c r="X59" s="8">
        <v>43959</v>
      </c>
      <c r="Y59" s="6">
        <f>DAYS360(L59,X59)</f>
        <v>667</v>
      </c>
      <c r="Z59" s="6">
        <f>(M59-L59)</f>
        <v>24</v>
      </c>
      <c r="AA59" s="6" t="s">
        <v>228</v>
      </c>
      <c r="AB59" s="6" t="s">
        <v>410</v>
      </c>
    </row>
    <row r="60" spans="1:28" customFormat="1" ht="71.25" customHeight="1" x14ac:dyDescent="0.25">
      <c r="A60" s="6" t="s">
        <v>25</v>
      </c>
      <c r="B60" s="6">
        <v>17111163</v>
      </c>
      <c r="C60" s="6" t="s">
        <v>411</v>
      </c>
      <c r="D60" s="6" t="s">
        <v>99</v>
      </c>
      <c r="E60" s="6" t="s">
        <v>28</v>
      </c>
      <c r="F60" s="6" t="s">
        <v>289</v>
      </c>
      <c r="G60" s="7" t="s">
        <v>353</v>
      </c>
      <c r="H60" s="6">
        <v>77</v>
      </c>
      <c r="I60" s="6" t="s">
        <v>291</v>
      </c>
      <c r="J60" s="6" t="s">
        <v>32</v>
      </c>
      <c r="K60" s="6" t="s">
        <v>33</v>
      </c>
      <c r="L60" s="8">
        <v>44215</v>
      </c>
      <c r="M60" s="8">
        <v>44259</v>
      </c>
      <c r="N60" s="8"/>
      <c r="O60" s="8"/>
      <c r="P60" s="8"/>
      <c r="Q60" s="8" t="s">
        <v>34</v>
      </c>
      <c r="R60" s="8"/>
      <c r="S60" s="8"/>
      <c r="T60" s="8" t="s">
        <v>46</v>
      </c>
      <c r="U60" s="6" t="s">
        <v>37</v>
      </c>
      <c r="V60" s="6" t="s">
        <v>58</v>
      </c>
      <c r="W60" s="12">
        <v>44377</v>
      </c>
      <c r="X60" s="6" t="s">
        <v>292</v>
      </c>
      <c r="Y60" s="6">
        <f t="shared" si="11"/>
        <v>161</v>
      </c>
      <c r="Z60" s="6">
        <f>(M60-L60)</f>
        <v>44</v>
      </c>
      <c r="AA60" s="11" t="s">
        <v>293</v>
      </c>
      <c r="AB60" s="11"/>
    </row>
    <row r="61" spans="1:28" ht="73.5" customHeight="1" x14ac:dyDescent="0.25">
      <c r="A61" s="6" t="s">
        <v>25</v>
      </c>
      <c r="B61" s="6">
        <v>3044939</v>
      </c>
      <c r="C61" s="6" t="s">
        <v>412</v>
      </c>
      <c r="D61" s="6" t="s">
        <v>213</v>
      </c>
      <c r="E61" s="6" t="s">
        <v>28</v>
      </c>
      <c r="F61" s="6" t="s">
        <v>289</v>
      </c>
      <c r="G61" s="7" t="s">
        <v>353</v>
      </c>
      <c r="H61" s="6">
        <v>77</v>
      </c>
      <c r="I61" s="6" t="s">
        <v>291</v>
      </c>
      <c r="J61" s="6" t="s">
        <v>32</v>
      </c>
      <c r="K61" s="6" t="s">
        <v>33</v>
      </c>
      <c r="L61" s="8">
        <v>44085</v>
      </c>
      <c r="M61" s="8" t="s">
        <v>34</v>
      </c>
      <c r="N61" s="8"/>
      <c r="O61" s="8"/>
      <c r="P61" s="8"/>
      <c r="Q61" s="8">
        <v>44103</v>
      </c>
      <c r="R61" s="8"/>
      <c r="S61" s="8"/>
      <c r="T61" s="8" t="s">
        <v>36</v>
      </c>
      <c r="U61" s="6" t="s">
        <v>37</v>
      </c>
      <c r="V61" s="11" t="s">
        <v>58</v>
      </c>
      <c r="W61" s="12">
        <v>44377</v>
      </c>
      <c r="X61" s="6" t="s">
        <v>292</v>
      </c>
      <c r="Y61" s="6">
        <f t="shared" si="0"/>
        <v>18</v>
      </c>
      <c r="Z61" s="6">
        <f>(Q61-L61)</f>
        <v>18</v>
      </c>
      <c r="AA61" s="11" t="s">
        <v>293</v>
      </c>
      <c r="AB61" s="6" t="s">
        <v>317</v>
      </c>
    </row>
    <row r="62" spans="1:28" customFormat="1" ht="65.25" customHeight="1" x14ac:dyDescent="0.25">
      <c r="A62" s="6" t="s">
        <v>25</v>
      </c>
      <c r="B62" s="6">
        <v>4169833</v>
      </c>
      <c r="C62" s="6" t="s">
        <v>413</v>
      </c>
      <c r="D62" s="6" t="s">
        <v>83</v>
      </c>
      <c r="E62" s="6" t="s">
        <v>28</v>
      </c>
      <c r="F62" s="6" t="s">
        <v>289</v>
      </c>
      <c r="G62" s="7" t="s">
        <v>353</v>
      </c>
      <c r="H62" s="6">
        <v>77</v>
      </c>
      <c r="I62" s="6" t="s">
        <v>291</v>
      </c>
      <c r="J62" s="6" t="s">
        <v>32</v>
      </c>
      <c r="K62" s="6" t="s">
        <v>179</v>
      </c>
      <c r="L62" s="8">
        <v>42036</v>
      </c>
      <c r="M62" s="6" t="s">
        <v>34</v>
      </c>
      <c r="N62" s="20"/>
      <c r="O62" s="8"/>
      <c r="P62" s="6"/>
      <c r="Q62" s="6" t="s">
        <v>34</v>
      </c>
      <c r="R62" s="20"/>
      <c r="S62" s="20"/>
      <c r="T62" s="8" t="s">
        <v>51</v>
      </c>
      <c r="U62" s="6" t="s">
        <v>37</v>
      </c>
      <c r="V62" s="6" t="s">
        <v>58</v>
      </c>
      <c r="W62" s="6" t="s">
        <v>292</v>
      </c>
      <c r="X62" s="8">
        <v>44331</v>
      </c>
      <c r="Y62" s="6">
        <f>DAYS360(L62,X62)</f>
        <v>2264</v>
      </c>
      <c r="Z62" s="10">
        <f>(X62-L62)</f>
        <v>2295</v>
      </c>
      <c r="AA62" s="6" t="s">
        <v>228</v>
      </c>
      <c r="AB62" s="6" t="s">
        <v>414</v>
      </c>
    </row>
    <row r="63" spans="1:28" customFormat="1" ht="60.75" customHeight="1" x14ac:dyDescent="0.25">
      <c r="A63" s="6" t="s">
        <v>25</v>
      </c>
      <c r="B63" s="6">
        <v>17078384</v>
      </c>
      <c r="C63" s="6" t="s">
        <v>415</v>
      </c>
      <c r="D63" s="6" t="s">
        <v>99</v>
      </c>
      <c r="E63" s="6" t="s">
        <v>28</v>
      </c>
      <c r="F63" s="6" t="s">
        <v>289</v>
      </c>
      <c r="G63" s="7" t="s">
        <v>353</v>
      </c>
      <c r="H63" s="6">
        <v>78</v>
      </c>
      <c r="I63" s="6" t="s">
        <v>291</v>
      </c>
      <c r="J63" s="6" t="s">
        <v>32</v>
      </c>
      <c r="K63" s="6" t="s">
        <v>33</v>
      </c>
      <c r="L63" s="8">
        <v>44013</v>
      </c>
      <c r="M63" s="8">
        <v>44027</v>
      </c>
      <c r="N63" s="8"/>
      <c r="O63" s="8"/>
      <c r="P63" s="8"/>
      <c r="Q63" s="8" t="s">
        <v>34</v>
      </c>
      <c r="R63" s="8"/>
      <c r="S63" s="8"/>
      <c r="T63" s="8" t="s">
        <v>46</v>
      </c>
      <c r="U63" s="6" t="s">
        <v>37</v>
      </c>
      <c r="V63" s="6" t="s">
        <v>38</v>
      </c>
      <c r="W63" s="12">
        <v>44377</v>
      </c>
      <c r="X63" s="6" t="s">
        <v>292</v>
      </c>
      <c r="Y63" s="6">
        <f t="shared" ref="Y63:Y65" si="13">DAYS360(L63,W63)</f>
        <v>359</v>
      </c>
      <c r="Z63" s="6">
        <f>(M63-L63)</f>
        <v>14</v>
      </c>
      <c r="AA63" s="11" t="s">
        <v>293</v>
      </c>
      <c r="AB63" s="6" t="s">
        <v>416</v>
      </c>
    </row>
    <row r="64" spans="1:28" customFormat="1" ht="74.25" customHeight="1" x14ac:dyDescent="0.25">
      <c r="A64" s="6" t="s">
        <v>25</v>
      </c>
      <c r="B64" s="6">
        <v>3068716</v>
      </c>
      <c r="C64" s="6" t="s">
        <v>417</v>
      </c>
      <c r="D64" s="6" t="s">
        <v>418</v>
      </c>
      <c r="E64" s="6" t="s">
        <v>75</v>
      </c>
      <c r="F64" s="6" t="s">
        <v>289</v>
      </c>
      <c r="G64" s="7" t="s">
        <v>353</v>
      </c>
      <c r="H64" s="6">
        <v>78</v>
      </c>
      <c r="I64" s="6" t="s">
        <v>304</v>
      </c>
      <c r="J64" s="6" t="s">
        <v>32</v>
      </c>
      <c r="K64" s="6" t="s">
        <v>33</v>
      </c>
      <c r="L64" s="8">
        <v>44279</v>
      </c>
      <c r="M64" s="8">
        <v>44321</v>
      </c>
      <c r="N64" s="8"/>
      <c r="O64" s="8"/>
      <c r="P64" s="8"/>
      <c r="Q64" s="8" t="s">
        <v>34</v>
      </c>
      <c r="R64" s="8"/>
      <c r="S64" s="8"/>
      <c r="T64" s="8" t="s">
        <v>46</v>
      </c>
      <c r="U64" s="6" t="s">
        <v>37</v>
      </c>
      <c r="V64" s="11" t="s">
        <v>58</v>
      </c>
      <c r="W64" s="12">
        <v>44377</v>
      </c>
      <c r="X64" s="6" t="s">
        <v>292</v>
      </c>
      <c r="Y64" s="6">
        <f t="shared" si="13"/>
        <v>96</v>
      </c>
      <c r="Z64" s="6">
        <f>(M64-L64)</f>
        <v>42</v>
      </c>
      <c r="AA64" s="11" t="s">
        <v>293</v>
      </c>
      <c r="AB64" s="6" t="s">
        <v>419</v>
      </c>
    </row>
    <row r="65" spans="1:28" customFormat="1" ht="96.75" customHeight="1" x14ac:dyDescent="0.25">
      <c r="A65" s="6" t="s">
        <v>25</v>
      </c>
      <c r="B65" s="6">
        <v>6742433</v>
      </c>
      <c r="C65" s="6" t="s">
        <v>420</v>
      </c>
      <c r="D65" s="6" t="s">
        <v>50</v>
      </c>
      <c r="E65" s="6" t="s">
        <v>28</v>
      </c>
      <c r="F65" s="6" t="s">
        <v>289</v>
      </c>
      <c r="G65" s="7" t="s">
        <v>353</v>
      </c>
      <c r="H65" s="6">
        <v>78</v>
      </c>
      <c r="I65" s="6" t="s">
        <v>291</v>
      </c>
      <c r="J65" s="6" t="s">
        <v>32</v>
      </c>
      <c r="K65" s="6" t="s">
        <v>33</v>
      </c>
      <c r="L65" s="8">
        <v>44222</v>
      </c>
      <c r="M65" s="8">
        <v>44255</v>
      </c>
      <c r="N65" s="8"/>
      <c r="O65" s="8"/>
      <c r="P65" s="8"/>
      <c r="Q65" s="8" t="s">
        <v>34</v>
      </c>
      <c r="R65" s="8"/>
      <c r="S65" s="8"/>
      <c r="T65" s="8" t="s">
        <v>36</v>
      </c>
      <c r="U65" s="6" t="s">
        <v>421</v>
      </c>
      <c r="V65" s="11" t="s">
        <v>58</v>
      </c>
      <c r="W65" s="12">
        <v>44377</v>
      </c>
      <c r="X65" s="6" t="s">
        <v>292</v>
      </c>
      <c r="Y65" s="6">
        <f t="shared" si="13"/>
        <v>154</v>
      </c>
      <c r="Z65" s="6">
        <f>(M65-L65)</f>
        <v>33</v>
      </c>
      <c r="AA65" s="11" t="s">
        <v>293</v>
      </c>
      <c r="AB65" s="11"/>
    </row>
    <row r="66" spans="1:28" ht="51.75" x14ac:dyDescent="0.25">
      <c r="A66" s="6" t="s">
        <v>25</v>
      </c>
      <c r="B66" s="6">
        <v>14196564</v>
      </c>
      <c r="C66" s="6" t="s">
        <v>422</v>
      </c>
      <c r="D66" s="6" t="s">
        <v>99</v>
      </c>
      <c r="E66" s="6" t="s">
        <v>28</v>
      </c>
      <c r="F66" s="6" t="s">
        <v>289</v>
      </c>
      <c r="G66" s="7" t="s">
        <v>353</v>
      </c>
      <c r="H66" s="6">
        <v>78</v>
      </c>
      <c r="I66" s="6" t="s">
        <v>291</v>
      </c>
      <c r="J66" s="6" t="s">
        <v>32</v>
      </c>
      <c r="K66" s="6" t="s">
        <v>33</v>
      </c>
      <c r="L66" s="8">
        <v>39814</v>
      </c>
      <c r="M66" s="6" t="s">
        <v>34</v>
      </c>
      <c r="N66"/>
      <c r="O66" s="8"/>
      <c r="P66" s="8"/>
      <c r="Q66" s="8">
        <v>39962</v>
      </c>
      <c r="R66"/>
      <c r="S66"/>
      <c r="T66" s="8" t="s">
        <v>46</v>
      </c>
      <c r="U66" s="6" t="s">
        <v>37</v>
      </c>
      <c r="V66" s="6" t="s">
        <v>38</v>
      </c>
      <c r="W66" s="6" t="s">
        <v>292</v>
      </c>
      <c r="X66" s="8">
        <v>43939</v>
      </c>
      <c r="Y66" s="6">
        <f t="shared" si="0"/>
        <v>148</v>
      </c>
      <c r="Z66" s="6">
        <f>(Q66-L66)</f>
        <v>148</v>
      </c>
      <c r="AA66" s="6" t="s">
        <v>223</v>
      </c>
      <c r="AB66" s="6" t="s">
        <v>423</v>
      </c>
    </row>
    <row r="67" spans="1:28" ht="42.75" customHeight="1" x14ac:dyDescent="0.25">
      <c r="A67" s="6" t="s">
        <v>25</v>
      </c>
      <c r="B67" s="6">
        <v>17066227</v>
      </c>
      <c r="C67" s="6" t="s">
        <v>424</v>
      </c>
      <c r="D67" s="6" t="s">
        <v>99</v>
      </c>
      <c r="E67" s="6" t="s">
        <v>28</v>
      </c>
      <c r="F67" s="6" t="s">
        <v>289</v>
      </c>
      <c r="G67" s="7" t="s">
        <v>353</v>
      </c>
      <c r="H67" s="6">
        <v>78</v>
      </c>
      <c r="I67" s="6" t="s">
        <v>291</v>
      </c>
      <c r="J67" s="6" t="s">
        <v>32</v>
      </c>
      <c r="K67" s="6" t="s">
        <v>33</v>
      </c>
      <c r="L67" s="8">
        <v>40179</v>
      </c>
      <c r="M67" s="6" t="s">
        <v>34</v>
      </c>
      <c r="N67"/>
      <c r="O67" s="8"/>
      <c r="P67" s="8"/>
      <c r="Q67" s="8">
        <v>40253</v>
      </c>
      <c r="R67"/>
      <c r="S67"/>
      <c r="T67" s="8" t="s">
        <v>51</v>
      </c>
      <c r="U67" s="6" t="s">
        <v>37</v>
      </c>
      <c r="V67" s="6" t="s">
        <v>47</v>
      </c>
      <c r="W67" s="6" t="s">
        <v>292</v>
      </c>
      <c r="X67" s="8">
        <v>44170</v>
      </c>
      <c r="Y67" s="6">
        <f t="shared" ref="Y67:Y77" si="14">DAYS360(L67,Q67)</f>
        <v>75</v>
      </c>
      <c r="Z67" s="6">
        <f>(Q67-L67)</f>
        <v>74</v>
      </c>
      <c r="AA67" s="6" t="s">
        <v>223</v>
      </c>
      <c r="AB67" s="6" t="s">
        <v>425</v>
      </c>
    </row>
    <row r="68" spans="1:28" customFormat="1" ht="63" customHeight="1" x14ac:dyDescent="0.25">
      <c r="A68" s="6" t="s">
        <v>25</v>
      </c>
      <c r="B68" s="6">
        <v>17093278</v>
      </c>
      <c r="C68" s="6" t="s">
        <v>426</v>
      </c>
      <c r="D68" s="6" t="s">
        <v>50</v>
      </c>
      <c r="E68" s="6" t="s">
        <v>28</v>
      </c>
      <c r="F68" s="6" t="s">
        <v>289</v>
      </c>
      <c r="G68" s="7" t="s">
        <v>353</v>
      </c>
      <c r="H68" s="6">
        <v>78</v>
      </c>
      <c r="I68" s="6" t="s">
        <v>291</v>
      </c>
      <c r="J68" s="6" t="s">
        <v>32</v>
      </c>
      <c r="K68" s="6" t="s">
        <v>33</v>
      </c>
      <c r="L68" s="8">
        <v>42370</v>
      </c>
      <c r="M68" s="6" t="s">
        <v>34</v>
      </c>
      <c r="O68" s="8"/>
      <c r="P68" s="8"/>
      <c r="Q68" s="13">
        <v>42634</v>
      </c>
      <c r="T68" s="8" t="s">
        <v>46</v>
      </c>
      <c r="U68" s="6" t="s">
        <v>37</v>
      </c>
      <c r="V68" s="6" t="s">
        <v>38</v>
      </c>
      <c r="W68" s="6" t="s">
        <v>292</v>
      </c>
      <c r="X68" s="8">
        <v>44129</v>
      </c>
      <c r="Y68" s="6">
        <f t="shared" si="14"/>
        <v>260</v>
      </c>
      <c r="Z68" s="6">
        <f>(Q68-L68)</f>
        <v>264</v>
      </c>
      <c r="AA68" s="6" t="s">
        <v>228</v>
      </c>
      <c r="AB68" s="6" t="s">
        <v>427</v>
      </c>
    </row>
    <row r="69" spans="1:28" ht="65.25" customHeight="1" x14ac:dyDescent="0.2">
      <c r="A69" s="6" t="s">
        <v>25</v>
      </c>
      <c r="B69" s="6">
        <v>17068584</v>
      </c>
      <c r="C69" s="6" t="s">
        <v>428</v>
      </c>
      <c r="D69" s="6" t="s">
        <v>99</v>
      </c>
      <c r="E69" s="6" t="s">
        <v>28</v>
      </c>
      <c r="F69" s="6" t="s">
        <v>289</v>
      </c>
      <c r="G69" s="7" t="s">
        <v>353</v>
      </c>
      <c r="H69" s="6">
        <v>79</v>
      </c>
      <c r="I69" s="6" t="s">
        <v>291</v>
      </c>
      <c r="J69" s="6" t="s">
        <v>32</v>
      </c>
      <c r="K69" s="6" t="s">
        <v>33</v>
      </c>
      <c r="L69" s="8">
        <v>37622</v>
      </c>
      <c r="M69" s="6" t="s">
        <v>34</v>
      </c>
      <c r="O69" s="8"/>
      <c r="P69" s="8"/>
      <c r="Q69" s="8" t="s">
        <v>34</v>
      </c>
      <c r="T69" s="8" t="s">
        <v>51</v>
      </c>
      <c r="U69" s="6" t="s">
        <v>37</v>
      </c>
      <c r="V69" s="6" t="s">
        <v>38</v>
      </c>
      <c r="W69" s="6" t="s">
        <v>292</v>
      </c>
      <c r="X69" s="8">
        <v>44321</v>
      </c>
      <c r="Y69" s="6">
        <f t="shared" ref="Y69:Y76" si="15">DAYS360(L69,X69)</f>
        <v>6604</v>
      </c>
      <c r="Z69" s="10">
        <f>(X69-L69)</f>
        <v>6699</v>
      </c>
      <c r="AA69" s="6" t="s">
        <v>228</v>
      </c>
      <c r="AB69" s="6" t="s">
        <v>429</v>
      </c>
    </row>
    <row r="70" spans="1:28" customFormat="1" ht="109.5" customHeight="1" x14ac:dyDescent="0.25">
      <c r="A70" s="6" t="s">
        <v>25</v>
      </c>
      <c r="B70" s="6">
        <v>4573024</v>
      </c>
      <c r="C70" s="6" t="s">
        <v>430</v>
      </c>
      <c r="D70" s="6" t="s">
        <v>50</v>
      </c>
      <c r="E70" s="6" t="s">
        <v>28</v>
      </c>
      <c r="F70" s="6" t="s">
        <v>289</v>
      </c>
      <c r="G70" s="7" t="s">
        <v>353</v>
      </c>
      <c r="H70" s="6">
        <v>79</v>
      </c>
      <c r="I70" s="6" t="s">
        <v>291</v>
      </c>
      <c r="J70" s="6" t="s">
        <v>32</v>
      </c>
      <c r="K70" s="6" t="s">
        <v>33</v>
      </c>
      <c r="L70" s="8">
        <v>36404</v>
      </c>
      <c r="M70" s="6" t="s">
        <v>34</v>
      </c>
      <c r="N70" s="20"/>
      <c r="O70" s="8"/>
      <c r="P70" s="8"/>
      <c r="Q70" s="8" t="s">
        <v>34</v>
      </c>
      <c r="R70" s="20"/>
      <c r="S70" s="20"/>
      <c r="T70" s="8" t="s">
        <v>46</v>
      </c>
      <c r="U70" s="6" t="s">
        <v>37</v>
      </c>
      <c r="V70" s="6" t="s">
        <v>38</v>
      </c>
      <c r="W70" s="6" t="s">
        <v>292</v>
      </c>
      <c r="X70" s="8">
        <v>44308</v>
      </c>
      <c r="Y70" s="6">
        <f t="shared" si="15"/>
        <v>7791</v>
      </c>
      <c r="Z70" s="10">
        <f>(X70-L70)</f>
        <v>7904</v>
      </c>
      <c r="AA70" s="6" t="s">
        <v>223</v>
      </c>
      <c r="AB70" s="6" t="s">
        <v>431</v>
      </c>
    </row>
    <row r="71" spans="1:28" customFormat="1" ht="26.25" x14ac:dyDescent="0.25">
      <c r="A71" s="6" t="s">
        <v>25</v>
      </c>
      <c r="B71" s="6">
        <v>17049159</v>
      </c>
      <c r="C71" s="6" t="s">
        <v>432</v>
      </c>
      <c r="D71" s="6" t="s">
        <v>50</v>
      </c>
      <c r="E71" s="6" t="s">
        <v>28</v>
      </c>
      <c r="F71" s="6" t="s">
        <v>289</v>
      </c>
      <c r="G71" s="7" t="s">
        <v>353</v>
      </c>
      <c r="H71" s="6">
        <v>80</v>
      </c>
      <c r="I71" s="6" t="s">
        <v>291</v>
      </c>
      <c r="J71" s="6" t="s">
        <v>32</v>
      </c>
      <c r="K71" s="6" t="s">
        <v>33</v>
      </c>
      <c r="L71" s="8">
        <v>39448</v>
      </c>
      <c r="M71" s="13">
        <v>39533</v>
      </c>
      <c r="O71" s="8"/>
      <c r="P71" s="8"/>
      <c r="Q71" s="8" t="s">
        <v>34</v>
      </c>
      <c r="T71" s="8" t="s">
        <v>51</v>
      </c>
      <c r="U71" s="6" t="s">
        <v>37</v>
      </c>
      <c r="V71" s="6" t="s">
        <v>38</v>
      </c>
      <c r="W71" s="6" t="s">
        <v>292</v>
      </c>
      <c r="X71" s="8">
        <v>44107</v>
      </c>
      <c r="Y71" s="6">
        <f t="shared" si="15"/>
        <v>4592</v>
      </c>
      <c r="Z71" s="6">
        <f>(M71-L71)</f>
        <v>85</v>
      </c>
      <c r="AA71" s="6" t="s">
        <v>223</v>
      </c>
      <c r="AB71" s="6" t="s">
        <v>433</v>
      </c>
    </row>
    <row r="72" spans="1:28" ht="100.5" customHeight="1" x14ac:dyDescent="0.25">
      <c r="A72" s="6" t="s">
        <v>25</v>
      </c>
      <c r="B72" s="6">
        <v>17069305</v>
      </c>
      <c r="C72" s="6" t="s">
        <v>434</v>
      </c>
      <c r="D72" s="6" t="s">
        <v>99</v>
      </c>
      <c r="E72" s="6" t="s">
        <v>28</v>
      </c>
      <c r="F72" s="6" t="s">
        <v>289</v>
      </c>
      <c r="G72" s="7" t="s">
        <v>353</v>
      </c>
      <c r="H72" s="6">
        <v>80</v>
      </c>
      <c r="I72" s="6" t="s">
        <v>291</v>
      </c>
      <c r="J72" s="6" t="s">
        <v>32</v>
      </c>
      <c r="K72" s="6" t="s">
        <v>33</v>
      </c>
      <c r="L72" s="8">
        <v>43307</v>
      </c>
      <c r="M72" s="13">
        <v>43377</v>
      </c>
      <c r="N72"/>
      <c r="O72" s="8"/>
      <c r="P72" s="8"/>
      <c r="Q72" s="8" t="s">
        <v>34</v>
      </c>
      <c r="R72"/>
      <c r="S72"/>
      <c r="T72" s="8" t="s">
        <v>51</v>
      </c>
      <c r="U72" s="6" t="s">
        <v>37</v>
      </c>
      <c r="V72" s="6" t="s">
        <v>162</v>
      </c>
      <c r="W72" s="6" t="s">
        <v>292</v>
      </c>
      <c r="X72" s="8">
        <v>44230</v>
      </c>
      <c r="Y72" s="6">
        <f t="shared" si="15"/>
        <v>907</v>
      </c>
      <c r="Z72" s="6">
        <f>(M72-L72)</f>
        <v>70</v>
      </c>
      <c r="AA72" s="6" t="s">
        <v>228</v>
      </c>
      <c r="AB72" s="6" t="s">
        <v>435</v>
      </c>
    </row>
    <row r="73" spans="1:28" ht="81" customHeight="1" x14ac:dyDescent="0.25">
      <c r="A73" s="6" t="s">
        <v>25</v>
      </c>
      <c r="B73" s="6">
        <v>4199262</v>
      </c>
      <c r="C73" s="6" t="s">
        <v>436</v>
      </c>
      <c r="D73" s="6" t="s">
        <v>43</v>
      </c>
      <c r="E73" s="6" t="s">
        <v>28</v>
      </c>
      <c r="F73" s="6" t="s">
        <v>289</v>
      </c>
      <c r="G73" s="7" t="s">
        <v>353</v>
      </c>
      <c r="H73" s="6">
        <v>82</v>
      </c>
      <c r="I73" s="6" t="s">
        <v>291</v>
      </c>
      <c r="J73" s="6" t="s">
        <v>32</v>
      </c>
      <c r="K73" s="6" t="s">
        <v>33</v>
      </c>
      <c r="L73" s="8">
        <v>43257</v>
      </c>
      <c r="M73" s="13">
        <v>43311</v>
      </c>
      <c r="N73"/>
      <c r="O73" s="8"/>
      <c r="P73" s="6"/>
      <c r="Q73" s="6" t="s">
        <v>34</v>
      </c>
      <c r="R73"/>
      <c r="S73"/>
      <c r="T73" s="8" t="s">
        <v>51</v>
      </c>
      <c r="U73" s="6" t="s">
        <v>37</v>
      </c>
      <c r="V73" s="11" t="s">
        <v>58</v>
      </c>
      <c r="W73" s="6" t="s">
        <v>292</v>
      </c>
      <c r="X73" s="8">
        <v>44157</v>
      </c>
      <c r="Y73" s="6">
        <f t="shared" si="15"/>
        <v>886</v>
      </c>
      <c r="Z73" s="6">
        <f>(M73-L73)</f>
        <v>54</v>
      </c>
      <c r="AA73" s="6" t="s">
        <v>228</v>
      </c>
      <c r="AB73" s="6" t="s">
        <v>437</v>
      </c>
    </row>
    <row r="74" spans="1:28" customFormat="1" ht="101.25" customHeight="1" x14ac:dyDescent="0.25">
      <c r="A74" s="6" t="s">
        <v>438</v>
      </c>
      <c r="B74" s="6">
        <v>149216</v>
      </c>
      <c r="C74" s="6" t="s">
        <v>439</v>
      </c>
      <c r="D74" s="6" t="s">
        <v>50</v>
      </c>
      <c r="E74" s="6" t="s">
        <v>28</v>
      </c>
      <c r="F74" s="6" t="s">
        <v>289</v>
      </c>
      <c r="G74" s="7" t="s">
        <v>353</v>
      </c>
      <c r="H74" s="6">
        <v>87</v>
      </c>
      <c r="I74" s="6" t="s">
        <v>291</v>
      </c>
      <c r="J74" s="6" t="s">
        <v>32</v>
      </c>
      <c r="K74" s="6" t="s">
        <v>33</v>
      </c>
      <c r="L74" s="8">
        <v>37622</v>
      </c>
      <c r="M74" s="6" t="s">
        <v>34</v>
      </c>
      <c r="N74" s="20"/>
      <c r="O74" s="8"/>
      <c r="P74" s="8"/>
      <c r="Q74" s="8" t="s">
        <v>34</v>
      </c>
      <c r="R74" s="20"/>
      <c r="S74" s="20"/>
      <c r="T74" s="8" t="s">
        <v>51</v>
      </c>
      <c r="U74" s="6" t="s">
        <v>37</v>
      </c>
      <c r="V74" s="6" t="s">
        <v>38</v>
      </c>
      <c r="W74" s="6" t="s">
        <v>292</v>
      </c>
      <c r="X74" s="8">
        <v>43989</v>
      </c>
      <c r="Y74" s="6">
        <f t="shared" si="15"/>
        <v>6276</v>
      </c>
      <c r="Z74" s="10">
        <f>(X74-L74)</f>
        <v>6367</v>
      </c>
      <c r="AA74" s="6" t="s">
        <v>223</v>
      </c>
      <c r="AB74" s="6" t="s">
        <v>440</v>
      </c>
    </row>
    <row r="75" spans="1:28" ht="73.5" customHeight="1" x14ac:dyDescent="0.25">
      <c r="A75" s="6" t="s">
        <v>25</v>
      </c>
      <c r="B75" s="6">
        <v>16454</v>
      </c>
      <c r="C75" s="6" t="s">
        <v>441</v>
      </c>
      <c r="D75" s="6" t="s">
        <v>43</v>
      </c>
      <c r="E75" s="6" t="s">
        <v>75</v>
      </c>
      <c r="F75" s="6" t="s">
        <v>289</v>
      </c>
      <c r="G75" s="7" t="s">
        <v>353</v>
      </c>
      <c r="H75" s="6">
        <v>90</v>
      </c>
      <c r="I75" s="6" t="s">
        <v>291</v>
      </c>
      <c r="J75" s="6" t="s">
        <v>32</v>
      </c>
      <c r="K75" s="6" t="s">
        <v>33</v>
      </c>
      <c r="L75" s="8">
        <v>39814</v>
      </c>
      <c r="M75" s="13">
        <v>39870</v>
      </c>
      <c r="N75"/>
      <c r="O75" s="8"/>
      <c r="P75" s="8"/>
      <c r="Q75" s="8" t="s">
        <v>34</v>
      </c>
      <c r="R75"/>
      <c r="S75"/>
      <c r="T75" s="8" t="s">
        <v>51</v>
      </c>
      <c r="U75" s="6" t="s">
        <v>37</v>
      </c>
      <c r="V75" s="6" t="s">
        <v>38</v>
      </c>
      <c r="W75" s="6" t="s">
        <v>292</v>
      </c>
      <c r="X75" s="8">
        <v>44267</v>
      </c>
      <c r="Y75" s="6">
        <f t="shared" si="15"/>
        <v>4391</v>
      </c>
      <c r="Z75" s="6">
        <f>(M75-L75)</f>
        <v>56</v>
      </c>
      <c r="AA75" s="6" t="s">
        <v>228</v>
      </c>
      <c r="AB75" s="6" t="s">
        <v>442</v>
      </c>
    </row>
    <row r="76" spans="1:28" ht="78.75" customHeight="1" x14ac:dyDescent="0.2">
      <c r="A76" s="6" t="s">
        <v>25</v>
      </c>
      <c r="B76" s="6">
        <v>2200444</v>
      </c>
      <c r="C76" s="6" t="s">
        <v>443</v>
      </c>
      <c r="D76" s="6" t="s">
        <v>99</v>
      </c>
      <c r="E76" s="6" t="s">
        <v>75</v>
      </c>
      <c r="F76" s="6" t="s">
        <v>289</v>
      </c>
      <c r="G76" s="7" t="s">
        <v>353</v>
      </c>
      <c r="H76" s="6">
        <v>90</v>
      </c>
      <c r="I76" s="6" t="s">
        <v>291</v>
      </c>
      <c r="J76" s="6" t="s">
        <v>32</v>
      </c>
      <c r="K76" s="6" t="s">
        <v>33</v>
      </c>
      <c r="L76" s="8">
        <v>40179</v>
      </c>
      <c r="M76" s="6" t="s">
        <v>34</v>
      </c>
      <c r="O76" s="8"/>
      <c r="P76" s="8"/>
      <c r="Q76" s="8" t="s">
        <v>34</v>
      </c>
      <c r="T76" s="8" t="s">
        <v>36</v>
      </c>
      <c r="U76" s="6" t="s">
        <v>37</v>
      </c>
      <c r="V76" s="6" t="s">
        <v>38</v>
      </c>
      <c r="W76" s="6" t="s">
        <v>292</v>
      </c>
      <c r="X76" s="8">
        <v>44103</v>
      </c>
      <c r="Y76" s="6">
        <f t="shared" si="15"/>
        <v>3868</v>
      </c>
      <c r="Z76" s="10">
        <f>(X76-L76)</f>
        <v>3924</v>
      </c>
      <c r="AA76" s="6" t="s">
        <v>223</v>
      </c>
      <c r="AB76" s="6" t="s">
        <v>444</v>
      </c>
    </row>
    <row r="77" spans="1:28" customFormat="1" ht="84" customHeight="1" x14ac:dyDescent="0.25">
      <c r="A77" s="6" t="s">
        <v>25</v>
      </c>
      <c r="B77" s="6">
        <v>2847292</v>
      </c>
      <c r="C77" s="6" t="s">
        <v>445</v>
      </c>
      <c r="D77" s="6" t="s">
        <v>50</v>
      </c>
      <c r="E77" s="6" t="s">
        <v>28</v>
      </c>
      <c r="F77" s="6" t="s">
        <v>289</v>
      </c>
      <c r="G77" s="7" t="s">
        <v>353</v>
      </c>
      <c r="H77" s="6">
        <v>90</v>
      </c>
      <c r="I77" s="6" t="s">
        <v>291</v>
      </c>
      <c r="J77" s="6" t="s">
        <v>32</v>
      </c>
      <c r="K77" s="6" t="s">
        <v>33</v>
      </c>
      <c r="L77" s="8">
        <v>42582</v>
      </c>
      <c r="M77" s="6" t="s">
        <v>34</v>
      </c>
      <c r="O77" s="8"/>
      <c r="P77" s="8"/>
      <c r="Q77" s="8">
        <v>42602</v>
      </c>
      <c r="T77" s="8" t="s">
        <v>36</v>
      </c>
      <c r="U77" s="6" t="s">
        <v>37</v>
      </c>
      <c r="V77" s="6" t="s">
        <v>38</v>
      </c>
      <c r="W77" s="6" t="s">
        <v>292</v>
      </c>
      <c r="X77" s="8">
        <v>43981</v>
      </c>
      <c r="Y77" s="6">
        <f t="shared" si="14"/>
        <v>20</v>
      </c>
      <c r="Z77" s="6">
        <f>(Q77-L77)</f>
        <v>20</v>
      </c>
      <c r="AA77" s="6" t="s">
        <v>223</v>
      </c>
      <c r="AB77" s="6" t="s">
        <v>446</v>
      </c>
    </row>
  </sheetData>
  <autoFilter ref="A1:AB7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7"/>
  <sheetViews>
    <sheetView workbookViewId="0">
      <selection activeCell="L5" sqref="L5"/>
    </sheetView>
  </sheetViews>
  <sheetFormatPr baseColWidth="10" defaultRowHeight="15" x14ac:dyDescent="0.25"/>
  <cols>
    <col min="1" max="1" width="12" bestFit="1" customWidth="1"/>
    <col min="2" max="2" width="16.7109375" bestFit="1" customWidth="1"/>
    <col min="3" max="3" width="15.85546875" bestFit="1" customWidth="1"/>
    <col min="4" max="4" width="15.140625" customWidth="1"/>
    <col min="5" max="5" width="14.5703125" customWidth="1"/>
    <col min="6" max="6" width="12.5703125" customWidth="1"/>
    <col min="7" max="7" width="19.85546875" customWidth="1"/>
    <col min="8" max="8" width="13.28515625" customWidth="1"/>
    <col min="9" max="9" width="14" customWidth="1"/>
    <col min="12" max="12" width="16.28515625" customWidth="1"/>
    <col min="13" max="13" width="12.85546875" customWidth="1"/>
    <col min="14" max="14" width="15.5703125" customWidth="1"/>
    <col min="15" max="15" width="19.85546875" customWidth="1"/>
    <col min="16" max="16" width="15" customWidth="1"/>
    <col min="17" max="17" width="13.28515625" customWidth="1"/>
    <col min="21" max="21" width="15" customWidth="1"/>
  </cols>
  <sheetData>
    <row r="1" spans="1:17" ht="38.25" x14ac:dyDescent="0.25">
      <c r="A1" s="14" t="s">
        <v>1</v>
      </c>
      <c r="B1" s="14" t="s">
        <v>6</v>
      </c>
      <c r="C1" s="14" t="s">
        <v>7</v>
      </c>
      <c r="D1" s="15" t="s">
        <v>11</v>
      </c>
      <c r="E1" s="15" t="s">
        <v>285</v>
      </c>
      <c r="F1" s="15" t="s">
        <v>13</v>
      </c>
      <c r="G1" s="15" t="s">
        <v>21</v>
      </c>
      <c r="H1" s="15" t="s">
        <v>14</v>
      </c>
      <c r="I1" s="17" t="s">
        <v>15</v>
      </c>
      <c r="J1" s="15" t="s">
        <v>16</v>
      </c>
      <c r="K1" s="15" t="s">
        <v>17</v>
      </c>
      <c r="L1" s="18" t="s">
        <v>18</v>
      </c>
      <c r="M1" s="17" t="s">
        <v>471</v>
      </c>
      <c r="N1" s="2" t="s">
        <v>472</v>
      </c>
      <c r="O1" s="15" t="s">
        <v>21</v>
      </c>
      <c r="P1" s="15" t="s">
        <v>22</v>
      </c>
      <c r="Q1" s="2" t="s">
        <v>498</v>
      </c>
    </row>
    <row r="2" spans="1:17" x14ac:dyDescent="0.25">
      <c r="A2" s="6">
        <v>12628912</v>
      </c>
      <c r="B2" s="7" t="s">
        <v>290</v>
      </c>
      <c r="C2" s="6">
        <v>46</v>
      </c>
      <c r="D2" s="8">
        <v>44298</v>
      </c>
      <c r="E2" s="8" t="s">
        <v>34</v>
      </c>
      <c r="F2">
        <f>DAYS360(D2,G2)</f>
        <v>78</v>
      </c>
      <c r="G2" s="8">
        <v>44377</v>
      </c>
      <c r="H2" s="35">
        <v>0</v>
      </c>
      <c r="I2" s="8">
        <v>44363</v>
      </c>
      <c r="J2">
        <f>DAYS360(D2,I2)</f>
        <v>64</v>
      </c>
      <c r="K2">
        <v>1</v>
      </c>
      <c r="L2" s="8" t="s">
        <v>46</v>
      </c>
      <c r="M2">
        <v>1</v>
      </c>
      <c r="N2">
        <f>(I2-D2)</f>
        <v>65</v>
      </c>
      <c r="O2" s="8">
        <v>44377</v>
      </c>
      <c r="P2" s="6" t="s">
        <v>292</v>
      </c>
      <c r="Q2" t="s">
        <v>40</v>
      </c>
    </row>
    <row r="3" spans="1:17" x14ac:dyDescent="0.25">
      <c r="A3" s="6">
        <v>84048087</v>
      </c>
      <c r="B3" s="7" t="s">
        <v>290</v>
      </c>
      <c r="C3" s="6">
        <v>53</v>
      </c>
      <c r="D3" s="8">
        <v>43900</v>
      </c>
      <c r="E3" s="8" t="s">
        <v>34</v>
      </c>
      <c r="F3">
        <f>DAYS360(D3,G3)</f>
        <v>470</v>
      </c>
      <c r="G3" s="12">
        <v>44377</v>
      </c>
      <c r="H3" s="35">
        <v>0</v>
      </c>
      <c r="I3" s="8">
        <v>43995</v>
      </c>
      <c r="J3">
        <f t="shared" ref="J3:J66" si="0">DAYS360(D3,I3)</f>
        <v>93</v>
      </c>
      <c r="K3">
        <v>1</v>
      </c>
      <c r="L3" s="8" t="s">
        <v>46</v>
      </c>
      <c r="M3">
        <v>1</v>
      </c>
      <c r="N3">
        <f t="shared" ref="N3:N66" si="1">(I3-D3)</f>
        <v>95</v>
      </c>
      <c r="O3" s="12">
        <v>44377</v>
      </c>
      <c r="P3" s="6" t="s">
        <v>292</v>
      </c>
      <c r="Q3" t="s">
        <v>40</v>
      </c>
    </row>
    <row r="4" spans="1:17" x14ac:dyDescent="0.25">
      <c r="A4" s="6">
        <v>79312887</v>
      </c>
      <c r="B4" s="7" t="s">
        <v>290</v>
      </c>
      <c r="C4" s="6">
        <v>57</v>
      </c>
      <c r="D4" s="8">
        <v>44299</v>
      </c>
      <c r="E4" s="8" t="s">
        <v>34</v>
      </c>
      <c r="F4">
        <f>DAYS360(D4,G4)</f>
        <v>90</v>
      </c>
      <c r="G4" s="8">
        <v>44390</v>
      </c>
      <c r="H4" s="35">
        <v>0</v>
      </c>
      <c r="I4" s="8" t="s">
        <v>34</v>
      </c>
      <c r="J4">
        <f>DAYS360(D4,G4)</f>
        <v>90</v>
      </c>
      <c r="K4">
        <v>0</v>
      </c>
      <c r="L4" s="8" t="s">
        <v>51</v>
      </c>
      <c r="N4">
        <f>(G4-D4)</f>
        <v>91</v>
      </c>
      <c r="O4" s="8">
        <v>44390</v>
      </c>
      <c r="P4" s="6" t="s">
        <v>292</v>
      </c>
      <c r="Q4" t="s">
        <v>40</v>
      </c>
    </row>
    <row r="5" spans="1:17" x14ac:dyDescent="0.25">
      <c r="A5" s="6">
        <v>19494566</v>
      </c>
      <c r="B5" s="7" t="s">
        <v>290</v>
      </c>
      <c r="C5" s="6">
        <v>58</v>
      </c>
      <c r="D5" s="8">
        <v>43976</v>
      </c>
      <c r="E5" s="8" t="s">
        <v>34</v>
      </c>
      <c r="F5">
        <f>DAYS360(D5,G5)</f>
        <v>395</v>
      </c>
      <c r="G5" s="12">
        <v>44377</v>
      </c>
      <c r="H5" s="35">
        <v>0</v>
      </c>
      <c r="I5" s="8">
        <v>44034</v>
      </c>
      <c r="J5">
        <f t="shared" si="0"/>
        <v>57</v>
      </c>
      <c r="K5">
        <v>1</v>
      </c>
      <c r="L5" s="8" t="s">
        <v>46</v>
      </c>
      <c r="M5">
        <v>1</v>
      </c>
      <c r="N5">
        <f t="shared" si="1"/>
        <v>58</v>
      </c>
      <c r="O5" s="12">
        <v>44377</v>
      </c>
      <c r="P5" s="6" t="s">
        <v>292</v>
      </c>
      <c r="Q5" t="s">
        <v>40</v>
      </c>
    </row>
    <row r="6" spans="1:17" x14ac:dyDescent="0.25">
      <c r="A6" s="6">
        <v>14236644</v>
      </c>
      <c r="B6" s="7" t="s">
        <v>290</v>
      </c>
      <c r="C6" s="6">
        <v>60</v>
      </c>
      <c r="D6" s="8">
        <v>43915</v>
      </c>
      <c r="E6" s="8" t="s">
        <v>34</v>
      </c>
      <c r="F6">
        <f>DAYS360(D6,G6)</f>
        <v>440</v>
      </c>
      <c r="G6" s="8">
        <v>44362</v>
      </c>
      <c r="H6" s="35">
        <v>0</v>
      </c>
      <c r="I6" s="8" t="s">
        <v>34</v>
      </c>
      <c r="J6">
        <f t="shared" ref="J6:J7" si="2">DAYS360(D6,G6)</f>
        <v>440</v>
      </c>
      <c r="K6">
        <v>0</v>
      </c>
      <c r="L6" s="8" t="s">
        <v>46</v>
      </c>
      <c r="M6">
        <v>1</v>
      </c>
      <c r="N6">
        <f>(G6-D6)</f>
        <v>447</v>
      </c>
      <c r="O6" s="8">
        <v>44362</v>
      </c>
      <c r="P6" s="6" t="s">
        <v>292</v>
      </c>
      <c r="Q6" t="s">
        <v>40</v>
      </c>
    </row>
    <row r="7" spans="1:17" x14ac:dyDescent="0.25">
      <c r="A7" s="6">
        <v>19424922</v>
      </c>
      <c r="B7" s="7" t="s">
        <v>290</v>
      </c>
      <c r="C7" s="6">
        <v>60</v>
      </c>
      <c r="D7" s="8">
        <v>44182</v>
      </c>
      <c r="E7" s="8">
        <v>44284</v>
      </c>
      <c r="F7">
        <f>DAYS360(D7,G7)</f>
        <v>193</v>
      </c>
      <c r="G7" s="12">
        <v>44377</v>
      </c>
      <c r="H7">
        <v>1</v>
      </c>
      <c r="I7" s="8" t="s">
        <v>34</v>
      </c>
      <c r="J7">
        <f t="shared" si="2"/>
        <v>193</v>
      </c>
      <c r="K7">
        <v>0</v>
      </c>
      <c r="L7" s="8" t="s">
        <v>46</v>
      </c>
      <c r="M7">
        <v>1</v>
      </c>
      <c r="N7">
        <f>(E7-D7)</f>
        <v>102</v>
      </c>
      <c r="O7" s="12">
        <v>44377</v>
      </c>
      <c r="P7" s="6" t="s">
        <v>292</v>
      </c>
      <c r="Q7" t="s">
        <v>40</v>
      </c>
    </row>
    <row r="8" spans="1:17" x14ac:dyDescent="0.25">
      <c r="A8" s="6">
        <v>16649253</v>
      </c>
      <c r="B8" s="7" t="s">
        <v>290</v>
      </c>
      <c r="C8" s="6">
        <v>61</v>
      </c>
      <c r="D8" s="8">
        <v>44057</v>
      </c>
      <c r="E8" s="8" t="s">
        <v>34</v>
      </c>
      <c r="F8">
        <f>DAYS360(D8,G8)</f>
        <v>316</v>
      </c>
      <c r="G8" s="12">
        <v>44377</v>
      </c>
      <c r="H8" s="35">
        <v>0</v>
      </c>
      <c r="I8" s="8">
        <v>44184</v>
      </c>
      <c r="J8">
        <f t="shared" si="0"/>
        <v>125</v>
      </c>
      <c r="K8">
        <v>1</v>
      </c>
      <c r="L8" s="8" t="s">
        <v>46</v>
      </c>
      <c r="M8">
        <v>1</v>
      </c>
      <c r="N8">
        <f t="shared" si="1"/>
        <v>127</v>
      </c>
      <c r="O8" s="12">
        <v>44377</v>
      </c>
      <c r="P8" s="6" t="s">
        <v>292</v>
      </c>
      <c r="Q8" t="s">
        <v>40</v>
      </c>
    </row>
    <row r="9" spans="1:17" x14ac:dyDescent="0.25">
      <c r="A9" s="6">
        <v>19384168</v>
      </c>
      <c r="B9" s="7" t="s">
        <v>290</v>
      </c>
      <c r="C9" s="6">
        <v>61</v>
      </c>
      <c r="D9" s="8">
        <v>44217</v>
      </c>
      <c r="E9" s="8" t="s">
        <v>34</v>
      </c>
      <c r="F9">
        <f>DAYS360(D9,G9)</f>
        <v>159</v>
      </c>
      <c r="G9" s="12">
        <v>44377</v>
      </c>
      <c r="H9" s="35">
        <v>0</v>
      </c>
      <c r="I9" s="8">
        <v>44243</v>
      </c>
      <c r="J9">
        <f t="shared" si="0"/>
        <v>25</v>
      </c>
      <c r="K9">
        <v>1</v>
      </c>
      <c r="L9" s="8" t="s">
        <v>36</v>
      </c>
      <c r="M9">
        <v>0</v>
      </c>
      <c r="N9">
        <f t="shared" si="1"/>
        <v>26</v>
      </c>
      <c r="O9" s="12">
        <v>44377</v>
      </c>
      <c r="P9" s="6" t="s">
        <v>292</v>
      </c>
      <c r="Q9" t="s">
        <v>40</v>
      </c>
    </row>
    <row r="10" spans="1:17" x14ac:dyDescent="0.25">
      <c r="A10" s="6">
        <v>93285459</v>
      </c>
      <c r="B10" s="7" t="s">
        <v>290</v>
      </c>
      <c r="C10" s="6">
        <v>61</v>
      </c>
      <c r="D10" s="8">
        <v>43915</v>
      </c>
      <c r="E10" s="8" t="s">
        <v>34</v>
      </c>
      <c r="F10">
        <f>DAYS360(D10,G10)</f>
        <v>455</v>
      </c>
      <c r="G10" s="12">
        <v>44377</v>
      </c>
      <c r="H10" s="35">
        <v>0</v>
      </c>
      <c r="I10" s="8">
        <v>44044</v>
      </c>
      <c r="J10">
        <f t="shared" si="0"/>
        <v>126</v>
      </c>
      <c r="K10">
        <v>1</v>
      </c>
      <c r="L10" s="8" t="s">
        <v>46</v>
      </c>
      <c r="M10">
        <v>1</v>
      </c>
      <c r="N10">
        <f t="shared" si="1"/>
        <v>129</v>
      </c>
      <c r="O10" s="12">
        <v>44377</v>
      </c>
      <c r="P10" s="6" t="s">
        <v>292</v>
      </c>
      <c r="Q10" t="s">
        <v>40</v>
      </c>
    </row>
    <row r="11" spans="1:17" x14ac:dyDescent="0.25">
      <c r="A11" s="6">
        <v>11790134</v>
      </c>
      <c r="B11" s="7" t="s">
        <v>290</v>
      </c>
      <c r="C11" s="6">
        <v>62</v>
      </c>
      <c r="D11" s="8">
        <v>44305</v>
      </c>
      <c r="E11" s="8" t="s">
        <v>34</v>
      </c>
      <c r="F11">
        <f>DAYS360(D11,G11)</f>
        <v>67</v>
      </c>
      <c r="G11" s="8">
        <v>44373</v>
      </c>
      <c r="H11" s="35">
        <v>0</v>
      </c>
      <c r="I11" s="8" t="s">
        <v>34</v>
      </c>
      <c r="J11">
        <f>DAYS360(D11,G11)</f>
        <v>67</v>
      </c>
      <c r="K11">
        <v>0</v>
      </c>
      <c r="L11" s="8" t="s">
        <v>51</v>
      </c>
      <c r="N11">
        <f>(G11-D11)</f>
        <v>68</v>
      </c>
      <c r="O11" s="8">
        <v>44373</v>
      </c>
      <c r="P11" s="6" t="s">
        <v>292</v>
      </c>
      <c r="Q11" t="s">
        <v>40</v>
      </c>
    </row>
    <row r="12" spans="1:17" x14ac:dyDescent="0.25">
      <c r="A12" s="6">
        <v>351918</v>
      </c>
      <c r="B12" s="7" t="s">
        <v>290</v>
      </c>
      <c r="C12" s="6">
        <v>62</v>
      </c>
      <c r="D12" s="8">
        <v>44221</v>
      </c>
      <c r="E12" s="8" t="s">
        <v>34</v>
      </c>
      <c r="F12">
        <f>DAYS360(D12,G12)</f>
        <v>155</v>
      </c>
      <c r="G12" s="12">
        <v>44377</v>
      </c>
      <c r="H12" s="35">
        <v>0</v>
      </c>
      <c r="I12" s="8">
        <v>44310</v>
      </c>
      <c r="J12">
        <f t="shared" si="0"/>
        <v>89</v>
      </c>
      <c r="K12">
        <v>1</v>
      </c>
      <c r="L12" s="8" t="s">
        <v>46</v>
      </c>
      <c r="M12">
        <v>1</v>
      </c>
      <c r="N12">
        <f t="shared" si="1"/>
        <v>89</v>
      </c>
      <c r="O12" s="12">
        <v>44377</v>
      </c>
      <c r="P12" s="6" t="s">
        <v>292</v>
      </c>
      <c r="Q12" t="s">
        <v>40</v>
      </c>
    </row>
    <row r="13" spans="1:17" x14ac:dyDescent="0.25">
      <c r="A13" s="6">
        <v>7302134</v>
      </c>
      <c r="B13" s="7" t="s">
        <v>290</v>
      </c>
      <c r="C13" s="6">
        <v>63</v>
      </c>
      <c r="D13" s="8">
        <v>44326</v>
      </c>
      <c r="E13" s="8" t="s">
        <v>34</v>
      </c>
      <c r="F13">
        <f>DAYS360(D13,G13)</f>
        <v>62</v>
      </c>
      <c r="G13" s="8">
        <v>44389</v>
      </c>
      <c r="H13" s="35">
        <v>0</v>
      </c>
      <c r="I13" s="8" t="s">
        <v>34</v>
      </c>
      <c r="J13">
        <f t="shared" ref="J13:J15" si="3">DAYS360(D13,G13)</f>
        <v>62</v>
      </c>
      <c r="K13">
        <v>0</v>
      </c>
      <c r="L13" s="8" t="s">
        <v>51</v>
      </c>
      <c r="N13">
        <f>(G13-D13)</f>
        <v>63</v>
      </c>
      <c r="O13" s="8">
        <v>44389</v>
      </c>
      <c r="P13" s="6" t="s">
        <v>292</v>
      </c>
      <c r="Q13" t="s">
        <v>40</v>
      </c>
    </row>
    <row r="14" spans="1:17" x14ac:dyDescent="0.25">
      <c r="A14" s="6">
        <v>11337260</v>
      </c>
      <c r="B14" s="7" t="s">
        <v>290</v>
      </c>
      <c r="C14" s="6">
        <v>64</v>
      </c>
      <c r="D14" s="8">
        <v>44228</v>
      </c>
      <c r="E14" s="8">
        <v>44278</v>
      </c>
      <c r="F14">
        <f>DAYS360(D14,G14)</f>
        <v>149</v>
      </c>
      <c r="G14" s="8">
        <v>44377</v>
      </c>
      <c r="H14">
        <v>1</v>
      </c>
      <c r="I14" s="8" t="s">
        <v>34</v>
      </c>
      <c r="J14">
        <f t="shared" si="3"/>
        <v>149</v>
      </c>
      <c r="K14">
        <v>0</v>
      </c>
      <c r="L14" s="8" t="s">
        <v>46</v>
      </c>
      <c r="M14">
        <v>1</v>
      </c>
      <c r="N14">
        <f>(E14-D14)</f>
        <v>50</v>
      </c>
      <c r="O14" s="8">
        <v>44377</v>
      </c>
      <c r="P14" s="6" t="s">
        <v>292</v>
      </c>
      <c r="Q14" t="s">
        <v>40</v>
      </c>
    </row>
    <row r="15" spans="1:17" x14ac:dyDescent="0.25">
      <c r="A15" s="6">
        <v>19296741</v>
      </c>
      <c r="B15" s="7" t="s">
        <v>290</v>
      </c>
      <c r="C15" s="6">
        <v>64</v>
      </c>
      <c r="D15" s="8">
        <v>43922</v>
      </c>
      <c r="E15" s="8" t="s">
        <v>34</v>
      </c>
      <c r="F15">
        <f>DAYS360(D15,G15)</f>
        <v>456</v>
      </c>
      <c r="G15" s="8">
        <v>44384</v>
      </c>
      <c r="H15" s="35">
        <v>0</v>
      </c>
      <c r="I15" s="8" t="s">
        <v>34</v>
      </c>
      <c r="J15">
        <f t="shared" si="3"/>
        <v>456</v>
      </c>
      <c r="K15">
        <v>0</v>
      </c>
      <c r="L15" s="8" t="s">
        <v>51</v>
      </c>
      <c r="N15">
        <f>(G15-D15)</f>
        <v>462</v>
      </c>
      <c r="O15" s="8">
        <v>44384</v>
      </c>
      <c r="P15" s="6" t="s">
        <v>292</v>
      </c>
      <c r="Q15" t="s">
        <v>40</v>
      </c>
    </row>
    <row r="16" spans="1:17" x14ac:dyDescent="0.25">
      <c r="A16" s="6">
        <v>5710982</v>
      </c>
      <c r="B16" s="7" t="s">
        <v>290</v>
      </c>
      <c r="C16" s="6">
        <v>64</v>
      </c>
      <c r="D16" s="8">
        <v>44046</v>
      </c>
      <c r="E16" s="8" t="s">
        <v>34</v>
      </c>
      <c r="F16">
        <f>DAYS360(D16,G16)</f>
        <v>327</v>
      </c>
      <c r="G16" s="12">
        <v>44377</v>
      </c>
      <c r="H16" s="35">
        <v>0</v>
      </c>
      <c r="I16" s="8">
        <v>44149</v>
      </c>
      <c r="J16">
        <f t="shared" si="0"/>
        <v>101</v>
      </c>
      <c r="K16">
        <v>1</v>
      </c>
      <c r="L16" s="8" t="s">
        <v>46</v>
      </c>
      <c r="M16">
        <v>1</v>
      </c>
      <c r="N16">
        <f t="shared" si="1"/>
        <v>103</v>
      </c>
      <c r="O16" s="12">
        <v>44377</v>
      </c>
      <c r="P16" s="6" t="s">
        <v>292</v>
      </c>
      <c r="Q16" t="s">
        <v>40</v>
      </c>
    </row>
    <row r="17" spans="1:17" x14ac:dyDescent="0.25">
      <c r="A17" s="6">
        <v>19257738</v>
      </c>
      <c r="B17" s="7" t="s">
        <v>290</v>
      </c>
      <c r="C17" s="6">
        <v>65</v>
      </c>
      <c r="D17" s="8">
        <v>43984</v>
      </c>
      <c r="E17" s="8" t="s">
        <v>34</v>
      </c>
      <c r="F17">
        <f>DAYS360(D17,G17)</f>
        <v>388</v>
      </c>
      <c r="G17" s="12">
        <v>44377</v>
      </c>
      <c r="H17" s="35">
        <v>0</v>
      </c>
      <c r="I17" s="8">
        <v>44149</v>
      </c>
      <c r="J17">
        <f t="shared" si="0"/>
        <v>162</v>
      </c>
      <c r="K17">
        <v>1</v>
      </c>
      <c r="L17" s="8" t="s">
        <v>46</v>
      </c>
      <c r="M17">
        <v>1</v>
      </c>
      <c r="N17">
        <f t="shared" si="1"/>
        <v>165</v>
      </c>
      <c r="O17" s="12">
        <v>44377</v>
      </c>
      <c r="P17" s="6" t="s">
        <v>292</v>
      </c>
      <c r="Q17" t="s">
        <v>40</v>
      </c>
    </row>
    <row r="18" spans="1:17" x14ac:dyDescent="0.25">
      <c r="A18" s="6">
        <v>351481</v>
      </c>
      <c r="B18" s="7" t="s">
        <v>290</v>
      </c>
      <c r="C18" s="6">
        <v>65</v>
      </c>
      <c r="D18" s="8">
        <v>43910</v>
      </c>
      <c r="E18" s="8">
        <v>43963</v>
      </c>
      <c r="F18">
        <f>DAYS360(D18,G18)</f>
        <v>460</v>
      </c>
      <c r="G18" s="12">
        <v>44377</v>
      </c>
      <c r="H18">
        <v>1</v>
      </c>
      <c r="I18" s="8" t="s">
        <v>34</v>
      </c>
      <c r="J18">
        <f t="shared" ref="J18:J19" si="4">DAYS360(D18,G18)</f>
        <v>460</v>
      </c>
      <c r="K18">
        <v>0</v>
      </c>
      <c r="L18" s="8" t="s">
        <v>46</v>
      </c>
      <c r="M18">
        <v>1</v>
      </c>
      <c r="N18">
        <f t="shared" ref="N18:N19" si="5">(G18-D18)</f>
        <v>467</v>
      </c>
      <c r="O18" s="12">
        <v>44377</v>
      </c>
      <c r="P18" s="6" t="s">
        <v>292</v>
      </c>
      <c r="Q18" t="s">
        <v>40</v>
      </c>
    </row>
    <row r="19" spans="1:17" x14ac:dyDescent="0.25">
      <c r="A19" s="6">
        <v>5687798</v>
      </c>
      <c r="B19" s="7" t="s">
        <v>290</v>
      </c>
      <c r="C19" s="6">
        <v>65</v>
      </c>
      <c r="D19" s="8">
        <v>44323</v>
      </c>
      <c r="E19" s="8" t="s">
        <v>34</v>
      </c>
      <c r="F19">
        <f>DAYS360(D19,G19)</f>
        <v>51</v>
      </c>
      <c r="G19" s="8">
        <v>44375</v>
      </c>
      <c r="H19" s="35">
        <v>0</v>
      </c>
      <c r="I19" s="8" t="s">
        <v>34</v>
      </c>
      <c r="J19">
        <f t="shared" si="4"/>
        <v>51</v>
      </c>
      <c r="K19">
        <v>0</v>
      </c>
      <c r="L19" s="8" t="s">
        <v>36</v>
      </c>
      <c r="M19">
        <v>0</v>
      </c>
      <c r="N19">
        <f t="shared" si="5"/>
        <v>52</v>
      </c>
      <c r="O19" s="8">
        <v>44375</v>
      </c>
      <c r="P19" s="6" t="s">
        <v>292</v>
      </c>
      <c r="Q19" t="s">
        <v>40</v>
      </c>
    </row>
    <row r="20" spans="1:17" x14ac:dyDescent="0.25">
      <c r="A20" s="6">
        <v>11375679</v>
      </c>
      <c r="B20" s="7" t="s">
        <v>290</v>
      </c>
      <c r="C20" s="6">
        <v>66</v>
      </c>
      <c r="D20" s="8">
        <v>44014</v>
      </c>
      <c r="E20" s="8" t="s">
        <v>34</v>
      </c>
      <c r="F20">
        <f>DAYS360(D20,G20)</f>
        <v>358</v>
      </c>
      <c r="G20" s="8">
        <v>44377</v>
      </c>
      <c r="H20" s="35">
        <v>0</v>
      </c>
      <c r="I20" s="8">
        <v>44086</v>
      </c>
      <c r="J20">
        <f t="shared" si="0"/>
        <v>70</v>
      </c>
      <c r="K20">
        <v>1</v>
      </c>
      <c r="L20" s="8" t="s">
        <v>46</v>
      </c>
      <c r="M20">
        <v>1</v>
      </c>
      <c r="N20">
        <f t="shared" si="1"/>
        <v>72</v>
      </c>
      <c r="O20" s="8">
        <v>44377</v>
      </c>
      <c r="P20" s="6" t="s">
        <v>292</v>
      </c>
      <c r="Q20" t="s">
        <v>40</v>
      </c>
    </row>
    <row r="21" spans="1:17" x14ac:dyDescent="0.25">
      <c r="A21" s="6">
        <v>3213205</v>
      </c>
      <c r="B21" s="7" t="s">
        <v>290</v>
      </c>
      <c r="C21" s="6">
        <v>66</v>
      </c>
      <c r="D21" s="8">
        <v>43922</v>
      </c>
      <c r="E21" s="8">
        <v>43987</v>
      </c>
      <c r="F21">
        <f>DAYS360(D21,G21)</f>
        <v>449</v>
      </c>
      <c r="G21" s="12">
        <v>44377</v>
      </c>
      <c r="H21">
        <v>1</v>
      </c>
      <c r="I21" s="8" t="s">
        <v>34</v>
      </c>
      <c r="J21">
        <f t="shared" ref="J21:J22" si="6">DAYS360(D21,G21)</f>
        <v>449</v>
      </c>
      <c r="K21">
        <v>0</v>
      </c>
      <c r="L21" s="8" t="s">
        <v>36</v>
      </c>
      <c r="M21">
        <v>0</v>
      </c>
      <c r="N21">
        <f t="shared" ref="N21:N22" si="7">(G21-D21)</f>
        <v>455</v>
      </c>
      <c r="O21" s="12">
        <v>44377</v>
      </c>
      <c r="P21" s="6" t="s">
        <v>292</v>
      </c>
      <c r="Q21" t="s">
        <v>40</v>
      </c>
    </row>
    <row r="22" spans="1:17" x14ac:dyDescent="0.25">
      <c r="A22" s="6">
        <v>351377</v>
      </c>
      <c r="B22" s="7" t="s">
        <v>290</v>
      </c>
      <c r="C22" s="6">
        <v>66</v>
      </c>
      <c r="D22" s="8">
        <v>44133</v>
      </c>
      <c r="E22" s="8" t="s">
        <v>34</v>
      </c>
      <c r="F22">
        <f>DAYS360(D22,G22)</f>
        <v>23</v>
      </c>
      <c r="G22" s="8">
        <v>44157</v>
      </c>
      <c r="H22" s="35">
        <v>0</v>
      </c>
      <c r="I22" s="8" t="s">
        <v>34</v>
      </c>
      <c r="J22">
        <f t="shared" si="6"/>
        <v>23</v>
      </c>
      <c r="K22">
        <v>0</v>
      </c>
      <c r="L22" s="8" t="s">
        <v>46</v>
      </c>
      <c r="M22">
        <v>1</v>
      </c>
      <c r="N22">
        <f t="shared" si="7"/>
        <v>24</v>
      </c>
      <c r="O22" s="8">
        <v>44157</v>
      </c>
      <c r="P22" s="8">
        <v>44157</v>
      </c>
      <c r="Q22" t="s">
        <v>500</v>
      </c>
    </row>
    <row r="23" spans="1:17" x14ac:dyDescent="0.25">
      <c r="A23" s="6">
        <v>3224469</v>
      </c>
      <c r="B23" s="7" t="s">
        <v>290</v>
      </c>
      <c r="C23" s="6">
        <v>67</v>
      </c>
      <c r="D23" s="8">
        <v>44074</v>
      </c>
      <c r="E23" s="8" t="s">
        <v>34</v>
      </c>
      <c r="F23">
        <f>DAYS360(D23,G23)</f>
        <v>300</v>
      </c>
      <c r="G23" s="8">
        <v>44377</v>
      </c>
      <c r="H23" s="35">
        <v>0</v>
      </c>
      <c r="I23" s="8">
        <v>44184</v>
      </c>
      <c r="J23">
        <f t="shared" si="0"/>
        <v>109</v>
      </c>
      <c r="K23">
        <v>1</v>
      </c>
      <c r="L23" s="8" t="s">
        <v>46</v>
      </c>
      <c r="M23">
        <v>1</v>
      </c>
      <c r="N23">
        <f t="shared" si="1"/>
        <v>110</v>
      </c>
      <c r="O23" s="12">
        <v>44377</v>
      </c>
      <c r="P23" s="6" t="s">
        <v>292</v>
      </c>
      <c r="Q23" t="s">
        <v>40</v>
      </c>
    </row>
    <row r="24" spans="1:17" x14ac:dyDescent="0.25">
      <c r="A24" s="6">
        <v>19202318</v>
      </c>
      <c r="B24" s="7" t="s">
        <v>290</v>
      </c>
      <c r="C24" s="6">
        <v>68</v>
      </c>
      <c r="D24" s="8">
        <v>44061</v>
      </c>
      <c r="E24" s="8" t="s">
        <v>34</v>
      </c>
      <c r="F24">
        <f>DAYS360(D24,G24)</f>
        <v>312</v>
      </c>
      <c r="G24" s="8">
        <v>44377</v>
      </c>
      <c r="H24" s="35">
        <v>0</v>
      </c>
      <c r="I24" s="8">
        <v>44094</v>
      </c>
      <c r="J24">
        <f t="shared" si="0"/>
        <v>32</v>
      </c>
      <c r="K24">
        <v>1</v>
      </c>
      <c r="L24" s="8" t="s">
        <v>46</v>
      </c>
      <c r="M24">
        <v>1</v>
      </c>
      <c r="N24">
        <f t="shared" si="1"/>
        <v>33</v>
      </c>
      <c r="O24" s="12">
        <v>44377</v>
      </c>
      <c r="P24" s="6" t="s">
        <v>292</v>
      </c>
      <c r="Q24" t="s">
        <v>40</v>
      </c>
    </row>
    <row r="25" spans="1:17" x14ac:dyDescent="0.25">
      <c r="A25" s="6">
        <v>19205657</v>
      </c>
      <c r="B25" s="7" t="s">
        <v>290</v>
      </c>
      <c r="C25" s="6">
        <v>68</v>
      </c>
      <c r="D25" s="8">
        <v>44308</v>
      </c>
      <c r="E25" s="8" t="s">
        <v>34</v>
      </c>
      <c r="F25">
        <f>DAYS360(D25,G25)</f>
        <v>68</v>
      </c>
      <c r="G25" s="8">
        <v>44377</v>
      </c>
      <c r="H25" s="35">
        <v>0</v>
      </c>
      <c r="I25" s="8" t="s">
        <v>34</v>
      </c>
      <c r="J25">
        <f t="shared" ref="J25:J30" si="8">DAYS360(D25,G25)</f>
        <v>68</v>
      </c>
      <c r="K25">
        <v>0</v>
      </c>
      <c r="L25" s="8" t="s">
        <v>51</v>
      </c>
      <c r="N25">
        <f t="shared" ref="N25:N30" si="9">(G25-D25)</f>
        <v>69</v>
      </c>
      <c r="O25" s="8">
        <v>44375</v>
      </c>
      <c r="P25" s="6" t="s">
        <v>292</v>
      </c>
      <c r="Q25" t="s">
        <v>40</v>
      </c>
    </row>
    <row r="26" spans="1:17" x14ac:dyDescent="0.25">
      <c r="A26" s="6">
        <v>19254914</v>
      </c>
      <c r="B26" s="7" t="s">
        <v>290</v>
      </c>
      <c r="C26" s="6">
        <v>68</v>
      </c>
      <c r="D26" s="8">
        <v>44315</v>
      </c>
      <c r="E26" s="8">
        <v>44385</v>
      </c>
      <c r="F26">
        <f>DAYS360(D26,E26)</f>
        <v>69</v>
      </c>
      <c r="G26" s="8">
        <v>44377</v>
      </c>
      <c r="H26">
        <v>1</v>
      </c>
      <c r="I26" s="8" t="s">
        <v>34</v>
      </c>
      <c r="J26">
        <f t="shared" si="8"/>
        <v>61</v>
      </c>
      <c r="K26">
        <v>0</v>
      </c>
      <c r="L26" s="8" t="s">
        <v>46</v>
      </c>
      <c r="M26">
        <v>1</v>
      </c>
      <c r="N26">
        <f t="shared" si="9"/>
        <v>62</v>
      </c>
      <c r="O26" s="12">
        <v>44377</v>
      </c>
      <c r="P26" s="6" t="s">
        <v>292</v>
      </c>
      <c r="Q26" t="s">
        <v>40</v>
      </c>
    </row>
    <row r="27" spans="1:17" x14ac:dyDescent="0.25">
      <c r="A27" s="6">
        <v>19189424</v>
      </c>
      <c r="B27" s="7" t="s">
        <v>290</v>
      </c>
      <c r="C27" s="6">
        <v>68</v>
      </c>
      <c r="D27" s="8">
        <v>39479</v>
      </c>
      <c r="E27" s="13">
        <v>39518</v>
      </c>
      <c r="F27">
        <f>DAYS360(D27,G27)</f>
        <v>4449</v>
      </c>
      <c r="G27" s="8">
        <v>43992</v>
      </c>
      <c r="H27">
        <v>1</v>
      </c>
      <c r="I27" s="8" t="s">
        <v>34</v>
      </c>
      <c r="J27">
        <f t="shared" si="8"/>
        <v>4449</v>
      </c>
      <c r="K27">
        <v>0</v>
      </c>
      <c r="L27" s="8" t="s">
        <v>36</v>
      </c>
      <c r="M27">
        <v>0</v>
      </c>
      <c r="N27">
        <f t="shared" si="9"/>
        <v>4513</v>
      </c>
      <c r="O27" s="8">
        <v>43992</v>
      </c>
      <c r="P27" s="8">
        <v>43992</v>
      </c>
      <c r="Q27" t="s">
        <v>500</v>
      </c>
    </row>
    <row r="28" spans="1:17" x14ac:dyDescent="0.25">
      <c r="A28" s="6">
        <v>3014948</v>
      </c>
      <c r="B28" s="7" t="s">
        <v>290</v>
      </c>
      <c r="C28" s="6">
        <v>69</v>
      </c>
      <c r="D28" s="8">
        <v>43907</v>
      </c>
      <c r="E28" s="8">
        <v>44174</v>
      </c>
      <c r="F28">
        <f>DAYS360(D28,G28)</f>
        <v>255</v>
      </c>
      <c r="G28" s="8">
        <v>44167</v>
      </c>
      <c r="H28">
        <v>1</v>
      </c>
      <c r="I28" s="8" t="s">
        <v>34</v>
      </c>
      <c r="J28">
        <f t="shared" si="8"/>
        <v>255</v>
      </c>
      <c r="K28">
        <v>0</v>
      </c>
      <c r="L28" s="8" t="s">
        <v>46</v>
      </c>
      <c r="M28">
        <v>1</v>
      </c>
      <c r="N28">
        <f t="shared" si="9"/>
        <v>260</v>
      </c>
      <c r="O28" s="12">
        <v>44377</v>
      </c>
      <c r="P28" s="6" t="s">
        <v>292</v>
      </c>
      <c r="Q28" t="s">
        <v>40</v>
      </c>
    </row>
    <row r="29" spans="1:17" x14ac:dyDescent="0.25">
      <c r="A29" s="6">
        <v>3223773</v>
      </c>
      <c r="B29" s="7" t="s">
        <v>290</v>
      </c>
      <c r="C29" s="6">
        <v>69</v>
      </c>
      <c r="D29" s="8">
        <v>44146</v>
      </c>
      <c r="E29" s="8" t="s">
        <v>34</v>
      </c>
      <c r="F29">
        <f>DAYS360(D29,G29)</f>
        <v>229</v>
      </c>
      <c r="G29" s="8">
        <v>44377</v>
      </c>
      <c r="H29" s="35">
        <v>0</v>
      </c>
      <c r="I29" s="8" t="s">
        <v>34</v>
      </c>
      <c r="J29">
        <f t="shared" si="8"/>
        <v>229</v>
      </c>
      <c r="K29">
        <v>0</v>
      </c>
      <c r="L29" s="8" t="s">
        <v>51</v>
      </c>
      <c r="N29">
        <f t="shared" si="9"/>
        <v>231</v>
      </c>
      <c r="O29" s="8">
        <v>44378</v>
      </c>
      <c r="P29" s="6" t="s">
        <v>292</v>
      </c>
      <c r="Q29" t="s">
        <v>40</v>
      </c>
    </row>
    <row r="30" spans="1:17" x14ac:dyDescent="0.25">
      <c r="A30" s="6">
        <v>19122749</v>
      </c>
      <c r="B30" s="7" t="s">
        <v>353</v>
      </c>
      <c r="C30" s="6">
        <v>70</v>
      </c>
      <c r="D30" s="8">
        <v>44365</v>
      </c>
      <c r="E30" s="8" t="s">
        <v>34</v>
      </c>
      <c r="F30">
        <f>DAYS360(D30,G30)</f>
        <v>18</v>
      </c>
      <c r="G30" s="8">
        <v>44383</v>
      </c>
      <c r="H30" s="35">
        <v>0</v>
      </c>
      <c r="I30" s="8" t="s">
        <v>34</v>
      </c>
      <c r="J30">
        <f t="shared" si="8"/>
        <v>18</v>
      </c>
      <c r="K30">
        <v>0</v>
      </c>
      <c r="L30" s="8" t="s">
        <v>36</v>
      </c>
      <c r="M30">
        <v>0</v>
      </c>
      <c r="N30">
        <f t="shared" si="9"/>
        <v>18</v>
      </c>
      <c r="O30" s="8">
        <v>44383</v>
      </c>
      <c r="P30" s="6" t="s">
        <v>292</v>
      </c>
      <c r="Q30" t="s">
        <v>40</v>
      </c>
    </row>
    <row r="31" spans="1:17" x14ac:dyDescent="0.25">
      <c r="A31" s="6">
        <v>19132662</v>
      </c>
      <c r="B31" s="7" t="s">
        <v>353</v>
      </c>
      <c r="C31" s="6">
        <v>70</v>
      </c>
      <c r="D31" s="8">
        <v>44239</v>
      </c>
      <c r="E31" s="8" t="s">
        <v>34</v>
      </c>
      <c r="F31">
        <f>DAYS360(D31,G31)</f>
        <v>138</v>
      </c>
      <c r="G31" s="12">
        <v>44377</v>
      </c>
      <c r="H31" s="35">
        <v>0</v>
      </c>
      <c r="I31" s="8">
        <v>44255</v>
      </c>
      <c r="J31">
        <f t="shared" si="0"/>
        <v>16</v>
      </c>
      <c r="K31">
        <v>1</v>
      </c>
      <c r="L31" s="8" t="s">
        <v>36</v>
      </c>
      <c r="M31">
        <v>0</v>
      </c>
      <c r="N31">
        <f t="shared" si="1"/>
        <v>16</v>
      </c>
      <c r="O31" s="12">
        <v>44377</v>
      </c>
      <c r="P31" s="6" t="s">
        <v>292</v>
      </c>
      <c r="Q31" t="s">
        <v>40</v>
      </c>
    </row>
    <row r="32" spans="1:17" x14ac:dyDescent="0.25">
      <c r="A32" s="6">
        <v>19155786</v>
      </c>
      <c r="B32" s="7" t="s">
        <v>353</v>
      </c>
      <c r="C32" s="6">
        <v>70</v>
      </c>
      <c r="D32" s="8">
        <v>44039</v>
      </c>
      <c r="E32" s="8" t="s">
        <v>34</v>
      </c>
      <c r="F32">
        <f>DAYS360(D32,G32)</f>
        <v>333</v>
      </c>
      <c r="G32" s="12">
        <v>44377</v>
      </c>
      <c r="H32" s="35">
        <v>0</v>
      </c>
      <c r="I32" s="8">
        <v>44180</v>
      </c>
      <c r="J32">
        <f t="shared" si="0"/>
        <v>138</v>
      </c>
      <c r="K32">
        <v>1</v>
      </c>
      <c r="L32" s="8" t="s">
        <v>46</v>
      </c>
      <c r="M32">
        <v>1</v>
      </c>
      <c r="N32">
        <f t="shared" si="1"/>
        <v>141</v>
      </c>
      <c r="O32" s="12">
        <v>44377</v>
      </c>
      <c r="P32" s="6" t="s">
        <v>292</v>
      </c>
      <c r="Q32" t="s">
        <v>40</v>
      </c>
    </row>
    <row r="33" spans="1:19" x14ac:dyDescent="0.25">
      <c r="A33" s="6">
        <v>3031503</v>
      </c>
      <c r="B33" s="7" t="s">
        <v>353</v>
      </c>
      <c r="C33" s="6">
        <v>70</v>
      </c>
      <c r="D33" s="8">
        <v>44172</v>
      </c>
      <c r="E33" s="8" t="s">
        <v>34</v>
      </c>
      <c r="F33">
        <f>DAYS360(D33,G33)</f>
        <v>203</v>
      </c>
      <c r="G33" s="12">
        <v>44377</v>
      </c>
      <c r="H33" s="35">
        <v>0</v>
      </c>
      <c r="I33" s="8">
        <v>44282</v>
      </c>
      <c r="J33">
        <f t="shared" si="0"/>
        <v>110</v>
      </c>
      <c r="K33">
        <v>1</v>
      </c>
      <c r="L33" s="8" t="s">
        <v>46</v>
      </c>
      <c r="M33">
        <v>1</v>
      </c>
      <c r="N33">
        <f t="shared" si="1"/>
        <v>110</v>
      </c>
      <c r="O33" s="12">
        <v>44377</v>
      </c>
      <c r="P33" s="6" t="s">
        <v>292</v>
      </c>
      <c r="Q33" t="s">
        <v>40</v>
      </c>
    </row>
    <row r="34" spans="1:19" x14ac:dyDescent="0.25">
      <c r="A34" s="6">
        <v>9079367</v>
      </c>
      <c r="B34" s="7" t="s">
        <v>353</v>
      </c>
      <c r="C34" s="6">
        <v>70</v>
      </c>
      <c r="D34" s="8">
        <v>44039</v>
      </c>
      <c r="E34" s="8" t="s">
        <v>34</v>
      </c>
      <c r="F34">
        <f>DAYS360(D34,G34)</f>
        <v>333</v>
      </c>
      <c r="G34" s="12">
        <v>44377</v>
      </c>
      <c r="H34" s="35">
        <v>0</v>
      </c>
      <c r="I34" s="8">
        <v>44100</v>
      </c>
      <c r="J34">
        <f t="shared" si="0"/>
        <v>59</v>
      </c>
      <c r="K34">
        <v>1</v>
      </c>
      <c r="L34" s="8" t="s">
        <v>36</v>
      </c>
      <c r="M34">
        <v>0</v>
      </c>
      <c r="N34">
        <f t="shared" si="1"/>
        <v>61</v>
      </c>
      <c r="O34" s="12">
        <v>44377</v>
      </c>
      <c r="P34" s="6" t="s">
        <v>292</v>
      </c>
      <c r="Q34" t="s">
        <v>40</v>
      </c>
    </row>
    <row r="35" spans="1:19" x14ac:dyDescent="0.25">
      <c r="A35" s="6">
        <v>12805069</v>
      </c>
      <c r="B35" s="7" t="s">
        <v>353</v>
      </c>
      <c r="C35" s="6">
        <v>70</v>
      </c>
      <c r="D35" s="8">
        <v>42464</v>
      </c>
      <c r="E35" s="6" t="s">
        <v>34</v>
      </c>
      <c r="F35">
        <f>DAYS360(D35,G35)</f>
        <v>1417</v>
      </c>
      <c r="G35" s="8">
        <v>43901</v>
      </c>
      <c r="H35" s="35">
        <v>0</v>
      </c>
      <c r="I35" s="8">
        <v>42540</v>
      </c>
      <c r="J35">
        <f t="shared" si="0"/>
        <v>75</v>
      </c>
      <c r="K35">
        <v>1</v>
      </c>
      <c r="L35" s="8" t="s">
        <v>46</v>
      </c>
      <c r="M35">
        <v>1</v>
      </c>
      <c r="N35">
        <f t="shared" si="1"/>
        <v>76</v>
      </c>
      <c r="O35" s="8">
        <v>43901</v>
      </c>
      <c r="P35" s="8">
        <v>43901</v>
      </c>
      <c r="Q35" t="s">
        <v>500</v>
      </c>
    </row>
    <row r="36" spans="1:19" x14ac:dyDescent="0.25">
      <c r="A36" s="6">
        <v>5332300</v>
      </c>
      <c r="B36" s="7" t="s">
        <v>353</v>
      </c>
      <c r="C36" s="6">
        <v>70</v>
      </c>
      <c r="D36" s="8">
        <v>40909</v>
      </c>
      <c r="E36" s="6" t="s">
        <v>34</v>
      </c>
      <c r="F36">
        <f>DAYS360(D36,G36)</f>
        <v>3320</v>
      </c>
      <c r="G36" s="8">
        <v>44276</v>
      </c>
      <c r="H36" s="35">
        <v>0</v>
      </c>
      <c r="I36" s="8" t="s">
        <v>34</v>
      </c>
      <c r="J36">
        <f t="shared" ref="J36:J37" si="10">DAYS360(D36,G36)</f>
        <v>3320</v>
      </c>
      <c r="K36">
        <v>0</v>
      </c>
      <c r="L36" s="8" t="s">
        <v>36</v>
      </c>
      <c r="M36">
        <v>0</v>
      </c>
      <c r="N36">
        <f t="shared" ref="N36:N37" si="11">(G36-D36)</f>
        <v>3367</v>
      </c>
      <c r="O36" s="8">
        <v>44276</v>
      </c>
      <c r="P36" s="8">
        <v>44276</v>
      </c>
      <c r="Q36" t="s">
        <v>500</v>
      </c>
    </row>
    <row r="37" spans="1:19" x14ac:dyDescent="0.25">
      <c r="A37" s="6">
        <v>19088911</v>
      </c>
      <c r="B37" s="7" t="s">
        <v>353</v>
      </c>
      <c r="C37" s="6">
        <v>71</v>
      </c>
      <c r="D37" s="8">
        <v>44075</v>
      </c>
      <c r="E37" s="8" t="s">
        <v>34</v>
      </c>
      <c r="F37">
        <f>DAYS360(D37,G37)</f>
        <v>271</v>
      </c>
      <c r="G37" s="8">
        <v>44349</v>
      </c>
      <c r="H37" s="35">
        <v>0</v>
      </c>
      <c r="I37" s="8" t="s">
        <v>34</v>
      </c>
      <c r="J37">
        <f t="shared" si="10"/>
        <v>271</v>
      </c>
      <c r="K37">
        <v>0</v>
      </c>
      <c r="L37" s="8" t="s">
        <v>51</v>
      </c>
      <c r="N37">
        <f t="shared" si="11"/>
        <v>274</v>
      </c>
      <c r="O37" s="8">
        <v>44349</v>
      </c>
      <c r="P37" s="6" t="s">
        <v>292</v>
      </c>
      <c r="Q37" t="s">
        <v>40</v>
      </c>
    </row>
    <row r="38" spans="1:19" x14ac:dyDescent="0.25">
      <c r="A38" s="6">
        <v>371895</v>
      </c>
      <c r="B38" s="7" t="s">
        <v>353</v>
      </c>
      <c r="C38" s="6">
        <v>71</v>
      </c>
      <c r="D38" s="8">
        <v>44074</v>
      </c>
      <c r="E38" s="8" t="s">
        <v>34</v>
      </c>
      <c r="F38">
        <f>DAYS360(D38,G38)</f>
        <v>300</v>
      </c>
      <c r="G38" s="12">
        <v>44377</v>
      </c>
      <c r="H38" s="35">
        <v>0</v>
      </c>
      <c r="I38" s="8">
        <v>44149</v>
      </c>
      <c r="J38">
        <f t="shared" si="0"/>
        <v>74</v>
      </c>
      <c r="K38">
        <v>1</v>
      </c>
      <c r="L38" s="8" t="s">
        <v>46</v>
      </c>
      <c r="M38">
        <v>1</v>
      </c>
      <c r="N38">
        <f t="shared" si="1"/>
        <v>75</v>
      </c>
      <c r="O38" s="12">
        <v>44377</v>
      </c>
      <c r="P38" s="6" t="s">
        <v>292</v>
      </c>
      <c r="Q38" t="s">
        <v>40</v>
      </c>
    </row>
    <row r="39" spans="1:19" x14ac:dyDescent="0.25">
      <c r="A39" s="6">
        <v>8388734</v>
      </c>
      <c r="B39" s="7" t="s">
        <v>353</v>
      </c>
      <c r="C39" s="6">
        <v>71</v>
      </c>
      <c r="D39" s="8">
        <v>44242</v>
      </c>
      <c r="E39" s="8" t="s">
        <v>34</v>
      </c>
      <c r="F39">
        <f>DAYS360(D39,G39)</f>
        <v>135</v>
      </c>
      <c r="G39" s="12">
        <v>44377</v>
      </c>
      <c r="H39" s="35">
        <v>0</v>
      </c>
      <c r="I39" s="8">
        <v>44359</v>
      </c>
      <c r="J39">
        <f t="shared" si="0"/>
        <v>117</v>
      </c>
      <c r="K39">
        <v>1</v>
      </c>
      <c r="L39" s="8" t="s">
        <v>46</v>
      </c>
      <c r="M39">
        <v>1</v>
      </c>
      <c r="N39">
        <f t="shared" si="1"/>
        <v>117</v>
      </c>
      <c r="O39" s="12">
        <v>44377</v>
      </c>
      <c r="P39" s="6" t="s">
        <v>292</v>
      </c>
      <c r="Q39" t="s">
        <v>40</v>
      </c>
    </row>
    <row r="40" spans="1:19" x14ac:dyDescent="0.25">
      <c r="A40" s="6">
        <v>19053938</v>
      </c>
      <c r="B40" s="7" t="s">
        <v>353</v>
      </c>
      <c r="C40" s="6">
        <v>72</v>
      </c>
      <c r="D40" s="8">
        <v>44136</v>
      </c>
      <c r="E40" s="8">
        <v>44244</v>
      </c>
      <c r="F40">
        <f>DAYS360(D40,G40)</f>
        <v>239</v>
      </c>
      <c r="G40" s="12">
        <v>44377</v>
      </c>
      <c r="H40">
        <v>1</v>
      </c>
      <c r="I40" s="8" t="s">
        <v>34</v>
      </c>
      <c r="J40">
        <f t="shared" ref="J40:J41" si="12">DAYS360(D40,G40)</f>
        <v>239</v>
      </c>
      <c r="K40">
        <v>0</v>
      </c>
      <c r="L40" s="8" t="s">
        <v>46</v>
      </c>
      <c r="M40">
        <v>1</v>
      </c>
      <c r="N40">
        <f t="shared" ref="N40:N41" si="13">(G40-D40)</f>
        <v>241</v>
      </c>
      <c r="O40" s="12">
        <v>44377</v>
      </c>
      <c r="P40" s="6" t="s">
        <v>292</v>
      </c>
      <c r="Q40" t="s">
        <v>40</v>
      </c>
    </row>
    <row r="41" spans="1:19" x14ac:dyDescent="0.25">
      <c r="A41" s="6">
        <v>19077035</v>
      </c>
      <c r="B41" s="7" t="s">
        <v>353</v>
      </c>
      <c r="C41" s="6">
        <v>72</v>
      </c>
      <c r="D41" s="8">
        <v>44218</v>
      </c>
      <c r="E41" s="8">
        <v>44271</v>
      </c>
      <c r="F41">
        <f>DAYS360(D41,G41)</f>
        <v>158</v>
      </c>
      <c r="G41" s="12">
        <v>44377</v>
      </c>
      <c r="H41">
        <v>1</v>
      </c>
      <c r="I41" s="8" t="s">
        <v>34</v>
      </c>
      <c r="J41">
        <f t="shared" si="12"/>
        <v>158</v>
      </c>
      <c r="K41">
        <v>0</v>
      </c>
      <c r="L41" s="8" t="s">
        <v>36</v>
      </c>
      <c r="M41">
        <v>0</v>
      </c>
      <c r="N41">
        <f t="shared" si="13"/>
        <v>159</v>
      </c>
      <c r="O41" s="12">
        <v>44377</v>
      </c>
      <c r="P41" s="6" t="s">
        <v>292</v>
      </c>
      <c r="Q41" t="s">
        <v>40</v>
      </c>
    </row>
    <row r="42" spans="1:19" x14ac:dyDescent="0.25">
      <c r="A42" s="6">
        <v>311479</v>
      </c>
      <c r="B42" s="7" t="s">
        <v>353</v>
      </c>
      <c r="C42" s="6">
        <v>72</v>
      </c>
      <c r="D42" s="8">
        <v>44204</v>
      </c>
      <c r="E42" s="8" t="s">
        <v>34</v>
      </c>
      <c r="F42">
        <f>DAYS360(D42,G42)</f>
        <v>172</v>
      </c>
      <c r="G42" s="12">
        <v>44377</v>
      </c>
      <c r="H42" s="35">
        <v>0</v>
      </c>
      <c r="I42" s="8">
        <v>44282</v>
      </c>
      <c r="J42">
        <f t="shared" si="0"/>
        <v>79</v>
      </c>
      <c r="K42">
        <v>1</v>
      </c>
      <c r="L42" s="8" t="s">
        <v>46</v>
      </c>
      <c r="M42">
        <v>1</v>
      </c>
      <c r="N42">
        <f t="shared" si="1"/>
        <v>78</v>
      </c>
      <c r="O42" s="12">
        <v>44377</v>
      </c>
      <c r="P42" s="6" t="s">
        <v>292</v>
      </c>
      <c r="Q42" t="s">
        <v>40</v>
      </c>
    </row>
    <row r="43" spans="1:19" x14ac:dyDescent="0.25">
      <c r="A43" s="6">
        <v>1077142</v>
      </c>
      <c r="B43" s="7" t="s">
        <v>353</v>
      </c>
      <c r="C43" s="6">
        <v>72</v>
      </c>
      <c r="D43" s="8">
        <v>41472</v>
      </c>
      <c r="E43" s="13">
        <v>41504</v>
      </c>
      <c r="F43">
        <f>DAYS360(D43,G43)</f>
        <v>2629</v>
      </c>
      <c r="G43" s="8">
        <v>44141</v>
      </c>
      <c r="H43">
        <v>1</v>
      </c>
      <c r="I43" s="8" t="s">
        <v>34</v>
      </c>
      <c r="J43">
        <f t="shared" ref="J43:J46" si="14">DAYS360(D43,G43)</f>
        <v>2629</v>
      </c>
      <c r="K43">
        <v>0</v>
      </c>
      <c r="L43" s="8" t="s">
        <v>36</v>
      </c>
      <c r="M43">
        <v>0</v>
      </c>
      <c r="N43">
        <f t="shared" ref="N43:N46" si="15">(G43-D43)</f>
        <v>2669</v>
      </c>
      <c r="O43" s="8">
        <v>44141</v>
      </c>
      <c r="P43" s="8">
        <v>44141</v>
      </c>
      <c r="Q43" t="s">
        <v>500</v>
      </c>
    </row>
    <row r="44" spans="1:19" x14ac:dyDescent="0.25">
      <c r="A44" s="6">
        <v>19106684</v>
      </c>
      <c r="B44" s="7" t="s">
        <v>353</v>
      </c>
      <c r="C44" s="6">
        <v>72</v>
      </c>
      <c r="D44" s="8">
        <v>41239</v>
      </c>
      <c r="E44" s="6" t="s">
        <v>34</v>
      </c>
      <c r="F44">
        <f>DAYS360(D44,G44)</f>
        <v>3060</v>
      </c>
      <c r="G44" s="8">
        <v>44342</v>
      </c>
      <c r="H44" s="35">
        <v>0</v>
      </c>
      <c r="I44" s="8" t="s">
        <v>34</v>
      </c>
      <c r="J44">
        <f t="shared" si="14"/>
        <v>3060</v>
      </c>
      <c r="K44">
        <v>0</v>
      </c>
      <c r="L44" s="8" t="s">
        <v>36</v>
      </c>
      <c r="M44">
        <v>0</v>
      </c>
      <c r="N44">
        <f t="shared" si="15"/>
        <v>3103</v>
      </c>
      <c r="O44" s="8">
        <v>44342</v>
      </c>
      <c r="P44" s="8">
        <v>44342</v>
      </c>
      <c r="Q44" t="s">
        <v>500</v>
      </c>
    </row>
    <row r="45" spans="1:19" x14ac:dyDescent="0.25">
      <c r="A45" s="6">
        <v>19085261</v>
      </c>
      <c r="B45" s="7" t="s">
        <v>353</v>
      </c>
      <c r="C45" s="6">
        <v>73</v>
      </c>
      <c r="D45" s="8">
        <v>44216</v>
      </c>
      <c r="E45" s="8" t="s">
        <v>34</v>
      </c>
      <c r="F45">
        <f>DAYS360(D45,G45)</f>
        <v>167</v>
      </c>
      <c r="G45" s="8">
        <v>44384</v>
      </c>
      <c r="H45" s="35">
        <v>0</v>
      </c>
      <c r="I45" s="8" t="s">
        <v>34</v>
      </c>
      <c r="J45">
        <f t="shared" si="14"/>
        <v>167</v>
      </c>
      <c r="K45">
        <v>0</v>
      </c>
      <c r="L45" s="8" t="s">
        <v>51</v>
      </c>
      <c r="N45">
        <f t="shared" si="15"/>
        <v>168</v>
      </c>
      <c r="O45" s="8">
        <v>44384</v>
      </c>
      <c r="P45" s="6" t="s">
        <v>292</v>
      </c>
      <c r="Q45" t="s">
        <v>40</v>
      </c>
    </row>
    <row r="46" spans="1:19" x14ac:dyDescent="0.25">
      <c r="A46" s="6">
        <v>3240721</v>
      </c>
      <c r="B46" s="7" t="s">
        <v>353</v>
      </c>
      <c r="C46" s="6">
        <v>73</v>
      </c>
      <c r="D46" s="8">
        <v>44102</v>
      </c>
      <c r="E46" s="8" t="s">
        <v>34</v>
      </c>
      <c r="F46">
        <f>DAYS360(D46,G46)</f>
        <v>64</v>
      </c>
      <c r="G46" s="8">
        <v>44167</v>
      </c>
      <c r="H46" s="35">
        <v>0</v>
      </c>
      <c r="I46" s="8" t="s">
        <v>34</v>
      </c>
      <c r="J46">
        <f t="shared" si="14"/>
        <v>64</v>
      </c>
      <c r="K46">
        <v>0</v>
      </c>
      <c r="L46" s="8" t="s">
        <v>36</v>
      </c>
      <c r="M46">
        <v>0</v>
      </c>
      <c r="N46">
        <f t="shared" si="15"/>
        <v>65</v>
      </c>
      <c r="O46" s="8">
        <v>44167</v>
      </c>
      <c r="P46" s="8">
        <v>44167</v>
      </c>
      <c r="Q46" t="s">
        <v>500</v>
      </c>
    </row>
    <row r="47" spans="1:19" x14ac:dyDescent="0.25">
      <c r="A47" s="6">
        <v>5425606</v>
      </c>
      <c r="B47" s="7" t="s">
        <v>353</v>
      </c>
      <c r="C47" s="6">
        <v>73</v>
      </c>
      <c r="D47" s="8">
        <v>44169</v>
      </c>
      <c r="E47" s="8" t="s">
        <v>34</v>
      </c>
      <c r="F47">
        <f>DAYS360(D47,G47)</f>
        <v>206</v>
      </c>
      <c r="G47" s="12">
        <v>44377</v>
      </c>
      <c r="H47" s="35">
        <v>0</v>
      </c>
      <c r="I47" s="8">
        <v>44254</v>
      </c>
      <c r="J47">
        <f t="shared" si="0"/>
        <v>83</v>
      </c>
      <c r="K47">
        <v>1</v>
      </c>
      <c r="L47" s="8" t="s">
        <v>36</v>
      </c>
      <c r="M47">
        <v>0</v>
      </c>
      <c r="N47">
        <f t="shared" si="1"/>
        <v>85</v>
      </c>
      <c r="O47" s="12">
        <v>44377</v>
      </c>
      <c r="P47" s="6" t="s">
        <v>292</v>
      </c>
      <c r="Q47" t="s">
        <v>40</v>
      </c>
    </row>
    <row r="48" spans="1:19" x14ac:dyDescent="0.25">
      <c r="A48" s="6">
        <v>11330331</v>
      </c>
      <c r="B48" s="7" t="s">
        <v>353</v>
      </c>
      <c r="C48" s="6">
        <v>73</v>
      </c>
      <c r="D48" s="8">
        <v>42736</v>
      </c>
      <c r="E48" s="8" t="s">
        <v>34</v>
      </c>
      <c r="F48">
        <f>DAYS360(D48,G48)</f>
        <v>1159</v>
      </c>
      <c r="G48" s="8">
        <v>43910</v>
      </c>
      <c r="H48" s="35">
        <v>0</v>
      </c>
      <c r="I48" s="8" t="s">
        <v>34</v>
      </c>
      <c r="J48">
        <f t="shared" ref="J48:J60" si="16">DAYS360(D48,G48)</f>
        <v>1159</v>
      </c>
      <c r="K48">
        <v>0</v>
      </c>
      <c r="L48" s="8" t="s">
        <v>51</v>
      </c>
      <c r="N48">
        <f t="shared" ref="N48:N60" si="17">(G48-D48)</f>
        <v>1174</v>
      </c>
      <c r="O48" s="8">
        <v>43910</v>
      </c>
      <c r="P48" s="8">
        <v>43910</v>
      </c>
      <c r="Q48" t="s">
        <v>500</v>
      </c>
      <c r="S48" s="8"/>
    </row>
    <row r="49" spans="1:19" x14ac:dyDescent="0.25">
      <c r="A49" s="6">
        <v>19077909</v>
      </c>
      <c r="B49" s="7" t="s">
        <v>353</v>
      </c>
      <c r="C49" s="6">
        <v>73</v>
      </c>
      <c r="D49" s="8">
        <v>43797</v>
      </c>
      <c r="E49" s="6" t="s">
        <v>34</v>
      </c>
      <c r="F49">
        <f>DAYS360(D49,G49)</f>
        <v>198</v>
      </c>
      <c r="G49" s="8">
        <v>43998</v>
      </c>
      <c r="H49" s="35">
        <v>0</v>
      </c>
      <c r="I49" s="8" t="s">
        <v>34</v>
      </c>
      <c r="J49">
        <f t="shared" si="16"/>
        <v>198</v>
      </c>
      <c r="K49">
        <v>0</v>
      </c>
      <c r="L49" s="8" t="s">
        <v>36</v>
      </c>
      <c r="M49">
        <v>0</v>
      </c>
      <c r="N49">
        <f t="shared" si="17"/>
        <v>201</v>
      </c>
      <c r="O49" s="8">
        <v>43998</v>
      </c>
      <c r="P49" s="8">
        <v>43998</v>
      </c>
      <c r="Q49" t="s">
        <v>500</v>
      </c>
      <c r="S49" s="8"/>
    </row>
    <row r="50" spans="1:19" x14ac:dyDescent="0.25">
      <c r="A50" s="6">
        <v>5762554</v>
      </c>
      <c r="B50" s="7" t="s">
        <v>353</v>
      </c>
      <c r="C50" s="6">
        <v>73</v>
      </c>
      <c r="D50" s="8">
        <v>43374</v>
      </c>
      <c r="E50" s="13">
        <v>43461</v>
      </c>
      <c r="F50">
        <f>DAYS360(D50,G50)</f>
        <v>844</v>
      </c>
      <c r="G50" s="8">
        <v>44232</v>
      </c>
      <c r="H50">
        <v>1</v>
      </c>
      <c r="I50" s="8" t="s">
        <v>34</v>
      </c>
      <c r="J50">
        <f t="shared" si="16"/>
        <v>844</v>
      </c>
      <c r="K50">
        <v>0</v>
      </c>
      <c r="L50" s="8" t="s">
        <v>46</v>
      </c>
      <c r="M50">
        <v>1</v>
      </c>
      <c r="N50">
        <f t="shared" si="17"/>
        <v>858</v>
      </c>
      <c r="O50" s="8">
        <v>44232</v>
      </c>
      <c r="P50" s="8">
        <v>44232</v>
      </c>
      <c r="Q50" t="s">
        <v>500</v>
      </c>
      <c r="S50" s="8"/>
    </row>
    <row r="51" spans="1:19" x14ac:dyDescent="0.25">
      <c r="A51" s="6">
        <v>3031075</v>
      </c>
      <c r="B51" s="7" t="s">
        <v>353</v>
      </c>
      <c r="C51" s="6">
        <v>74</v>
      </c>
      <c r="D51" s="8">
        <v>44298</v>
      </c>
      <c r="E51" s="8" t="s">
        <v>34</v>
      </c>
      <c r="F51">
        <f>DAYS360(D51,G51)</f>
        <v>56</v>
      </c>
      <c r="G51" s="8">
        <v>44355</v>
      </c>
      <c r="H51" s="35">
        <v>0</v>
      </c>
      <c r="I51" s="8" t="s">
        <v>34</v>
      </c>
      <c r="J51">
        <f t="shared" si="16"/>
        <v>56</v>
      </c>
      <c r="K51">
        <v>0</v>
      </c>
      <c r="L51" s="8" t="s">
        <v>46</v>
      </c>
      <c r="M51">
        <v>1</v>
      </c>
      <c r="N51">
        <f t="shared" si="17"/>
        <v>57</v>
      </c>
      <c r="O51" s="8">
        <v>44355</v>
      </c>
      <c r="P51" s="6" t="s">
        <v>292</v>
      </c>
      <c r="Q51" t="s">
        <v>40</v>
      </c>
      <c r="S51" s="8">
        <v>44342</v>
      </c>
    </row>
    <row r="52" spans="1:19" x14ac:dyDescent="0.25">
      <c r="A52" s="6">
        <v>3294346</v>
      </c>
      <c r="B52" s="7" t="s">
        <v>353</v>
      </c>
      <c r="C52" s="6">
        <v>74</v>
      </c>
      <c r="D52" s="8">
        <v>41222</v>
      </c>
      <c r="E52" s="6" t="s">
        <v>34</v>
      </c>
      <c r="F52">
        <f>DAYS360(D52,G52)</f>
        <v>2953</v>
      </c>
      <c r="G52" s="8">
        <v>44218</v>
      </c>
      <c r="H52" s="35">
        <v>0</v>
      </c>
      <c r="I52" s="8" t="s">
        <v>34</v>
      </c>
      <c r="J52">
        <f t="shared" si="16"/>
        <v>2953</v>
      </c>
      <c r="K52">
        <v>0</v>
      </c>
      <c r="L52" s="8" t="s">
        <v>51</v>
      </c>
      <c r="N52">
        <f t="shared" si="17"/>
        <v>2996</v>
      </c>
      <c r="O52" s="8">
        <v>44218</v>
      </c>
      <c r="P52" s="8">
        <v>44218</v>
      </c>
      <c r="Q52" t="s">
        <v>500</v>
      </c>
      <c r="S52" s="8"/>
    </row>
    <row r="53" spans="1:19" x14ac:dyDescent="0.25">
      <c r="A53" s="6">
        <v>17127616</v>
      </c>
      <c r="B53" s="7" t="s">
        <v>353</v>
      </c>
      <c r="C53" s="6">
        <v>75</v>
      </c>
      <c r="D53" s="8">
        <v>44295</v>
      </c>
      <c r="E53" s="8">
        <v>44371</v>
      </c>
      <c r="F53">
        <f>DAYS360(D53,G53)</f>
        <v>81</v>
      </c>
      <c r="G53" s="12">
        <v>44377</v>
      </c>
      <c r="H53">
        <v>1</v>
      </c>
      <c r="I53" s="8" t="s">
        <v>34</v>
      </c>
      <c r="J53">
        <f t="shared" si="16"/>
        <v>81</v>
      </c>
      <c r="K53">
        <v>0</v>
      </c>
      <c r="L53" s="8" t="s">
        <v>36</v>
      </c>
      <c r="M53">
        <v>0</v>
      </c>
      <c r="N53">
        <f t="shared" si="17"/>
        <v>82</v>
      </c>
      <c r="O53" s="12">
        <v>44377</v>
      </c>
      <c r="P53" s="6" t="s">
        <v>292</v>
      </c>
      <c r="Q53" t="s">
        <v>40</v>
      </c>
      <c r="S53" s="8">
        <v>43910</v>
      </c>
    </row>
    <row r="54" spans="1:19" x14ac:dyDescent="0.25">
      <c r="A54" s="6">
        <v>2843394</v>
      </c>
      <c r="B54" s="7" t="s">
        <v>353</v>
      </c>
      <c r="C54" s="6">
        <v>75</v>
      </c>
      <c r="D54" s="8">
        <v>44274</v>
      </c>
      <c r="E54" s="8" t="s">
        <v>34</v>
      </c>
      <c r="F54">
        <f>DAYS360(D54,G54)</f>
        <v>81</v>
      </c>
      <c r="G54" s="8">
        <v>44357</v>
      </c>
      <c r="H54" s="35">
        <v>0</v>
      </c>
      <c r="I54" s="8" t="s">
        <v>34</v>
      </c>
      <c r="J54">
        <f t="shared" si="16"/>
        <v>81</v>
      </c>
      <c r="K54">
        <v>0</v>
      </c>
      <c r="L54" s="8" t="s">
        <v>46</v>
      </c>
      <c r="M54">
        <v>1</v>
      </c>
      <c r="N54">
        <f t="shared" si="17"/>
        <v>83</v>
      </c>
      <c r="O54" s="8">
        <v>44357</v>
      </c>
      <c r="P54" s="6" t="s">
        <v>292</v>
      </c>
      <c r="Q54" t="s">
        <v>40</v>
      </c>
      <c r="S54" s="8">
        <v>43998</v>
      </c>
    </row>
    <row r="55" spans="1:19" x14ac:dyDescent="0.25">
      <c r="A55" s="6">
        <v>4325847</v>
      </c>
      <c r="B55" s="7" t="s">
        <v>353</v>
      </c>
      <c r="C55" s="6">
        <v>75</v>
      </c>
      <c r="D55" s="8">
        <v>44336</v>
      </c>
      <c r="E55" s="8" t="s">
        <v>34</v>
      </c>
      <c r="F55">
        <f>DAYS360(D55,G55)</f>
        <v>36</v>
      </c>
      <c r="G55" s="8">
        <v>44373</v>
      </c>
      <c r="H55" s="35">
        <v>0</v>
      </c>
      <c r="I55" s="8" t="s">
        <v>34</v>
      </c>
      <c r="J55">
        <f t="shared" si="16"/>
        <v>36</v>
      </c>
      <c r="K55">
        <v>0</v>
      </c>
      <c r="L55" s="8" t="s">
        <v>46</v>
      </c>
      <c r="M55">
        <v>1</v>
      </c>
      <c r="N55">
        <f t="shared" si="17"/>
        <v>37</v>
      </c>
      <c r="O55" s="8">
        <v>44373</v>
      </c>
      <c r="P55" s="6" t="s">
        <v>292</v>
      </c>
      <c r="Q55" t="s">
        <v>40</v>
      </c>
      <c r="S55" s="8">
        <v>44232</v>
      </c>
    </row>
    <row r="56" spans="1:19" x14ac:dyDescent="0.25">
      <c r="A56" s="6">
        <v>17137019</v>
      </c>
      <c r="B56" s="7" t="s">
        <v>353</v>
      </c>
      <c r="C56" s="6">
        <v>75</v>
      </c>
      <c r="D56" s="8">
        <v>37622</v>
      </c>
      <c r="E56" s="13">
        <v>37726</v>
      </c>
      <c r="F56">
        <f>DAYS360(D56,G56)</f>
        <v>6354</v>
      </c>
      <c r="G56" s="8">
        <v>44068</v>
      </c>
      <c r="H56">
        <v>1</v>
      </c>
      <c r="I56" s="8" t="s">
        <v>34</v>
      </c>
      <c r="J56">
        <f t="shared" si="16"/>
        <v>6354</v>
      </c>
      <c r="K56">
        <v>0</v>
      </c>
      <c r="L56" s="8" t="s">
        <v>46</v>
      </c>
      <c r="M56">
        <v>1</v>
      </c>
      <c r="N56">
        <f t="shared" si="17"/>
        <v>6446</v>
      </c>
      <c r="O56" s="8">
        <v>44068</v>
      </c>
      <c r="P56" s="8">
        <v>44068</v>
      </c>
      <c r="Q56" t="s">
        <v>500</v>
      </c>
      <c r="S56" s="8"/>
    </row>
    <row r="57" spans="1:19" x14ac:dyDescent="0.25">
      <c r="A57" s="6">
        <v>17146403</v>
      </c>
      <c r="B57" s="7" t="s">
        <v>353</v>
      </c>
      <c r="C57" s="6">
        <v>75</v>
      </c>
      <c r="D57" s="8">
        <v>43255</v>
      </c>
      <c r="E57" s="13">
        <v>43403</v>
      </c>
      <c r="F57">
        <f>DAYS360(D57,G57)</f>
        <v>677</v>
      </c>
      <c r="G57" s="8">
        <v>43942</v>
      </c>
      <c r="H57">
        <v>1</v>
      </c>
      <c r="I57" s="8" t="s">
        <v>34</v>
      </c>
      <c r="J57">
        <f t="shared" si="16"/>
        <v>677</v>
      </c>
      <c r="K57">
        <v>0</v>
      </c>
      <c r="L57" s="8" t="s">
        <v>46</v>
      </c>
      <c r="M57">
        <v>1</v>
      </c>
      <c r="N57">
        <f t="shared" si="17"/>
        <v>687</v>
      </c>
      <c r="O57" s="8">
        <v>43942</v>
      </c>
      <c r="P57" s="8">
        <v>43942</v>
      </c>
      <c r="Q57" t="s">
        <v>500</v>
      </c>
      <c r="S57" s="8"/>
    </row>
    <row r="58" spans="1:19" x14ac:dyDescent="0.25">
      <c r="A58" s="6">
        <v>12222009</v>
      </c>
      <c r="B58" s="7" t="s">
        <v>353</v>
      </c>
      <c r="C58" s="6">
        <v>76</v>
      </c>
      <c r="D58" s="8">
        <v>44328</v>
      </c>
      <c r="E58" s="8" t="s">
        <v>34</v>
      </c>
      <c r="F58">
        <f>DAYS360(D58,G58)</f>
        <v>50</v>
      </c>
      <c r="G58" s="8">
        <v>44379</v>
      </c>
      <c r="H58" s="35">
        <v>0</v>
      </c>
      <c r="I58" s="8" t="s">
        <v>34</v>
      </c>
      <c r="J58">
        <f t="shared" si="16"/>
        <v>50</v>
      </c>
      <c r="K58">
        <v>0</v>
      </c>
      <c r="L58" s="8" t="s">
        <v>36</v>
      </c>
      <c r="M58">
        <v>0</v>
      </c>
      <c r="N58">
        <f t="shared" si="17"/>
        <v>51</v>
      </c>
      <c r="O58" s="8">
        <v>44379</v>
      </c>
      <c r="P58" s="6" t="s">
        <v>292</v>
      </c>
      <c r="Q58" t="s">
        <v>40</v>
      </c>
      <c r="S58" s="8">
        <v>43942</v>
      </c>
    </row>
    <row r="59" spans="1:19" x14ac:dyDescent="0.25">
      <c r="A59" s="6">
        <v>3266869</v>
      </c>
      <c r="B59" s="7" t="s">
        <v>353</v>
      </c>
      <c r="C59" s="6">
        <v>76</v>
      </c>
      <c r="D59" s="8">
        <v>43282</v>
      </c>
      <c r="E59" s="13">
        <v>43306</v>
      </c>
      <c r="F59">
        <f>DAYS360(D59,G59)</f>
        <v>667</v>
      </c>
      <c r="G59" s="8">
        <v>43959</v>
      </c>
      <c r="H59">
        <v>1</v>
      </c>
      <c r="I59" s="6" t="s">
        <v>34</v>
      </c>
      <c r="J59">
        <f t="shared" si="16"/>
        <v>667</v>
      </c>
      <c r="K59">
        <v>0</v>
      </c>
      <c r="L59" s="8" t="s">
        <v>46</v>
      </c>
      <c r="M59">
        <v>1</v>
      </c>
      <c r="N59">
        <f t="shared" si="17"/>
        <v>677</v>
      </c>
      <c r="O59" s="8">
        <v>43959</v>
      </c>
      <c r="P59" s="8">
        <v>43959</v>
      </c>
      <c r="Q59" t="s">
        <v>500</v>
      </c>
      <c r="S59" s="8"/>
    </row>
    <row r="60" spans="1:19" x14ac:dyDescent="0.25">
      <c r="A60" s="6">
        <v>17111163</v>
      </c>
      <c r="B60" s="7" t="s">
        <v>353</v>
      </c>
      <c r="C60" s="6">
        <v>77</v>
      </c>
      <c r="D60" s="8">
        <v>44215</v>
      </c>
      <c r="E60" s="8">
        <v>44259</v>
      </c>
      <c r="F60">
        <f>DAYS360(D60,G60)</f>
        <v>161</v>
      </c>
      <c r="G60" s="12">
        <v>44377</v>
      </c>
      <c r="H60">
        <v>1</v>
      </c>
      <c r="I60" s="8" t="s">
        <v>34</v>
      </c>
      <c r="J60">
        <f t="shared" si="16"/>
        <v>161</v>
      </c>
      <c r="K60">
        <v>0</v>
      </c>
      <c r="L60" s="8" t="s">
        <v>46</v>
      </c>
      <c r="M60">
        <v>1</v>
      </c>
      <c r="N60">
        <f t="shared" si="17"/>
        <v>162</v>
      </c>
      <c r="O60" s="12">
        <v>44377</v>
      </c>
      <c r="P60" s="6" t="s">
        <v>292</v>
      </c>
      <c r="Q60" t="s">
        <v>40</v>
      </c>
      <c r="S60" s="8">
        <v>44331</v>
      </c>
    </row>
    <row r="61" spans="1:19" x14ac:dyDescent="0.25">
      <c r="A61" s="6">
        <v>3044939</v>
      </c>
      <c r="B61" s="7" t="s">
        <v>353</v>
      </c>
      <c r="C61" s="6">
        <v>77</v>
      </c>
      <c r="D61" s="8">
        <v>44085</v>
      </c>
      <c r="E61" s="8" t="s">
        <v>34</v>
      </c>
      <c r="F61">
        <f>DAYS360(D61,G61)</f>
        <v>289</v>
      </c>
      <c r="G61" s="12">
        <v>44377</v>
      </c>
      <c r="H61" s="35">
        <v>0</v>
      </c>
      <c r="I61" s="8">
        <v>44103</v>
      </c>
      <c r="J61">
        <f t="shared" si="0"/>
        <v>18</v>
      </c>
      <c r="K61">
        <v>1</v>
      </c>
      <c r="L61" s="8" t="s">
        <v>36</v>
      </c>
      <c r="M61">
        <v>0</v>
      </c>
      <c r="N61">
        <f t="shared" si="1"/>
        <v>18</v>
      </c>
      <c r="O61" s="12">
        <v>44377</v>
      </c>
      <c r="P61" s="6" t="s">
        <v>292</v>
      </c>
      <c r="Q61" t="s">
        <v>40</v>
      </c>
      <c r="S61" s="8">
        <v>43939</v>
      </c>
    </row>
    <row r="62" spans="1:19" x14ac:dyDescent="0.25">
      <c r="A62" s="6">
        <v>4169833</v>
      </c>
      <c r="B62" s="7" t="s">
        <v>353</v>
      </c>
      <c r="C62" s="6">
        <v>77</v>
      </c>
      <c r="D62" s="8">
        <v>42036</v>
      </c>
      <c r="E62" s="6" t="s">
        <v>34</v>
      </c>
      <c r="F62">
        <f>DAYS360(D62,G62)</f>
        <v>2264</v>
      </c>
      <c r="G62" s="8">
        <v>44331</v>
      </c>
      <c r="H62" s="35">
        <v>0</v>
      </c>
      <c r="I62" s="6" t="s">
        <v>34</v>
      </c>
      <c r="J62">
        <f t="shared" ref="J62:J65" si="18">DAYS360(D62,G62)</f>
        <v>2264</v>
      </c>
      <c r="K62">
        <v>0</v>
      </c>
      <c r="L62" s="8" t="s">
        <v>51</v>
      </c>
      <c r="N62">
        <f t="shared" ref="N62:N65" si="19">(G62-D62)</f>
        <v>2295</v>
      </c>
      <c r="O62" s="8">
        <v>44331</v>
      </c>
      <c r="P62" s="8">
        <v>44331</v>
      </c>
      <c r="Q62" t="s">
        <v>500</v>
      </c>
      <c r="S62" s="8"/>
    </row>
    <row r="63" spans="1:19" x14ac:dyDescent="0.25">
      <c r="A63" s="6">
        <v>17078384</v>
      </c>
      <c r="B63" s="7" t="s">
        <v>353</v>
      </c>
      <c r="C63" s="6">
        <v>78</v>
      </c>
      <c r="D63" s="8">
        <v>44013</v>
      </c>
      <c r="E63" s="8">
        <v>44027</v>
      </c>
      <c r="F63">
        <f>DAYS360(D63,G63)</f>
        <v>359</v>
      </c>
      <c r="G63" s="12">
        <v>44377</v>
      </c>
      <c r="H63">
        <v>1</v>
      </c>
      <c r="I63" s="8" t="s">
        <v>34</v>
      </c>
      <c r="J63">
        <f t="shared" si="18"/>
        <v>359</v>
      </c>
      <c r="K63">
        <v>0</v>
      </c>
      <c r="L63" s="8" t="s">
        <v>46</v>
      </c>
      <c r="M63">
        <v>1</v>
      </c>
      <c r="N63">
        <f t="shared" si="19"/>
        <v>364</v>
      </c>
      <c r="O63" s="12">
        <v>44377</v>
      </c>
      <c r="P63" s="6" t="s">
        <v>292</v>
      </c>
      <c r="Q63" t="s">
        <v>40</v>
      </c>
      <c r="S63" s="8">
        <v>44129</v>
      </c>
    </row>
    <row r="64" spans="1:19" x14ac:dyDescent="0.25">
      <c r="A64" s="6">
        <v>3068716</v>
      </c>
      <c r="B64" s="7" t="s">
        <v>353</v>
      </c>
      <c r="C64" s="6">
        <v>78</v>
      </c>
      <c r="D64" s="8">
        <v>44279</v>
      </c>
      <c r="E64" s="8">
        <v>44321</v>
      </c>
      <c r="F64">
        <f>DAYS360(D64,G64)</f>
        <v>96</v>
      </c>
      <c r="G64" s="12">
        <v>44377</v>
      </c>
      <c r="H64">
        <v>1</v>
      </c>
      <c r="I64" s="8" t="s">
        <v>34</v>
      </c>
      <c r="J64">
        <f t="shared" si="18"/>
        <v>96</v>
      </c>
      <c r="K64">
        <v>0</v>
      </c>
      <c r="L64" s="8" t="s">
        <v>46</v>
      </c>
      <c r="M64">
        <v>1</v>
      </c>
      <c r="N64">
        <f t="shared" si="19"/>
        <v>98</v>
      </c>
      <c r="O64" s="12">
        <v>44377</v>
      </c>
      <c r="P64" s="6" t="s">
        <v>292</v>
      </c>
      <c r="Q64" t="s">
        <v>40</v>
      </c>
      <c r="S64" s="8">
        <v>44321</v>
      </c>
    </row>
    <row r="65" spans="1:19" x14ac:dyDescent="0.25">
      <c r="A65" s="6">
        <v>6742433</v>
      </c>
      <c r="B65" s="7" t="s">
        <v>353</v>
      </c>
      <c r="C65" s="6">
        <v>78</v>
      </c>
      <c r="D65" s="8">
        <v>44222</v>
      </c>
      <c r="E65" s="8">
        <v>44255</v>
      </c>
      <c r="F65">
        <f>DAYS360(D65,G65)</f>
        <v>154</v>
      </c>
      <c r="G65" s="12">
        <v>44377</v>
      </c>
      <c r="H65">
        <v>1</v>
      </c>
      <c r="I65" s="8" t="s">
        <v>34</v>
      </c>
      <c r="J65">
        <f t="shared" si="18"/>
        <v>154</v>
      </c>
      <c r="K65">
        <v>0</v>
      </c>
      <c r="L65" s="8" t="s">
        <v>36</v>
      </c>
      <c r="M65">
        <v>0</v>
      </c>
      <c r="N65">
        <f t="shared" si="19"/>
        <v>155</v>
      </c>
      <c r="O65" s="12">
        <v>44377</v>
      </c>
      <c r="P65" s="6" t="s">
        <v>292</v>
      </c>
      <c r="Q65" t="s">
        <v>40</v>
      </c>
      <c r="S65" s="8">
        <v>44308</v>
      </c>
    </row>
    <row r="66" spans="1:19" x14ac:dyDescent="0.25">
      <c r="A66" s="6">
        <v>14196564</v>
      </c>
      <c r="B66" s="7" t="s">
        <v>353</v>
      </c>
      <c r="C66" s="6">
        <v>78</v>
      </c>
      <c r="D66" s="8">
        <v>39814</v>
      </c>
      <c r="E66" s="6" t="s">
        <v>34</v>
      </c>
      <c r="F66">
        <f>DAYS360(D66,G66)</f>
        <v>4067</v>
      </c>
      <c r="G66" s="8">
        <v>43939</v>
      </c>
      <c r="H66" s="35">
        <v>0</v>
      </c>
      <c r="I66" s="8">
        <v>39962</v>
      </c>
      <c r="J66">
        <f t="shared" si="0"/>
        <v>148</v>
      </c>
      <c r="K66">
        <v>1</v>
      </c>
      <c r="L66" s="8" t="s">
        <v>46</v>
      </c>
      <c r="M66">
        <v>1</v>
      </c>
      <c r="N66">
        <f t="shared" si="1"/>
        <v>148</v>
      </c>
      <c r="O66" s="8">
        <v>43939</v>
      </c>
      <c r="P66" s="8">
        <v>43939</v>
      </c>
      <c r="Q66" t="s">
        <v>500</v>
      </c>
      <c r="S66" s="8"/>
    </row>
    <row r="67" spans="1:19" x14ac:dyDescent="0.25">
      <c r="A67" s="6">
        <v>17066227</v>
      </c>
      <c r="B67" s="7" t="s">
        <v>353</v>
      </c>
      <c r="C67" s="6">
        <v>78</v>
      </c>
      <c r="D67" s="8">
        <v>40179</v>
      </c>
      <c r="E67" s="6" t="s">
        <v>34</v>
      </c>
      <c r="F67">
        <f>DAYS360(D67,G67)</f>
        <v>3934</v>
      </c>
      <c r="G67" s="8">
        <v>44170</v>
      </c>
      <c r="H67" s="35">
        <v>0</v>
      </c>
      <c r="I67" s="8">
        <v>40253</v>
      </c>
      <c r="J67">
        <f t="shared" ref="J67:J77" si="20">DAYS360(D67,I67)</f>
        <v>75</v>
      </c>
      <c r="K67">
        <v>1</v>
      </c>
      <c r="L67" s="8" t="s">
        <v>51</v>
      </c>
      <c r="N67">
        <f t="shared" ref="N67:N77" si="21">(I67-D67)</f>
        <v>74</v>
      </c>
      <c r="O67" s="8">
        <v>44170</v>
      </c>
      <c r="P67" s="8">
        <v>44170</v>
      </c>
      <c r="Q67" t="s">
        <v>500</v>
      </c>
      <c r="S67" s="8"/>
    </row>
    <row r="68" spans="1:19" x14ac:dyDescent="0.25">
      <c r="A68" s="6">
        <v>17093278</v>
      </c>
      <c r="B68" s="7" t="s">
        <v>353</v>
      </c>
      <c r="C68" s="6">
        <v>78</v>
      </c>
      <c r="D68" s="8">
        <v>42370</v>
      </c>
      <c r="E68" s="6" t="s">
        <v>34</v>
      </c>
      <c r="F68">
        <f>DAYS360(D68,G68)</f>
        <v>1734</v>
      </c>
      <c r="G68" s="8">
        <v>44129</v>
      </c>
      <c r="H68" s="35">
        <v>0</v>
      </c>
      <c r="I68" s="13">
        <v>42634</v>
      </c>
      <c r="J68">
        <f t="shared" si="20"/>
        <v>260</v>
      </c>
      <c r="K68">
        <v>1</v>
      </c>
      <c r="L68" s="8" t="s">
        <v>46</v>
      </c>
      <c r="M68">
        <v>1</v>
      </c>
      <c r="N68">
        <f t="shared" si="21"/>
        <v>264</v>
      </c>
      <c r="O68" s="8">
        <v>44129</v>
      </c>
      <c r="P68" s="8">
        <v>44129</v>
      </c>
      <c r="Q68" t="s">
        <v>500</v>
      </c>
      <c r="S68" s="8"/>
    </row>
    <row r="69" spans="1:19" x14ac:dyDescent="0.25">
      <c r="A69" s="6">
        <v>17068584</v>
      </c>
      <c r="B69" s="7" t="s">
        <v>353</v>
      </c>
      <c r="C69" s="6">
        <v>79</v>
      </c>
      <c r="D69" s="8">
        <v>37622</v>
      </c>
      <c r="E69" s="6" t="s">
        <v>34</v>
      </c>
      <c r="F69">
        <f>DAYS360(D69,G69)</f>
        <v>6604</v>
      </c>
      <c r="G69" s="8">
        <v>44321</v>
      </c>
      <c r="H69" s="35">
        <v>0</v>
      </c>
      <c r="I69" s="8" t="s">
        <v>34</v>
      </c>
      <c r="J69">
        <f t="shared" ref="J69:J76" si="22">DAYS360(D69,G69)</f>
        <v>6604</v>
      </c>
      <c r="K69">
        <v>0</v>
      </c>
      <c r="L69" s="8" t="s">
        <v>51</v>
      </c>
      <c r="N69">
        <f t="shared" ref="N69:N76" si="23">(G69-D69)</f>
        <v>6699</v>
      </c>
      <c r="O69" s="8">
        <v>44321</v>
      </c>
      <c r="P69" s="8">
        <v>44321</v>
      </c>
      <c r="Q69" t="s">
        <v>500</v>
      </c>
      <c r="S69" s="8"/>
    </row>
    <row r="70" spans="1:19" x14ac:dyDescent="0.25">
      <c r="A70" s="6">
        <v>4573024</v>
      </c>
      <c r="B70" s="7" t="s">
        <v>353</v>
      </c>
      <c r="C70" s="6">
        <v>79</v>
      </c>
      <c r="D70" s="8">
        <v>36404</v>
      </c>
      <c r="E70" s="6" t="s">
        <v>34</v>
      </c>
      <c r="F70">
        <f>DAYS360(D70,G70)</f>
        <v>7791</v>
      </c>
      <c r="G70" s="8">
        <v>44308</v>
      </c>
      <c r="H70" s="35">
        <v>0</v>
      </c>
      <c r="I70" s="8" t="s">
        <v>34</v>
      </c>
      <c r="J70">
        <f t="shared" si="22"/>
        <v>7791</v>
      </c>
      <c r="K70">
        <v>0</v>
      </c>
      <c r="L70" s="8" t="s">
        <v>46</v>
      </c>
      <c r="M70">
        <v>1</v>
      </c>
      <c r="N70">
        <f t="shared" si="23"/>
        <v>7904</v>
      </c>
      <c r="O70" s="8">
        <v>44308</v>
      </c>
      <c r="P70" s="8">
        <v>44308</v>
      </c>
      <c r="Q70" t="s">
        <v>500</v>
      </c>
      <c r="S70" s="8"/>
    </row>
    <row r="71" spans="1:19" x14ac:dyDescent="0.25">
      <c r="A71" s="6">
        <v>17049159</v>
      </c>
      <c r="B71" s="7" t="s">
        <v>353</v>
      </c>
      <c r="C71" s="6">
        <v>80</v>
      </c>
      <c r="D71" s="8">
        <v>39448</v>
      </c>
      <c r="E71" s="13">
        <v>39533</v>
      </c>
      <c r="F71">
        <f>DAYS360(D71,G71)</f>
        <v>4592</v>
      </c>
      <c r="G71" s="8">
        <v>44107</v>
      </c>
      <c r="H71">
        <v>1</v>
      </c>
      <c r="I71" s="8" t="s">
        <v>34</v>
      </c>
      <c r="J71">
        <f t="shared" si="22"/>
        <v>4592</v>
      </c>
      <c r="K71">
        <v>0</v>
      </c>
      <c r="L71" s="8" t="s">
        <v>51</v>
      </c>
      <c r="N71">
        <f t="shared" si="23"/>
        <v>4659</v>
      </c>
      <c r="O71" s="8">
        <v>44107</v>
      </c>
      <c r="P71" s="8">
        <v>44107</v>
      </c>
      <c r="Q71" t="s">
        <v>500</v>
      </c>
      <c r="S71" s="8"/>
    </row>
    <row r="72" spans="1:19" x14ac:dyDescent="0.25">
      <c r="A72" s="6">
        <v>17069305</v>
      </c>
      <c r="B72" s="7" t="s">
        <v>353</v>
      </c>
      <c r="C72" s="6">
        <v>80</v>
      </c>
      <c r="D72" s="8">
        <v>43307</v>
      </c>
      <c r="E72" s="13">
        <v>43377</v>
      </c>
      <c r="F72">
        <f>DAYS360(D72,G72)</f>
        <v>907</v>
      </c>
      <c r="G72" s="8">
        <v>44230</v>
      </c>
      <c r="H72">
        <v>1</v>
      </c>
      <c r="I72" s="8" t="s">
        <v>34</v>
      </c>
      <c r="J72">
        <f t="shared" si="22"/>
        <v>907</v>
      </c>
      <c r="K72">
        <v>0</v>
      </c>
      <c r="L72" s="8" t="s">
        <v>51</v>
      </c>
      <c r="N72">
        <f t="shared" si="23"/>
        <v>923</v>
      </c>
      <c r="O72" s="8">
        <v>44230</v>
      </c>
      <c r="P72" s="8">
        <v>44230</v>
      </c>
      <c r="Q72" t="s">
        <v>500</v>
      </c>
      <c r="S72" s="8"/>
    </row>
    <row r="73" spans="1:19" x14ac:dyDescent="0.25">
      <c r="A73" s="6">
        <v>4199262</v>
      </c>
      <c r="B73" s="7" t="s">
        <v>353</v>
      </c>
      <c r="C73" s="6">
        <v>82</v>
      </c>
      <c r="D73" s="8">
        <v>43257</v>
      </c>
      <c r="E73" s="13">
        <v>43311</v>
      </c>
      <c r="F73">
        <f>DAYS360(D73,G73)</f>
        <v>886</v>
      </c>
      <c r="G73" s="8">
        <v>44157</v>
      </c>
      <c r="H73">
        <v>1</v>
      </c>
      <c r="I73" s="6" t="s">
        <v>34</v>
      </c>
      <c r="J73">
        <f t="shared" si="22"/>
        <v>886</v>
      </c>
      <c r="K73">
        <v>0</v>
      </c>
      <c r="L73" s="8" t="s">
        <v>51</v>
      </c>
      <c r="N73">
        <f t="shared" si="23"/>
        <v>900</v>
      </c>
      <c r="O73" s="8">
        <v>44157</v>
      </c>
      <c r="P73" s="8">
        <v>44157</v>
      </c>
      <c r="Q73" t="s">
        <v>500</v>
      </c>
    </row>
    <row r="74" spans="1:19" x14ac:dyDescent="0.25">
      <c r="A74" s="6">
        <v>149216</v>
      </c>
      <c r="B74" s="7" t="s">
        <v>353</v>
      </c>
      <c r="C74" s="6">
        <v>87</v>
      </c>
      <c r="D74" s="8">
        <v>37622</v>
      </c>
      <c r="E74" s="6" t="s">
        <v>34</v>
      </c>
      <c r="F74">
        <f>DAYS360(D74,G74)</f>
        <v>6276</v>
      </c>
      <c r="G74" s="8">
        <v>43989</v>
      </c>
      <c r="H74" s="35">
        <v>0</v>
      </c>
      <c r="I74" s="8" t="s">
        <v>34</v>
      </c>
      <c r="J74">
        <f t="shared" si="22"/>
        <v>6276</v>
      </c>
      <c r="K74">
        <v>0</v>
      </c>
      <c r="L74" s="8" t="s">
        <v>51</v>
      </c>
      <c r="N74">
        <f t="shared" si="23"/>
        <v>6367</v>
      </c>
      <c r="O74" s="8">
        <v>43989</v>
      </c>
      <c r="P74" s="8">
        <v>43989</v>
      </c>
      <c r="Q74" t="s">
        <v>500</v>
      </c>
    </row>
    <row r="75" spans="1:19" x14ac:dyDescent="0.25">
      <c r="A75" s="6">
        <v>16454</v>
      </c>
      <c r="B75" s="7" t="s">
        <v>353</v>
      </c>
      <c r="C75" s="6">
        <v>90</v>
      </c>
      <c r="D75" s="8">
        <v>39814</v>
      </c>
      <c r="E75" s="13">
        <v>39870</v>
      </c>
      <c r="F75">
        <f>DAYS360(D75,G75)</f>
        <v>4391</v>
      </c>
      <c r="G75" s="8">
        <v>44267</v>
      </c>
      <c r="H75">
        <v>1</v>
      </c>
      <c r="I75" s="8" t="s">
        <v>34</v>
      </c>
      <c r="J75">
        <f t="shared" si="22"/>
        <v>4391</v>
      </c>
      <c r="K75">
        <v>0</v>
      </c>
      <c r="L75" s="8" t="s">
        <v>51</v>
      </c>
      <c r="N75">
        <f t="shared" si="23"/>
        <v>4453</v>
      </c>
      <c r="O75" s="8">
        <v>44267</v>
      </c>
      <c r="P75" s="8">
        <v>44267</v>
      </c>
      <c r="Q75" t="s">
        <v>500</v>
      </c>
    </row>
    <row r="76" spans="1:19" x14ac:dyDescent="0.25">
      <c r="A76" s="6">
        <v>2200444</v>
      </c>
      <c r="B76" s="7" t="s">
        <v>353</v>
      </c>
      <c r="C76" s="6">
        <v>90</v>
      </c>
      <c r="D76" s="8">
        <v>40179</v>
      </c>
      <c r="E76" s="6" t="s">
        <v>34</v>
      </c>
      <c r="F76">
        <f>DAYS360(D76,G76)</f>
        <v>3868</v>
      </c>
      <c r="G76" s="8">
        <v>44103</v>
      </c>
      <c r="H76" s="35">
        <v>0</v>
      </c>
      <c r="I76" s="8" t="s">
        <v>34</v>
      </c>
      <c r="J76">
        <f t="shared" si="22"/>
        <v>3868</v>
      </c>
      <c r="K76">
        <v>0</v>
      </c>
      <c r="L76" s="8" t="s">
        <v>36</v>
      </c>
      <c r="M76">
        <v>0</v>
      </c>
      <c r="N76">
        <f t="shared" si="23"/>
        <v>3924</v>
      </c>
      <c r="O76" s="8">
        <v>44103</v>
      </c>
      <c r="P76" s="8">
        <v>44103</v>
      </c>
      <c r="Q76" t="s">
        <v>500</v>
      </c>
    </row>
    <row r="77" spans="1:19" x14ac:dyDescent="0.25">
      <c r="A77" s="6">
        <v>2847292</v>
      </c>
      <c r="B77" s="7" t="s">
        <v>353</v>
      </c>
      <c r="C77" s="6">
        <v>90</v>
      </c>
      <c r="D77" s="8">
        <v>42582</v>
      </c>
      <c r="E77" s="6" t="s">
        <v>34</v>
      </c>
      <c r="F77">
        <f>DAYS360(D77,G77)</f>
        <v>1380</v>
      </c>
      <c r="G77" s="8">
        <v>43981</v>
      </c>
      <c r="H77" s="35">
        <v>0</v>
      </c>
      <c r="I77" s="8">
        <v>42602</v>
      </c>
      <c r="J77">
        <f t="shared" si="20"/>
        <v>20</v>
      </c>
      <c r="K77">
        <v>1</v>
      </c>
      <c r="L77" s="8" t="s">
        <v>36</v>
      </c>
      <c r="M77">
        <v>0</v>
      </c>
      <c r="N77">
        <f t="shared" si="21"/>
        <v>20</v>
      </c>
      <c r="O77" s="8">
        <v>43981</v>
      </c>
      <c r="P77" s="8">
        <v>43981</v>
      </c>
      <c r="Q77" t="s">
        <v>500</v>
      </c>
    </row>
  </sheetData>
  <autoFilter ref="A1:Q7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32"/>
  <sheetViews>
    <sheetView tabSelected="1" topLeftCell="A10" workbookViewId="0">
      <selection activeCell="L25" sqref="L25"/>
    </sheetView>
  </sheetViews>
  <sheetFormatPr baseColWidth="10" defaultRowHeight="15" x14ac:dyDescent="0.25"/>
  <cols>
    <col min="1" max="1" width="21.42578125" customWidth="1"/>
    <col min="2" max="2" width="22.42578125" bestFit="1" customWidth="1"/>
    <col min="3" max="3" width="5.5703125" customWidth="1"/>
    <col min="4" max="4" width="10.5703125" customWidth="1"/>
    <col min="5" max="5" width="9.85546875" customWidth="1"/>
    <col min="6" max="6" width="5.5703125" customWidth="1"/>
    <col min="7" max="7" width="10.7109375" customWidth="1"/>
    <col min="8" max="8" width="12.5703125" bestFit="1" customWidth="1"/>
  </cols>
  <sheetData>
    <row r="3" spans="1:8" x14ac:dyDescent="0.25">
      <c r="A3" s="43" t="s">
        <v>479</v>
      </c>
      <c r="B3" s="43" t="s">
        <v>475</v>
      </c>
    </row>
    <row r="4" spans="1:8" x14ac:dyDescent="0.25">
      <c r="B4" t="s">
        <v>290</v>
      </c>
      <c r="D4" t="s">
        <v>506</v>
      </c>
      <c r="E4" t="s">
        <v>353</v>
      </c>
      <c r="G4" t="s">
        <v>507</v>
      </c>
      <c r="H4" t="s">
        <v>474</v>
      </c>
    </row>
    <row r="5" spans="1:8" x14ac:dyDescent="0.25">
      <c r="A5" s="43" t="s">
        <v>473</v>
      </c>
      <c r="B5" t="s">
        <v>17</v>
      </c>
      <c r="C5" t="s">
        <v>508</v>
      </c>
      <c r="E5" t="s">
        <v>17</v>
      </c>
      <c r="F5" t="s">
        <v>508</v>
      </c>
    </row>
    <row r="6" spans="1:8" x14ac:dyDescent="0.25">
      <c r="A6" s="24" t="s">
        <v>480</v>
      </c>
      <c r="B6" s="44">
        <v>39</v>
      </c>
      <c r="C6" s="44">
        <v>2484</v>
      </c>
      <c r="D6" s="44">
        <v>1261.5</v>
      </c>
      <c r="E6" s="44">
        <v>910.75</v>
      </c>
      <c r="F6" s="44">
        <v>766.25</v>
      </c>
      <c r="G6" s="44">
        <v>874.625</v>
      </c>
      <c r="H6" s="44">
        <v>952</v>
      </c>
    </row>
    <row r="7" spans="1:8" x14ac:dyDescent="0.25">
      <c r="A7" s="24" t="s">
        <v>481</v>
      </c>
      <c r="B7" s="44">
        <v>116.69230769230769</v>
      </c>
      <c r="C7" s="44">
        <v>188.2</v>
      </c>
      <c r="D7" s="44">
        <v>136.55555555555554</v>
      </c>
      <c r="E7" s="44">
        <v>757.5</v>
      </c>
      <c r="F7" s="44">
        <v>1191.625</v>
      </c>
      <c r="G7" s="44">
        <v>931.15</v>
      </c>
      <c r="H7" s="44">
        <v>554.76315789473688</v>
      </c>
    </row>
    <row r="8" spans="1:8" x14ac:dyDescent="0.25">
      <c r="A8" s="24" t="s">
        <v>51</v>
      </c>
      <c r="B8" s="44">
        <v>164</v>
      </c>
      <c r="C8" s="44"/>
      <c r="D8" s="44">
        <v>164</v>
      </c>
      <c r="E8" s="44">
        <v>2505.875</v>
      </c>
      <c r="F8" s="44">
        <v>2733.75</v>
      </c>
      <c r="G8" s="44">
        <v>2581.8333333333335</v>
      </c>
      <c r="H8" s="44">
        <v>1775.8888888888889</v>
      </c>
    </row>
    <row r="9" spans="1:8" x14ac:dyDescent="0.25">
      <c r="A9" s="24" t="s">
        <v>474</v>
      </c>
      <c r="B9" s="44">
        <v>122.80952380952381</v>
      </c>
      <c r="C9" s="44">
        <v>844.14285714285711</v>
      </c>
      <c r="D9" s="44">
        <v>303.14285714285717</v>
      </c>
      <c r="E9" s="44">
        <v>1252.0625</v>
      </c>
      <c r="F9" s="44">
        <v>1470.8125</v>
      </c>
      <c r="G9" s="44">
        <v>1324.9791666666667</v>
      </c>
      <c r="H9" s="44">
        <v>948.51315789473688</v>
      </c>
    </row>
    <row r="11" spans="1:8" x14ac:dyDescent="0.25">
      <c r="A11" s="43" t="s">
        <v>482</v>
      </c>
      <c r="B11" s="43" t="s">
        <v>475</v>
      </c>
    </row>
    <row r="12" spans="1:8" x14ac:dyDescent="0.25">
      <c r="B12" t="s">
        <v>290</v>
      </c>
      <c r="D12" t="s">
        <v>506</v>
      </c>
      <c r="E12" t="s">
        <v>353</v>
      </c>
      <c r="G12" t="s">
        <v>507</v>
      </c>
      <c r="H12" t="s">
        <v>474</v>
      </c>
    </row>
    <row r="13" spans="1:8" x14ac:dyDescent="0.25">
      <c r="A13" s="43" t="s">
        <v>473</v>
      </c>
      <c r="B13" t="s">
        <v>17</v>
      </c>
      <c r="C13" t="s">
        <v>508</v>
      </c>
      <c r="E13" t="s">
        <v>17</v>
      </c>
      <c r="F13" t="s">
        <v>508</v>
      </c>
    </row>
    <row r="14" spans="1:8" x14ac:dyDescent="0.25">
      <c r="A14" s="24" t="s">
        <v>480</v>
      </c>
      <c r="B14" s="44">
        <v>18.384776310850235</v>
      </c>
      <c r="C14" s="44">
        <v>2869.4393180550101</v>
      </c>
      <c r="D14" s="44">
        <v>2176.5450450963181</v>
      </c>
      <c r="E14" s="44">
        <v>1551.2154838296087</v>
      </c>
      <c r="F14" s="44">
        <v>1268.9936629734077</v>
      </c>
      <c r="G14" s="44">
        <v>1445.9746367070204</v>
      </c>
      <c r="H14" s="44">
        <v>1556.8800785376402</v>
      </c>
    </row>
    <row r="15" spans="1:8" x14ac:dyDescent="0.25">
      <c r="A15" s="24" t="s">
        <v>481</v>
      </c>
      <c r="B15" s="44">
        <v>106.7999567847795</v>
      </c>
      <c r="C15" s="44">
        <v>177.01751325786947</v>
      </c>
      <c r="D15" s="44">
        <v>128.49363555867259</v>
      </c>
      <c r="E15" s="44">
        <v>2251.3390560851881</v>
      </c>
      <c r="F15" s="44">
        <v>2140.8957362682163</v>
      </c>
      <c r="G15" s="44">
        <v>2161.1701819299556</v>
      </c>
      <c r="H15" s="44">
        <v>1602.4023591995042</v>
      </c>
    </row>
    <row r="16" spans="1:8" x14ac:dyDescent="0.25">
      <c r="A16" s="24" t="s">
        <v>51</v>
      </c>
      <c r="B16" s="44">
        <v>159.41392661872425</v>
      </c>
      <c r="C16" s="44"/>
      <c r="D16" s="44">
        <v>159.41392661872425</v>
      </c>
      <c r="E16" s="44">
        <v>2696.8263590217084</v>
      </c>
      <c r="F16" s="44">
        <v>2105.8539637559552</v>
      </c>
      <c r="G16" s="44">
        <v>2418.7232106417159</v>
      </c>
      <c r="H16" s="44">
        <v>2273.4164207690201</v>
      </c>
    </row>
    <row r="17" spans="1:8" x14ac:dyDescent="0.25">
      <c r="A17" s="24" t="s">
        <v>474</v>
      </c>
      <c r="B17" s="44">
        <v>120.20633055193851</v>
      </c>
      <c r="C17" s="44">
        <v>1627.2979064051167</v>
      </c>
      <c r="D17" s="44">
        <v>836.86521390447717</v>
      </c>
      <c r="E17" s="44">
        <v>2200.0166852373145</v>
      </c>
      <c r="F17" s="44">
        <v>1986.7592110016756</v>
      </c>
      <c r="G17" s="44">
        <v>2112.5807298141935</v>
      </c>
      <c r="H17" s="44">
        <v>1815.2505978949282</v>
      </c>
    </row>
    <row r="19" spans="1:8" x14ac:dyDescent="0.25">
      <c r="A19" s="43" t="s">
        <v>497</v>
      </c>
      <c r="B19" s="43" t="s">
        <v>475</v>
      </c>
    </row>
    <row r="20" spans="1:8" x14ac:dyDescent="0.25">
      <c r="A20" s="43" t="s">
        <v>473</v>
      </c>
      <c r="B20" t="s">
        <v>290</v>
      </c>
      <c r="C20" t="s">
        <v>353</v>
      </c>
      <c r="D20" t="s">
        <v>474</v>
      </c>
    </row>
    <row r="21" spans="1:8" x14ac:dyDescent="0.25">
      <c r="A21" s="24" t="s">
        <v>509</v>
      </c>
      <c r="B21" s="44">
        <v>4</v>
      </c>
      <c r="C21" s="44">
        <v>16</v>
      </c>
      <c r="D21" s="44">
        <v>20</v>
      </c>
    </row>
    <row r="22" spans="1:8" x14ac:dyDescent="0.25">
      <c r="A22" s="24" t="s">
        <v>481</v>
      </c>
      <c r="B22" s="44">
        <v>18</v>
      </c>
      <c r="C22" s="44">
        <v>20</v>
      </c>
      <c r="D22" s="44">
        <v>38</v>
      </c>
    </row>
    <row r="23" spans="1:8" x14ac:dyDescent="0.25">
      <c r="A23" s="24" t="s">
        <v>51</v>
      </c>
      <c r="B23" s="44">
        <v>6</v>
      </c>
      <c r="C23" s="44">
        <v>12</v>
      </c>
      <c r="D23" s="44">
        <v>18</v>
      </c>
    </row>
    <row r="24" spans="1:8" x14ac:dyDescent="0.25">
      <c r="A24" s="24" t="s">
        <v>474</v>
      </c>
      <c r="B24" s="44">
        <v>28</v>
      </c>
      <c r="C24" s="44">
        <v>48</v>
      </c>
      <c r="D24" s="44">
        <v>76</v>
      </c>
    </row>
    <row r="26" spans="1:8" x14ac:dyDescent="0.25">
      <c r="A26" s="43" t="s">
        <v>501</v>
      </c>
      <c r="B26" s="43" t="s">
        <v>475</v>
      </c>
    </row>
    <row r="27" spans="1:8" x14ac:dyDescent="0.25">
      <c r="B27" t="s">
        <v>290</v>
      </c>
      <c r="D27" t="s">
        <v>506</v>
      </c>
      <c r="E27" t="s">
        <v>353</v>
      </c>
      <c r="G27" t="s">
        <v>507</v>
      </c>
      <c r="H27" t="s">
        <v>474</v>
      </c>
    </row>
    <row r="28" spans="1:8" x14ac:dyDescent="0.25">
      <c r="A28" s="43" t="s">
        <v>473</v>
      </c>
      <c r="B28" t="s">
        <v>500</v>
      </c>
      <c r="C28" t="s">
        <v>40</v>
      </c>
      <c r="E28" t="s">
        <v>500</v>
      </c>
      <c r="F28" t="s">
        <v>40</v>
      </c>
    </row>
    <row r="29" spans="1:8" x14ac:dyDescent="0.25">
      <c r="A29" s="24" t="s">
        <v>480</v>
      </c>
      <c r="B29" s="44">
        <v>1</v>
      </c>
      <c r="C29" s="44">
        <v>3</v>
      </c>
      <c r="D29" s="44">
        <v>4</v>
      </c>
      <c r="E29" s="44">
        <v>7</v>
      </c>
      <c r="F29" s="44">
        <v>9</v>
      </c>
      <c r="G29" s="44">
        <v>16</v>
      </c>
      <c r="H29" s="44">
        <v>20</v>
      </c>
    </row>
    <row r="30" spans="1:8" x14ac:dyDescent="0.25">
      <c r="A30" s="24" t="s">
        <v>481</v>
      </c>
      <c r="B30" s="44">
        <v>1</v>
      </c>
      <c r="C30" s="44">
        <v>17</v>
      </c>
      <c r="D30" s="44">
        <v>18</v>
      </c>
      <c r="E30" s="44">
        <v>8</v>
      </c>
      <c r="F30" s="44">
        <v>12</v>
      </c>
      <c r="G30" s="44">
        <v>20</v>
      </c>
      <c r="H30" s="44">
        <v>38</v>
      </c>
    </row>
    <row r="31" spans="1:8" x14ac:dyDescent="0.25">
      <c r="A31" s="24" t="s">
        <v>51</v>
      </c>
      <c r="B31" s="44"/>
      <c r="C31" s="44">
        <v>6</v>
      </c>
      <c r="D31" s="44">
        <v>6</v>
      </c>
      <c r="E31" s="44">
        <v>10</v>
      </c>
      <c r="F31" s="44">
        <v>2</v>
      </c>
      <c r="G31" s="44">
        <v>12</v>
      </c>
      <c r="H31" s="44">
        <v>18</v>
      </c>
    </row>
    <row r="32" spans="1:8" x14ac:dyDescent="0.25">
      <c r="A32" s="24" t="s">
        <v>474</v>
      </c>
      <c r="B32" s="44">
        <v>2</v>
      </c>
      <c r="C32" s="44">
        <v>26</v>
      </c>
      <c r="D32" s="44">
        <v>28</v>
      </c>
      <c r="E32" s="44">
        <v>25</v>
      </c>
      <c r="F32" s="44">
        <v>23</v>
      </c>
      <c r="G32" s="44">
        <v>48</v>
      </c>
      <c r="H32" s="44">
        <v>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9"/>
  <sheetViews>
    <sheetView topLeftCell="B1" workbookViewId="0">
      <selection activeCell="C6" sqref="C6"/>
    </sheetView>
  </sheetViews>
  <sheetFormatPr baseColWidth="10" defaultRowHeight="15" x14ac:dyDescent="0.25"/>
  <cols>
    <col min="1" max="1" width="14.5703125" customWidth="1"/>
    <col min="2" max="2" width="10.85546875" customWidth="1"/>
    <col min="3" max="3" width="9.7109375" bestFit="1" customWidth="1"/>
    <col min="4" max="4" width="10.85546875" customWidth="1"/>
    <col min="5" max="5" width="9.7109375" bestFit="1" customWidth="1"/>
    <col min="6" max="6" width="10.85546875" customWidth="1"/>
    <col min="7" max="7" width="9.7109375" bestFit="1" customWidth="1"/>
    <col min="8" max="8" width="8" customWidth="1"/>
    <col min="9" max="9" width="8.85546875" customWidth="1"/>
    <col min="10" max="11" width="7.7109375" customWidth="1"/>
    <col min="12" max="12" width="7.5703125" customWidth="1"/>
    <col min="13" max="13" width="9.5703125" customWidth="1"/>
    <col min="14" max="14" width="10.140625" customWidth="1"/>
    <col min="15" max="15" width="9.5703125" customWidth="1"/>
    <col min="16" max="16" width="9.28515625" customWidth="1"/>
    <col min="17" max="17" width="9.42578125" customWidth="1"/>
    <col min="18" max="18" width="8.140625" customWidth="1"/>
    <col min="19" max="19" width="7.7109375" customWidth="1"/>
    <col min="20" max="20" width="10.85546875" customWidth="1"/>
    <col min="21" max="21" width="9.7109375" bestFit="1" customWidth="1"/>
    <col min="22" max="22" width="10.85546875" customWidth="1"/>
    <col min="23" max="23" width="9.7109375" bestFit="1" customWidth="1"/>
    <col min="24" max="24" width="10.85546875" customWidth="1"/>
    <col min="25" max="25" width="9.7109375" bestFit="1" customWidth="1"/>
  </cols>
  <sheetData>
    <row r="2" spans="1:19" x14ac:dyDescent="0.25">
      <c r="A2" s="46" t="s">
        <v>513</v>
      </c>
      <c r="B2" s="47" t="s">
        <v>511</v>
      </c>
      <c r="C2" s="47"/>
      <c r="D2" s="47"/>
      <c r="E2" s="47"/>
      <c r="F2" s="47"/>
      <c r="G2" s="47"/>
      <c r="H2" s="47" t="s">
        <v>512</v>
      </c>
      <c r="I2" s="47"/>
      <c r="J2" s="47"/>
      <c r="K2" s="47"/>
      <c r="L2" s="47"/>
      <c r="M2" s="47"/>
      <c r="N2" s="47" t="s">
        <v>486</v>
      </c>
      <c r="O2" s="47"/>
      <c r="P2" s="47"/>
      <c r="Q2" s="47"/>
      <c r="R2" s="47"/>
      <c r="S2" s="47"/>
    </row>
    <row r="3" spans="1:19" x14ac:dyDescent="0.25">
      <c r="A3" s="46"/>
      <c r="B3" s="47" t="s">
        <v>487</v>
      </c>
      <c r="C3" s="47"/>
      <c r="D3" s="47" t="s">
        <v>488</v>
      </c>
      <c r="E3" s="47"/>
      <c r="F3" s="47" t="s">
        <v>489</v>
      </c>
      <c r="G3" s="47"/>
      <c r="H3" s="47" t="s">
        <v>487</v>
      </c>
      <c r="I3" s="47"/>
      <c r="J3" s="47" t="s">
        <v>488</v>
      </c>
      <c r="K3" s="47"/>
      <c r="L3" s="47" t="s">
        <v>489</v>
      </c>
      <c r="M3" s="47"/>
      <c r="N3" s="47" t="s">
        <v>487</v>
      </c>
      <c r="O3" s="47"/>
      <c r="P3" s="47" t="s">
        <v>488</v>
      </c>
      <c r="Q3" s="47"/>
      <c r="R3" s="47" t="s">
        <v>489</v>
      </c>
      <c r="S3" s="47"/>
    </row>
    <row r="4" spans="1:19" x14ac:dyDescent="0.25">
      <c r="A4" s="46"/>
      <c r="B4" s="48" t="s">
        <v>490</v>
      </c>
      <c r="C4" s="48" t="s">
        <v>491</v>
      </c>
      <c r="D4" s="48" t="s">
        <v>490</v>
      </c>
      <c r="E4" s="48" t="s">
        <v>491</v>
      </c>
      <c r="F4" s="48" t="s">
        <v>490</v>
      </c>
      <c r="G4" s="48" t="s">
        <v>491</v>
      </c>
      <c r="H4" s="48" t="s">
        <v>490</v>
      </c>
      <c r="I4" s="48" t="s">
        <v>491</v>
      </c>
      <c r="J4" s="48" t="s">
        <v>490</v>
      </c>
      <c r="K4" s="48" t="s">
        <v>491</v>
      </c>
      <c r="L4" s="48" t="s">
        <v>490</v>
      </c>
      <c r="M4" s="48" t="s">
        <v>491</v>
      </c>
      <c r="N4" s="48" t="s">
        <v>490</v>
      </c>
      <c r="O4" s="48" t="s">
        <v>491</v>
      </c>
      <c r="P4" s="48" t="s">
        <v>490</v>
      </c>
      <c r="Q4" s="48" t="s">
        <v>491</v>
      </c>
      <c r="R4" s="48" t="s">
        <v>490</v>
      </c>
      <c r="S4" s="48" t="s">
        <v>491</v>
      </c>
    </row>
    <row r="5" spans="1:19" x14ac:dyDescent="0.25">
      <c r="A5" s="49" t="s">
        <v>492</v>
      </c>
      <c r="B5" s="48">
        <f>GETPIVOTDATA("VIVOS O NO",'TABLA DINAMICA 2'!$A$26,"Edad gpo","46-69","COVID (PCR ANTIGENOS)","SIN COVID","VIVOS O NO","VIVO")</f>
        <v>3</v>
      </c>
      <c r="C5" s="50">
        <f>(B5/B$7)</f>
        <v>0.15</v>
      </c>
      <c r="D5" s="48">
        <f>GETPIVOTDATA("VIVOS O NO",'TABLA DINAMICA 2'!$A$26,"Edad gpo","46-69","COVID (PCR ANTIGENOS)","SIN COVID","VIVOS O NO","MUERTOS")</f>
        <v>1</v>
      </c>
      <c r="E5" s="50">
        <f>(D5/D$7)</f>
        <v>0.5</v>
      </c>
      <c r="F5" s="48">
        <f>SUM(B5,D5)</f>
        <v>4</v>
      </c>
      <c r="G5" s="50">
        <f>(F5/F$9)</f>
        <v>0.14285714285714285</v>
      </c>
      <c r="H5" s="48">
        <f>GETPIVOTDATA("VIVOS O NO",'TABLA DINAMICA 2'!$A$26,"Edad gpo","70 y +","COVID (PCR ANTIGENOS)","SIN COVID","VIVOS O NO","VIVO")</f>
        <v>9</v>
      </c>
      <c r="I5" s="50">
        <f>(H5/H$7)</f>
        <v>0.42857142857142855</v>
      </c>
      <c r="J5" s="48">
        <f>GETPIVOTDATA("VIVOS O NO",'TABLA DINAMICA 2'!$A$26,"Edad gpo","70 y +","COVID (PCR ANTIGENOS)","SIN COVID","VIVOS O NO","MUERTOS")</f>
        <v>7</v>
      </c>
      <c r="K5" s="50">
        <f>(J5/J$7)</f>
        <v>0.46666666666666667</v>
      </c>
      <c r="L5" s="48">
        <f>SUM(H5,J5)</f>
        <v>16</v>
      </c>
      <c r="M5" s="50">
        <f>(L5/L$9)</f>
        <v>0.33333333333333331</v>
      </c>
      <c r="N5" s="48">
        <f>SUM(B5,H5)</f>
        <v>12</v>
      </c>
      <c r="O5" s="50">
        <f>(N5/N$7)</f>
        <v>0.29268292682926828</v>
      </c>
      <c r="P5" s="48">
        <f>SUM(D5,J5)</f>
        <v>8</v>
      </c>
      <c r="Q5" s="50">
        <f>(P5/P$7)</f>
        <v>0.47058823529411764</v>
      </c>
      <c r="R5" s="48">
        <f>SUM(N5,P5)</f>
        <v>20</v>
      </c>
      <c r="S5" s="50">
        <f>+R5/R$7</f>
        <v>0.34482758620689657</v>
      </c>
    </row>
    <row r="6" spans="1:19" x14ac:dyDescent="0.25">
      <c r="A6" s="49" t="s">
        <v>493</v>
      </c>
      <c r="B6" s="48">
        <f>GETPIVOTDATA("VIVOS O NO",'TABLA DINAMICA 2'!$A$26,"Edad gpo","46-69","COVID (PCR ANTIGENOS)","CON COVID","VIVOS O NO","VIVO")</f>
        <v>17</v>
      </c>
      <c r="C6" s="50">
        <f>(B6/B$7)</f>
        <v>0.85</v>
      </c>
      <c r="D6" s="48">
        <f>GETPIVOTDATA("VIVOS O NO",'TABLA DINAMICA 2'!$A$26,"Edad gpo","46-69","COVID (PCR ANTIGENOS)","CON COVID","VIVOS O NO","MUERTOS")</f>
        <v>1</v>
      </c>
      <c r="E6" s="50">
        <f>(D6/D$7)</f>
        <v>0.5</v>
      </c>
      <c r="F6" s="48">
        <f>SUM(B6,D6)</f>
        <v>18</v>
      </c>
      <c r="G6" s="50">
        <f>(F6/F$9)</f>
        <v>0.6428571428571429</v>
      </c>
      <c r="H6" s="48">
        <f>GETPIVOTDATA("VIVOS O NO",'TABLA DINAMICA 2'!$A$26,"Edad gpo","70 y +","COVID (PCR ANTIGENOS)","CON COVID","VIVOS O NO","VIVO")</f>
        <v>12</v>
      </c>
      <c r="I6" s="50">
        <f>(H6/H$7)</f>
        <v>0.5714285714285714</v>
      </c>
      <c r="J6" s="48">
        <f>GETPIVOTDATA("VIVOS O NO",'TABLA DINAMICA 2'!$A$26,"Edad gpo","70 y +","COVID (PCR ANTIGENOS)","CON COVID","VIVOS O NO","MUERTOS")</f>
        <v>8</v>
      </c>
      <c r="K6" s="50">
        <f>(J6/J$7)</f>
        <v>0.53333333333333333</v>
      </c>
      <c r="L6" s="48">
        <f>SUM(J6,H6)</f>
        <v>20</v>
      </c>
      <c r="M6" s="50">
        <f>(L6/L$9)</f>
        <v>0.41666666666666669</v>
      </c>
      <c r="N6" s="48">
        <f>SUM(B6,H6)</f>
        <v>29</v>
      </c>
      <c r="O6" s="50">
        <f>(N6/N$7)</f>
        <v>0.70731707317073167</v>
      </c>
      <c r="P6" s="48">
        <f>SUM(D6,J6)</f>
        <v>9</v>
      </c>
      <c r="Q6" s="50">
        <f>(P6/P$7)</f>
        <v>0.52941176470588236</v>
      </c>
      <c r="R6" s="48">
        <f>SUM(N6,P6)</f>
        <v>38</v>
      </c>
      <c r="S6" s="50">
        <f>+R6/R$7</f>
        <v>0.65517241379310343</v>
      </c>
    </row>
    <row r="7" spans="1:19" x14ac:dyDescent="0.25">
      <c r="A7" s="49" t="s">
        <v>489</v>
      </c>
      <c r="B7" s="48">
        <f>SUM(B5:B6)</f>
        <v>20</v>
      </c>
      <c r="C7" s="50">
        <f>+SUM(C5:C6)</f>
        <v>1</v>
      </c>
      <c r="D7" s="48">
        <f>SUM(D5:D6)</f>
        <v>2</v>
      </c>
      <c r="E7" s="50">
        <f>+SUM(E5:E6)</f>
        <v>1</v>
      </c>
      <c r="F7" s="48">
        <f>SUM(F5,F6)</f>
        <v>22</v>
      </c>
      <c r="G7" s="50">
        <f>SUM(G5,G6)</f>
        <v>0.78571428571428581</v>
      </c>
      <c r="H7" s="48">
        <f>SUM(H5:H6)</f>
        <v>21</v>
      </c>
      <c r="I7" s="50">
        <f>+SUM(I5:I6)</f>
        <v>1</v>
      </c>
      <c r="J7" s="48">
        <f>SUM(J5:J6)</f>
        <v>15</v>
      </c>
      <c r="K7" s="50">
        <f>+SUM(K5:K6)</f>
        <v>1</v>
      </c>
      <c r="L7" s="48">
        <f>SUM(L5,L6)</f>
        <v>36</v>
      </c>
      <c r="M7" s="50">
        <f>SUM(M5:M6)</f>
        <v>0.75</v>
      </c>
      <c r="N7" s="48">
        <f>SUM(N5:N6)</f>
        <v>41</v>
      </c>
      <c r="O7" s="50">
        <f>+SUM(O5:O6)</f>
        <v>1</v>
      </c>
      <c r="P7" s="48">
        <f>SUM(P5:P6)</f>
        <v>17</v>
      </c>
      <c r="Q7" s="50">
        <f>+SUM(Q5:Q6)</f>
        <v>1</v>
      </c>
      <c r="R7" s="48">
        <f t="shared" ref="R7:R9" si="0">SUM(N7,P7)</f>
        <v>58</v>
      </c>
      <c r="S7" s="50">
        <f>SUM(S5,S6)</f>
        <v>1</v>
      </c>
    </row>
    <row r="8" spans="1:19" x14ac:dyDescent="0.25">
      <c r="A8" s="51" t="s">
        <v>496</v>
      </c>
      <c r="B8" s="48">
        <f>GETPIVOTDATA("VIVOS O NO",'TABLA DINAMICA 2'!$A$26,"Edad gpo","46-69","COVID (PCR ANTIGENOS)","NO REALIZADA","VIVOS O NO","VIVO")</f>
        <v>6</v>
      </c>
      <c r="C8" s="52"/>
      <c r="D8" s="48">
        <f>GETPIVOTDATA("VIVOS O NO",'TABLA DINAMICA 2'!$A$26,"Edad gpo","46-69","COVID (PCR ANTIGENOS)","NO REALIZADA","VIVOS O NO","MUERTOS")</f>
        <v>0</v>
      </c>
      <c r="E8" s="48"/>
      <c r="F8" s="48">
        <f>SUM(B8,D8)</f>
        <v>6</v>
      </c>
      <c r="G8" s="52">
        <f>F8/F9</f>
        <v>0.21428571428571427</v>
      </c>
      <c r="H8" s="48">
        <f>GETPIVOTDATA("VIVOS O NO",'TABLA DINAMICA 2'!$A$26,"Edad gpo","70 y +","COVID (PCR ANTIGENOS)","NO REALIZADA","VIVOS O NO","VIVO")</f>
        <v>2</v>
      </c>
      <c r="I8" s="52"/>
      <c r="J8" s="48">
        <f>GETPIVOTDATA("VIVOS O NO",'TABLA DINAMICA 2'!$A$26,"Edad gpo","70 y +","COVID (PCR ANTIGENOS)","NO REALIZADA","VIVOS O NO","MUERTOS")</f>
        <v>10</v>
      </c>
      <c r="K8" s="48"/>
      <c r="L8" s="48">
        <f t="shared" ref="L7:L9" si="1">SUM(H8,J8)</f>
        <v>12</v>
      </c>
      <c r="M8" s="52">
        <f>L8/L9</f>
        <v>0.25</v>
      </c>
      <c r="N8" s="48">
        <f>SUM(B8,H8)</f>
        <v>8</v>
      </c>
      <c r="O8" s="52"/>
      <c r="P8" s="48">
        <f>SUM(D8,J8)</f>
        <v>10</v>
      </c>
      <c r="Q8" s="48"/>
      <c r="R8" s="48">
        <f t="shared" si="0"/>
        <v>18</v>
      </c>
      <c r="S8" s="48"/>
    </row>
    <row r="9" spans="1:19" x14ac:dyDescent="0.25">
      <c r="A9" s="51" t="s">
        <v>494</v>
      </c>
      <c r="B9" s="48">
        <f>SUM(B7:B8)</f>
        <v>26</v>
      </c>
      <c r="C9" s="50">
        <f>+B9/F9</f>
        <v>0.9285714285714286</v>
      </c>
      <c r="D9" s="48">
        <f>SUM(D7:D8)</f>
        <v>2</v>
      </c>
      <c r="E9" s="50" t="e">
        <f>+#REF!/F9</f>
        <v>#REF!</v>
      </c>
      <c r="F9" s="53">
        <f>SUM(F7,F8)</f>
        <v>28</v>
      </c>
      <c r="G9" s="60">
        <f>SUM(G8,G7)</f>
        <v>1</v>
      </c>
      <c r="H9" s="48">
        <f>SUM(H7:H8)</f>
        <v>23</v>
      </c>
      <c r="I9" s="50">
        <f>+H9/L9</f>
        <v>0.47916666666666669</v>
      </c>
      <c r="J9" s="48">
        <v>29</v>
      </c>
      <c r="K9" s="50" t="e">
        <f>+#REF!/L9</f>
        <v>#REF!</v>
      </c>
      <c r="L9" s="53">
        <f>SUM(L7:L8)</f>
        <v>48</v>
      </c>
      <c r="M9" s="50">
        <f>SUM(M8,M7)</f>
        <v>1</v>
      </c>
      <c r="N9" s="48">
        <f>SUM(N7:N8)</f>
        <v>49</v>
      </c>
      <c r="O9" s="50">
        <f>+N9/R9</f>
        <v>0.64473684210526316</v>
      </c>
      <c r="P9" s="48">
        <v>29</v>
      </c>
      <c r="Q9" s="50" t="e">
        <f>+#REF!/R9</f>
        <v>#REF!</v>
      </c>
      <c r="R9" s="53">
        <f>SUM(R7:R8)</f>
        <v>76</v>
      </c>
      <c r="S9" s="50">
        <v>1</v>
      </c>
    </row>
  </sheetData>
  <mergeCells count="13">
    <mergeCell ref="R3:S3"/>
    <mergeCell ref="F3:G3"/>
    <mergeCell ref="H3:I3"/>
    <mergeCell ref="J3:K3"/>
    <mergeCell ref="L3:M3"/>
    <mergeCell ref="N3:O3"/>
    <mergeCell ref="P3:Q3"/>
    <mergeCell ref="A2:A4"/>
    <mergeCell ref="B2:G2"/>
    <mergeCell ref="H2:M2"/>
    <mergeCell ref="N2:S2"/>
    <mergeCell ref="B3:C3"/>
    <mergeCell ref="D3:E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2"/>
  <sheetViews>
    <sheetView workbookViewId="0">
      <selection activeCell="G10" sqref="G10"/>
    </sheetView>
  </sheetViews>
  <sheetFormatPr baseColWidth="10" defaultRowHeight="15" x14ac:dyDescent="0.25"/>
  <cols>
    <col min="2" max="3" width="19" customWidth="1"/>
    <col min="4" max="4" width="28.140625" customWidth="1"/>
    <col min="5" max="5" width="30.28515625" customWidth="1"/>
  </cols>
  <sheetData>
    <row r="3" spans="2:8" ht="30" x14ac:dyDescent="0.25">
      <c r="B3" s="36" t="s">
        <v>448</v>
      </c>
      <c r="C3" s="36"/>
      <c r="D3" s="23" t="s">
        <v>449</v>
      </c>
      <c r="E3" s="22" t="s">
        <v>450</v>
      </c>
    </row>
    <row r="4" spans="2:8" ht="15" customHeight="1" x14ac:dyDescent="0.25">
      <c r="B4" s="27" t="s">
        <v>451</v>
      </c>
      <c r="C4" s="24"/>
      <c r="D4" s="26" t="s">
        <v>462</v>
      </c>
      <c r="E4" s="41" t="s">
        <v>465</v>
      </c>
      <c r="H4" t="s">
        <v>467</v>
      </c>
    </row>
    <row r="5" spans="2:8" x14ac:dyDescent="0.25">
      <c r="B5" s="27" t="s">
        <v>452</v>
      </c>
      <c r="C5" s="24"/>
      <c r="D5" s="26" t="s">
        <v>462</v>
      </c>
      <c r="E5" s="42"/>
      <c r="H5" t="s">
        <v>468</v>
      </c>
    </row>
    <row r="6" spans="2:8" ht="30" customHeight="1" x14ac:dyDescent="0.25">
      <c r="B6" s="28" t="s">
        <v>453</v>
      </c>
      <c r="C6" s="25"/>
      <c r="D6" s="26" t="s">
        <v>462</v>
      </c>
      <c r="E6" s="42"/>
      <c r="H6" t="s">
        <v>469</v>
      </c>
    </row>
    <row r="7" spans="2:8" ht="17.25" customHeight="1" x14ac:dyDescent="0.25">
      <c r="B7" s="37" t="s">
        <v>454</v>
      </c>
      <c r="C7" s="29" t="s">
        <v>455</v>
      </c>
      <c r="D7" s="39" t="s">
        <v>462</v>
      </c>
      <c r="E7" s="42"/>
      <c r="G7" t="s">
        <v>464</v>
      </c>
    </row>
    <row r="8" spans="2:8" x14ac:dyDescent="0.25">
      <c r="B8" s="38"/>
      <c r="C8" s="30" t="s">
        <v>456</v>
      </c>
      <c r="D8" s="40"/>
      <c r="E8" s="42"/>
    </row>
    <row r="9" spans="2:8" ht="30" x14ac:dyDescent="0.25">
      <c r="B9" s="28" t="s">
        <v>457</v>
      </c>
      <c r="D9" s="26" t="s">
        <v>462</v>
      </c>
      <c r="E9" s="42"/>
    </row>
    <row r="10" spans="2:8" ht="30" x14ac:dyDescent="0.25">
      <c r="B10" s="28" t="s">
        <v>458</v>
      </c>
      <c r="D10" s="26" t="s">
        <v>462</v>
      </c>
      <c r="E10" s="42"/>
    </row>
    <row r="11" spans="2:8" ht="52.5" customHeight="1" x14ac:dyDescent="0.25">
      <c r="B11" s="28" t="s">
        <v>460</v>
      </c>
      <c r="D11" s="31" t="s">
        <v>463</v>
      </c>
      <c r="E11" s="33" t="s">
        <v>461</v>
      </c>
    </row>
    <row r="12" spans="2:8" ht="43.5" customHeight="1" x14ac:dyDescent="0.25">
      <c r="B12" s="28" t="s">
        <v>459</v>
      </c>
      <c r="D12" s="31" t="s">
        <v>463</v>
      </c>
      <c r="E12" s="32"/>
    </row>
  </sheetData>
  <mergeCells count="4">
    <mergeCell ref="B3:C3"/>
    <mergeCell ref="B7:B8"/>
    <mergeCell ref="D7:D8"/>
    <mergeCell ref="E4:E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 MAMA NO TOCAR</vt:lpstr>
      <vt:lpstr>DATOS MOVIBLES </vt:lpstr>
      <vt:lpstr>TABLA DINAMICA</vt:lpstr>
      <vt:lpstr>SOBREVIDA </vt:lpstr>
      <vt:lpstr>BASE PROSTATA NO TOCAR </vt:lpstr>
      <vt:lpstr>DATOS MOVIBLES 2</vt:lpstr>
      <vt:lpstr>TABLA DINAMICA 2</vt:lpstr>
      <vt:lpstr>SOBREVIDA 2</vt:lpstr>
      <vt:lpstr>VARIABLES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PACIENTE CONSENTIDO</dc:creator>
  <cp:lastModifiedBy>PACIENTE CONSENTIDO</cp:lastModifiedBy>
  <dcterms:created xsi:type="dcterms:W3CDTF">2021-08-04T20:12:33Z</dcterms:created>
  <dcterms:modified xsi:type="dcterms:W3CDTF">2021-08-07T21:13:00Z</dcterms:modified>
</cp:coreProperties>
</file>