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<sst xmlns="http://schemas.openxmlformats.org/spreadsheetml/2006/main" count="72" uniqueCount="52">
  <si>
    <t>Name</t>
  </si>
  <si>
    <t>To access the full data open the sheet "Full Data" from the menu at the bottom.</t>
  </si>
  <si>
    <t>Name of Local Authority Pension Fund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</si>
  <si>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</si>
  <si>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</si>
  <si>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</si>
  <si>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</si>
  <si>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</si>
  <si>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</si>
  <si>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</si>
  <si>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</si>
  <si>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http://www.cheshirepensionfund.org/ebooks/annual-report-2014/files/assets/common/downloads/Layout%201.pdf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</si>
  <si>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</si>
  <si>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</si>
  <si>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</si>
  <si>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</si>
  <si>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Description of holding - equity, gilts, government bonds, non govt bonds etc</t>
  </si>
  <si>
    <t>Sub-category/ Classification</t>
  </si>
  <si>
    <t>Number of bonds/ shares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</si>
  <si>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</si>
  <si>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</si>
  <si>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</si>
  <si>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</si>
  <si>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</si>
  <si>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</si>
  <si>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Total holdings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</si>
  <si>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</si>
  <si>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</si>
  <si>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</si>
  <si>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</si>
  <si>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Fund manager</t>
  </si>
  <si>
    <t>Annual Report 2014</t>
  </si>
  <si>
    <t>Total fossil fuel holdings</t>
  </si>
  <si>
    <t>Amount</t>
  </si>
  <si>
    <t>Cheshire Pension Fund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</si>
  <si>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</si>
  <si>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</si>
  <si>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</si>
  <si>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</si>
  <si>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</si>
  <si>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</si>
  <si>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</si>
  <si>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</si>
  <si>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</si>
  <si>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Legal and General Global Equities</t>
  </si>
  <si>
    <t>yes</t>
  </si>
  <si>
    <t>Baillie Gifford Global Equities</t>
  </si>
  <si>
    <t>GMO Global Equities</t>
  </si>
  <si>
    <t>Baillie Gifford Long Term Growth Global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</si>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</sst>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/>
    <font>
      <b/>
      <sz val="9.0"/>
    </font>
    <font>
      <u/>
      <color rgb="FF0000FF"/>
    </font>
    <font>
      <u/>
      <sz val="10.0"/>
      <color rgb="FF0000FF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vertical="bottom"/>
    </xf>
    <xf borderId="0" fillId="0" fontId="3" numFmtId="2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6" numFmtId="4" xfId="0" applyAlignment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2</xdr:col>
      <xdr:colOff>228600</xdr:colOff>
      <xdr:row>25</xdr:row>
      <xdr:rowOff>85725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638675" cy="43338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shirepensionfund.org/ebooks/annual-report-2014/files/assets/common/downloads/Layout%201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5" t="s">
        <v>15</v>
      </c>
    </row>
    <row r="15">
      <c r="A15" s="2" t="s">
        <v>19</v>
      </c>
    </row>
    <row r="16">
      <c r="A16" s="2" t="s">
        <v>20</v>
      </c>
    </row>
    <row r="17">
      <c r="A17" s="2" t="s">
        <v>21</v>
      </c>
    </row>
    <row r="18">
      <c r="A18" s="2" t="s">
        <v>22</v>
      </c>
    </row>
    <row r="19">
      <c r="A19" s="2" t="s">
        <v>23</v>
      </c>
    </row>
    <row r="20">
      <c r="A20" s="2" t="s">
        <v>24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29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4" t="s">
        <v>2</v>
      </c>
      <c r="B1" s="4" t="s">
        <v>16</v>
      </c>
      <c r="C1" s="4" t="s">
        <v>17</v>
      </c>
      <c r="D1" s="7" t="s">
        <v>18</v>
      </c>
      <c r="E1" s="4" t="s">
        <v>30</v>
      </c>
      <c r="F1" s="10" t="s">
        <v>33</v>
      </c>
    </row>
    <row r="2">
      <c r="A2" s="2" t="s">
        <v>34</v>
      </c>
    </row>
    <row r="3">
      <c r="A3" s="2" t="s">
        <v>34</v>
      </c>
    </row>
    <row r="4">
      <c r="A4" s="2" t="s">
        <v>34</v>
      </c>
    </row>
    <row r="5">
      <c r="A5" s="2" t="s">
        <v>34</v>
      </c>
    </row>
    <row r="6">
      <c r="A6" s="2" t="s">
        <v>34</v>
      </c>
    </row>
    <row r="7">
      <c r="A7" s="2" t="s">
        <v>34</v>
      </c>
    </row>
    <row r="8">
      <c r="A8" s="2" t="s">
        <v>34</v>
      </c>
    </row>
    <row r="9">
      <c r="A9" s="2" t="s">
        <v>34</v>
      </c>
    </row>
    <row r="10">
      <c r="A10" s="2" t="s">
        <v>34</v>
      </c>
    </row>
    <row r="11">
      <c r="A11" s="2" t="s">
        <v>34</v>
      </c>
    </row>
    <row r="12">
      <c r="A12" s="2" t="s">
        <v>34</v>
      </c>
    </row>
    <row r="13">
      <c r="A13" s="2" t="s">
        <v>34</v>
      </c>
    </row>
    <row r="14">
      <c r="A14" s="2" t="s">
        <v>34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Cheshire Pension Fund</v>
      </c>
      <c r="C1" s="3"/>
      <c r="D1" s="3"/>
      <c r="E1" s="3"/>
      <c r="F1" s="3"/>
      <c r="G1" s="3"/>
      <c r="H1" s="6" t="s">
        <v>11</v>
      </c>
    </row>
    <row r="2">
      <c r="A2" s="1" t="s">
        <v>25</v>
      </c>
      <c r="B2" s="8">
        <v>3.55E9</v>
      </c>
      <c r="C2" s="3" t="s">
        <v>31</v>
      </c>
      <c r="D2" s="3"/>
      <c r="E2" s="3"/>
      <c r="F2" s="3"/>
      <c r="G2" s="3"/>
      <c r="H2" s="9"/>
    </row>
    <row r="3">
      <c r="A3" s="1" t="s">
        <v>32</v>
      </c>
      <c r="B3" s="11">
        <f>SUM('Full Data'!G2:G1000)</f>
        <v>0</v>
      </c>
      <c r="C3" s="3"/>
      <c r="D3" s="3"/>
      <c r="E3" s="3"/>
      <c r="F3" s="3"/>
      <c r="G3" s="3"/>
      <c r="H3" s="3"/>
    </row>
    <row r="4">
      <c r="A4" s="1" t="s">
        <v>35</v>
      </c>
      <c r="B4" s="12">
        <f>B3/B2</f>
        <v>0</v>
      </c>
      <c r="C4" s="3"/>
      <c r="D4" s="3"/>
      <c r="E4" s="3"/>
      <c r="F4" s="3"/>
      <c r="G4" s="3"/>
      <c r="H4" s="3"/>
    </row>
    <row r="5">
      <c r="A5" s="1"/>
      <c r="B5" s="1"/>
      <c r="C5" s="3"/>
      <c r="D5" s="3"/>
      <c r="E5" s="3"/>
      <c r="F5" s="3"/>
      <c r="G5" s="3"/>
      <c r="H5" s="3"/>
    </row>
    <row r="6">
      <c r="A6" s="1"/>
      <c r="B6" s="1"/>
      <c r="C6" s="3"/>
      <c r="D6" s="3"/>
      <c r="E6" s="3"/>
      <c r="F6" s="3"/>
      <c r="G6" s="3"/>
      <c r="H6" s="3"/>
    </row>
    <row r="7">
      <c r="A7" s="1" t="s">
        <v>36</v>
      </c>
      <c r="B7" s="1"/>
      <c r="C7" s="3"/>
      <c r="D7" s="3"/>
      <c r="E7" s="3" t="s">
        <v>37</v>
      </c>
      <c r="F7" s="3"/>
      <c r="G7" s="3"/>
      <c r="H7" s="3"/>
    </row>
    <row r="8">
      <c r="A8" s="1" t="s">
        <v>33</v>
      </c>
      <c r="B8" s="1"/>
      <c r="C8" s="3" t="s">
        <v>0</v>
      </c>
      <c r="D8" s="3"/>
      <c r="E8" s="3"/>
      <c r="F8" s="3"/>
      <c r="G8" s="3"/>
      <c r="H8" s="3"/>
    </row>
    <row r="9">
      <c r="A9" s="13" t="str">
        <f>LARGE('Full Data'!G:G,1)</f>
        <v>#NUM!</v>
      </c>
      <c r="B9" s="12" t="str">
        <f t="shared" ref="B9:B18" si="1">A9/$B$2</f>
        <v>#NUM!</v>
      </c>
      <c r="C9" s="15" t="str">
        <f t="array" ref="C9">INDEX('Full Data'!F:F,MATCH(LARGE('Full Data'!G:G,1),'Full Data'!G:G,0))</f>
        <v>#NUM!</v>
      </c>
      <c r="D9" s="3"/>
      <c r="E9" s="3"/>
      <c r="F9" s="3"/>
      <c r="G9" s="3"/>
      <c r="H9" s="3"/>
    </row>
    <row r="10">
      <c r="A10" s="13" t="str">
        <f>LARGE('Full Data'!G:G,2)</f>
        <v>#NUM!</v>
      </c>
      <c r="B10" s="12" t="str">
        <f t="shared" si="1"/>
        <v>#NUM!</v>
      </c>
      <c r="C10" s="15" t="str">
        <f t="array" ref="C10">INDEX('Full Data'!F:F,MATCH(LARGE('Full Data'!G:G,2),'Full Data'!G:G,0))</f>
        <v>#NUM!</v>
      </c>
      <c r="D10" s="3"/>
      <c r="E10" s="3"/>
      <c r="F10" s="3"/>
      <c r="G10" s="3"/>
      <c r="H10" s="3"/>
    </row>
    <row r="11">
      <c r="A11" s="13" t="str">
        <f>LARGE('Full Data'!G:G,3)</f>
        <v>#NUM!</v>
      </c>
      <c r="B11" s="12" t="str">
        <f t="shared" si="1"/>
        <v>#NUM!</v>
      </c>
      <c r="C11" s="15" t="str">
        <f t="array" ref="C11">INDEX('Full Data'!F:F,MATCH(LARGE('Full Data'!G:G,3),'Full Data'!G:G,0))</f>
        <v>#NUM!</v>
      </c>
      <c r="D11" s="3"/>
      <c r="E11" s="3"/>
      <c r="F11" s="3"/>
      <c r="G11" s="3"/>
      <c r="H11" s="3"/>
    </row>
    <row r="12">
      <c r="A12" s="13" t="str">
        <f>LARGE('Full Data'!G:G,4)</f>
        <v>#NUM!</v>
      </c>
      <c r="B12" s="12" t="str">
        <f t="shared" si="1"/>
        <v>#NUM!</v>
      </c>
      <c r="C12" s="15" t="str">
        <f t="array" ref="C12">INDEX('Full Data'!F:F,MATCH(LARGE('Full Data'!G:G,4),'Full Data'!G:G,0))</f>
        <v>#NUM!</v>
      </c>
      <c r="D12" s="3"/>
      <c r="E12" s="3"/>
      <c r="F12" s="3"/>
      <c r="G12" s="3"/>
      <c r="H12" s="3"/>
    </row>
    <row r="13">
      <c r="A13" s="13" t="str">
        <f>LARGE('Full Data'!G:G,5)</f>
        <v>#NUM!</v>
      </c>
      <c r="B13" s="12" t="str">
        <f t="shared" si="1"/>
        <v>#NUM!</v>
      </c>
      <c r="C13" s="15" t="str">
        <f t="array" ref="C13">INDEX('Full Data'!F:F,MATCH(LARGE('Full Data'!G:G,5),'Full Data'!G:G,0))</f>
        <v>#NUM!</v>
      </c>
      <c r="D13" s="3"/>
      <c r="E13" s="3"/>
      <c r="F13" s="3"/>
      <c r="G13" s="3"/>
      <c r="H13" s="3"/>
    </row>
    <row r="14">
      <c r="A14" s="13" t="str">
        <f>LARGE('Full Data'!G:G,6)</f>
        <v>#NUM!</v>
      </c>
      <c r="B14" s="12" t="str">
        <f t="shared" si="1"/>
        <v>#NUM!</v>
      </c>
      <c r="C14" s="15" t="str">
        <f t="array" ref="C14">INDEX('Full Data'!F:F,MATCH(LARGE('Full Data'!G:G,6),'Full Data'!G:G,0))</f>
        <v>#NUM!</v>
      </c>
      <c r="D14" s="3"/>
      <c r="E14" s="3"/>
      <c r="F14" s="3"/>
      <c r="G14" s="3"/>
      <c r="H14" s="3"/>
    </row>
    <row r="15">
      <c r="A15" s="13" t="str">
        <f>LARGE('Full Data'!G:G,7)</f>
        <v>#NUM!</v>
      </c>
      <c r="B15" s="12" t="str">
        <f t="shared" si="1"/>
        <v>#NUM!</v>
      </c>
      <c r="C15" s="15" t="str">
        <f t="array" ref="C15">INDEX('Full Data'!F:F,MATCH(LARGE('Full Data'!G:G,7),'Full Data'!G:G,0))</f>
        <v>#NUM!</v>
      </c>
      <c r="D15" s="3"/>
      <c r="E15" s="3"/>
      <c r="F15" s="3"/>
      <c r="G15" s="3"/>
      <c r="H15" s="3"/>
    </row>
    <row r="16">
      <c r="A16" s="13" t="str">
        <f>LARGE('Full Data'!G:G,8)</f>
        <v>#NUM!</v>
      </c>
      <c r="B16" s="12" t="str">
        <f t="shared" si="1"/>
        <v>#NUM!</v>
      </c>
      <c r="C16" s="15" t="str">
        <f t="array" ref="C16">INDEX('Full Data'!F:F,MATCH(LARGE('Full Data'!G:G,8),'Full Data'!G:G,0))</f>
        <v>#NUM!</v>
      </c>
      <c r="D16" s="3"/>
      <c r="E16" s="3"/>
      <c r="F16" s="3"/>
      <c r="G16" s="3"/>
      <c r="H16" s="3"/>
    </row>
    <row r="17">
      <c r="A17" s="13" t="str">
        <f>LARGE('Full Data'!G:G,9)</f>
        <v>#NUM!</v>
      </c>
      <c r="B17" s="12" t="str">
        <f t="shared" si="1"/>
        <v>#NUM!</v>
      </c>
      <c r="C17" s="15" t="str">
        <f t="array" ref="C17">INDEX('Full Data'!F:F,MATCH(LARGE('Full Data'!G:G,9),'Full Data'!G:G,0))</f>
        <v>#NUM!</v>
      </c>
      <c r="D17" s="3"/>
      <c r="E17" s="3"/>
      <c r="F17" s="3"/>
      <c r="G17" s="3"/>
      <c r="H17" s="3"/>
    </row>
    <row r="18">
      <c r="A18" s="13" t="str">
        <f>LARGE('Full Data'!G:G,10)</f>
        <v>#NUM!</v>
      </c>
      <c r="B18" s="12" t="str">
        <f t="shared" si="1"/>
        <v>#NUM!</v>
      </c>
      <c r="C18" s="15" t="str">
        <f t="array" ref="C18">INDEX('Full Data'!F:F,MATCH(LARGE('Full Data'!G:G,10),'Full Data'!G:G,0))</f>
        <v>#NUM!</v>
      </c>
      <c r="D18" s="3"/>
      <c r="E18" s="3"/>
      <c r="F18" s="3"/>
      <c r="G18" s="3"/>
      <c r="H18" s="3"/>
    </row>
  </sheetData>
  <hyperlinks>
    <hyperlink r:id="rId1" ref="H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57"/>
    <col customWidth="1" min="3" max="3" width="19.86"/>
    <col customWidth="1" min="4" max="4" width="41.29"/>
    <col customWidth="1" min="5" max="5" width="42.0"/>
    <col customWidth="1" min="6" max="6" width="27.86"/>
    <col customWidth="1" min="7" max="7" width="19.57"/>
  </cols>
  <sheetData>
    <row r="1">
      <c r="A1" s="3" t="s">
        <v>38</v>
      </c>
      <c r="B1" s="14">
        <v>0.1</v>
      </c>
      <c r="C1" s="3"/>
      <c r="D1" s="3"/>
      <c r="E1" s="3"/>
      <c r="F1" s="3"/>
      <c r="G1" s="3"/>
    </row>
    <row r="2">
      <c r="A2" s="3"/>
      <c r="B2" s="3" t="s">
        <v>33</v>
      </c>
      <c r="C2" s="3" t="s">
        <v>39</v>
      </c>
      <c r="D2" s="3" t="s">
        <v>0</v>
      </c>
      <c r="E2" s="3" t="s">
        <v>40</v>
      </c>
      <c r="F2" s="3" t="s">
        <v>41</v>
      </c>
      <c r="G2" s="3" t="s">
        <v>42</v>
      </c>
    </row>
    <row r="3">
      <c r="A3" s="3"/>
      <c r="B3" s="3"/>
      <c r="C3" s="3"/>
      <c r="D3" s="3"/>
      <c r="E3" s="3"/>
      <c r="F3" s="3"/>
      <c r="G3" s="3"/>
    </row>
    <row r="4">
      <c r="A4" s="3" t="s">
        <v>43</v>
      </c>
      <c r="B4" s="13">
        <f>'Fossil Fuel direct investments'!B2</f>
        <v>3550000000</v>
      </c>
      <c r="C4" s="3"/>
      <c r="D4" s="15"/>
      <c r="E4" s="3"/>
      <c r="F4" s="3"/>
      <c r="G4" s="3"/>
    </row>
    <row r="5">
      <c r="A5" s="16">
        <v>1.0</v>
      </c>
      <c r="B5" s="17">
        <v>3.83E8</v>
      </c>
      <c r="C5" s="12">
        <f t="shared" ref="C5:C19" si="1">B5/$B$4</f>
        <v>0.1078873239</v>
      </c>
      <c r="D5" s="18" t="s">
        <v>44</v>
      </c>
      <c r="E5" s="9" t="s">
        <v>45</v>
      </c>
      <c r="F5" s="13">
        <f t="shared" ref="F5:F19" si="2">IF(E5="yes",B5*$B$1,0)</f>
        <v>38300000</v>
      </c>
      <c r="G5" s="12">
        <f t="shared" ref="G5:G19" si="3">F5/$B$4</f>
        <v>0.01078873239</v>
      </c>
    </row>
    <row r="6">
      <c r="A6" s="16">
        <v>2.0</v>
      </c>
      <c r="B6" s="17">
        <v>4.07E8</v>
      </c>
      <c r="C6" s="12">
        <f t="shared" si="1"/>
        <v>0.1146478873</v>
      </c>
      <c r="D6" s="18" t="s">
        <v>46</v>
      </c>
      <c r="E6" s="9" t="s">
        <v>45</v>
      </c>
      <c r="F6" s="13">
        <f t="shared" si="2"/>
        <v>40700000</v>
      </c>
      <c r="G6" s="12">
        <f t="shared" si="3"/>
        <v>0.01146478873</v>
      </c>
    </row>
    <row r="7">
      <c r="A7" s="16">
        <v>3.0</v>
      </c>
      <c r="B7" s="17">
        <v>4.6E8</v>
      </c>
      <c r="C7" s="12">
        <f t="shared" si="1"/>
        <v>0.1295774648</v>
      </c>
      <c r="D7" s="18" t="s">
        <v>47</v>
      </c>
      <c r="E7" s="9" t="s">
        <v>45</v>
      </c>
      <c r="F7" s="13">
        <f t="shared" si="2"/>
        <v>46000000</v>
      </c>
      <c r="G7" s="12">
        <f t="shared" si="3"/>
        <v>0.01295774648</v>
      </c>
    </row>
    <row r="8">
      <c r="A8" s="16">
        <v>4.0</v>
      </c>
      <c r="B8" s="17">
        <v>3.25E8</v>
      </c>
      <c r="C8" s="12">
        <f t="shared" si="1"/>
        <v>0.09154929577</v>
      </c>
      <c r="D8" s="18" t="s">
        <v>48</v>
      </c>
      <c r="E8" s="9" t="s">
        <v>45</v>
      </c>
      <c r="F8" s="13">
        <f t="shared" si="2"/>
        <v>32500000</v>
      </c>
      <c r="G8" s="12">
        <f t="shared" si="3"/>
        <v>0.009154929577</v>
      </c>
    </row>
    <row r="9">
      <c r="A9" s="16">
        <v>5.0</v>
      </c>
      <c r="B9" s="19" t="str">
        <f>LARGE('Full Data'!H:H,A9)</f>
        <v>#NUM!</v>
      </c>
      <c r="C9" s="12" t="str">
        <f t="shared" si="1"/>
        <v>#NUM!</v>
      </c>
      <c r="D9" s="15" t="str">
        <f t="array" ref="D9">INDEX('Full Data'!B:B,MATCH(LARGE('Full Data'!H:H,A9),'Full Data'!H:H,0))</f>
        <v>#NUM!</v>
      </c>
      <c r="E9" s="9"/>
      <c r="F9" s="13">
        <f t="shared" si="2"/>
        <v>0</v>
      </c>
      <c r="G9" s="12">
        <f t="shared" si="3"/>
        <v>0</v>
      </c>
    </row>
    <row r="10">
      <c r="A10" s="16">
        <v>6.0</v>
      </c>
      <c r="B10" s="13" t="str">
        <f>LARGE('Full Data'!H:H,A10)</f>
        <v>#NUM!</v>
      </c>
      <c r="C10" s="12" t="str">
        <f t="shared" si="1"/>
        <v>#NUM!</v>
      </c>
      <c r="D10" s="15" t="str">
        <f t="array" ref="D10">INDEX('Full Data'!B:B,MATCH(LARGE('Full Data'!H:H,A10),'Full Data'!H:H,0))</f>
        <v>#NUM!</v>
      </c>
      <c r="E10" s="3"/>
      <c r="F10" s="13">
        <f t="shared" si="2"/>
        <v>0</v>
      </c>
      <c r="G10" s="12">
        <f t="shared" si="3"/>
        <v>0</v>
      </c>
    </row>
    <row r="11">
      <c r="A11" s="16">
        <v>7.0</v>
      </c>
      <c r="B11" s="13" t="str">
        <f>LARGE('Full Data'!H:H,A11)</f>
        <v>#NUM!</v>
      </c>
      <c r="C11" s="12" t="str">
        <f t="shared" si="1"/>
        <v>#NUM!</v>
      </c>
      <c r="D11" s="15" t="str">
        <f t="array" ref="D11">INDEX('Full Data'!B:B,MATCH(LARGE('Full Data'!H:H,A11),'Full Data'!H:H,0))</f>
        <v>#NUM!</v>
      </c>
      <c r="E11" s="3"/>
      <c r="F11" s="13">
        <f t="shared" si="2"/>
        <v>0</v>
      </c>
      <c r="G11" s="12">
        <f t="shared" si="3"/>
        <v>0</v>
      </c>
    </row>
    <row r="12">
      <c r="A12" s="16">
        <v>8.0</v>
      </c>
      <c r="B12" s="13" t="str">
        <f>LARGE('Full Data'!H:H,A12)</f>
        <v>#NUM!</v>
      </c>
      <c r="C12" s="12" t="str">
        <f t="shared" si="1"/>
        <v>#NUM!</v>
      </c>
      <c r="D12" s="15" t="str">
        <f t="array" ref="D12">INDEX('Full Data'!B:B,MATCH(LARGE('Full Data'!H:H,A12),'Full Data'!H:H,0))</f>
        <v>#NUM!</v>
      </c>
      <c r="E12" s="3"/>
      <c r="F12" s="13">
        <f t="shared" si="2"/>
        <v>0</v>
      </c>
      <c r="G12" s="12">
        <f t="shared" si="3"/>
        <v>0</v>
      </c>
    </row>
    <row r="13">
      <c r="A13" s="16">
        <v>9.0</v>
      </c>
      <c r="B13" s="13" t="str">
        <f>LARGE('Full Data'!H:H,A13)</f>
        <v>#NUM!</v>
      </c>
      <c r="C13" s="12" t="str">
        <f t="shared" si="1"/>
        <v>#NUM!</v>
      </c>
      <c r="D13" s="15" t="str">
        <f t="array" ref="D13">INDEX('Full Data'!B:B,MATCH(LARGE('Full Data'!H:H,A13),'Full Data'!H:H,0))</f>
        <v>#NUM!</v>
      </c>
      <c r="E13" s="3"/>
      <c r="F13" s="13">
        <f t="shared" si="2"/>
        <v>0</v>
      </c>
      <c r="G13" s="12">
        <f t="shared" si="3"/>
        <v>0</v>
      </c>
    </row>
    <row r="14">
      <c r="A14" s="16">
        <v>10.0</v>
      </c>
      <c r="B14" s="13" t="str">
        <f>LARGE('Full Data'!H:H,A14)</f>
        <v>#NUM!</v>
      </c>
      <c r="C14" s="12" t="str">
        <f t="shared" si="1"/>
        <v>#NUM!</v>
      </c>
      <c r="D14" s="15" t="str">
        <f t="array" ref="D14">INDEX('Full Data'!B:B,MATCH(LARGE('Full Data'!H:H,A14),'Full Data'!H:H,0))</f>
        <v>#NUM!</v>
      </c>
      <c r="E14" s="3"/>
      <c r="F14" s="13">
        <f t="shared" si="2"/>
        <v>0</v>
      </c>
      <c r="G14" s="12">
        <f t="shared" si="3"/>
        <v>0</v>
      </c>
    </row>
    <row r="15">
      <c r="A15" s="16">
        <v>11.0</v>
      </c>
      <c r="B15" s="13" t="str">
        <f>LARGE('Full Data'!H:H,A15)</f>
        <v>#NUM!</v>
      </c>
      <c r="C15" s="12" t="str">
        <f t="shared" si="1"/>
        <v>#NUM!</v>
      </c>
      <c r="D15" s="15" t="str">
        <f t="array" ref="D15">INDEX('Full Data'!B:B,MATCH(LARGE('Full Data'!H:H,A15),'Full Data'!H:H,0))</f>
        <v>#NUM!</v>
      </c>
      <c r="E15" s="3"/>
      <c r="F15" s="13">
        <f t="shared" si="2"/>
        <v>0</v>
      </c>
      <c r="G15" s="12">
        <f t="shared" si="3"/>
        <v>0</v>
      </c>
    </row>
    <row r="16">
      <c r="A16" s="16">
        <v>12.0</v>
      </c>
      <c r="B16" s="13" t="str">
        <f>LARGE('Full Data'!H:H,A16)</f>
        <v>#NUM!</v>
      </c>
      <c r="C16" s="12" t="str">
        <f t="shared" si="1"/>
        <v>#NUM!</v>
      </c>
      <c r="D16" s="15" t="str">
        <f t="array" ref="D16">INDEX('Full Data'!B:B,MATCH(LARGE('Full Data'!H:H,A16),'Full Data'!H:H,0))</f>
        <v>#NUM!</v>
      </c>
      <c r="E16" s="3"/>
      <c r="F16" s="13">
        <f t="shared" si="2"/>
        <v>0</v>
      </c>
      <c r="G16" s="12">
        <f t="shared" si="3"/>
        <v>0</v>
      </c>
    </row>
    <row r="17">
      <c r="A17" s="16">
        <v>13.0</v>
      </c>
      <c r="B17" s="13" t="str">
        <f>LARGE('Full Data'!H:H,A17)</f>
        <v>#NUM!</v>
      </c>
      <c r="C17" s="12" t="str">
        <f t="shared" si="1"/>
        <v>#NUM!</v>
      </c>
      <c r="D17" s="15" t="str">
        <f t="array" ref="D17">INDEX('Full Data'!B:B,MATCH(LARGE('Full Data'!H:H,A17),'Full Data'!H:H,0))</f>
        <v>#NUM!</v>
      </c>
      <c r="E17" s="3"/>
      <c r="F17" s="13">
        <f t="shared" si="2"/>
        <v>0</v>
      </c>
      <c r="G17" s="12">
        <f t="shared" si="3"/>
        <v>0</v>
      </c>
    </row>
    <row r="18">
      <c r="A18" s="16">
        <v>14.0</v>
      </c>
      <c r="B18" s="13" t="str">
        <f>LARGE('Full Data'!H:H,A18)</f>
        <v>#NUM!</v>
      </c>
      <c r="C18" s="12" t="str">
        <f t="shared" si="1"/>
        <v>#NUM!</v>
      </c>
      <c r="D18" s="15" t="str">
        <f t="array" ref="D18">INDEX('Full Data'!B:B,MATCH(LARGE('Full Data'!H:H,A18),'Full Data'!H:H,0))</f>
        <v>#NUM!</v>
      </c>
      <c r="E18" s="3"/>
      <c r="F18" s="13">
        <f t="shared" si="2"/>
        <v>0</v>
      </c>
      <c r="G18" s="12">
        <f t="shared" si="3"/>
        <v>0</v>
      </c>
    </row>
    <row r="19">
      <c r="A19" s="16">
        <v>15.0</v>
      </c>
      <c r="B19" s="13" t="str">
        <f>LARGE('Full Data'!H:H,A19)</f>
        <v>#NUM!</v>
      </c>
      <c r="C19" s="12" t="str">
        <f t="shared" si="1"/>
        <v>#NUM!</v>
      </c>
      <c r="D19" s="15" t="str">
        <f t="array" ref="D19">INDEX('Full Data'!B:B,MATCH(LARGE('Full Data'!H:H,A19),'Full Data'!H:H,0))</f>
        <v>#NUM!</v>
      </c>
      <c r="E19" s="3"/>
      <c r="F19" s="13">
        <f t="shared" si="2"/>
        <v>0</v>
      </c>
      <c r="G19" s="12">
        <f t="shared" si="3"/>
        <v>0</v>
      </c>
    </row>
    <row r="20">
      <c r="A20" s="3"/>
      <c r="B20" s="3"/>
      <c r="C20" s="3"/>
      <c r="D20" s="3"/>
      <c r="E20" s="3" t="s">
        <v>49</v>
      </c>
      <c r="F20" s="13">
        <f t="shared" ref="F20:G20" si="4">SUM(F5:F19)</f>
        <v>157500000</v>
      </c>
      <c r="G20" s="12">
        <f t="shared" si="4"/>
        <v>0.04436619718</v>
      </c>
    </row>
    <row r="21">
      <c r="A21" s="3"/>
      <c r="B21" s="3"/>
      <c r="C21" s="3"/>
      <c r="D21" s="3"/>
      <c r="E21" s="3" t="s">
        <v>50</v>
      </c>
      <c r="F21" s="13">
        <f>'Fossil Fuel direct investments'!B3</f>
        <v>0</v>
      </c>
      <c r="G21" s="12">
        <f>'Fossil Fuel direct investments'!B4</f>
        <v>0</v>
      </c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 t="s">
        <v>51</v>
      </c>
      <c r="F23" s="13">
        <f t="shared" ref="F23:G23" si="5">F20+F21</f>
        <v>157500000</v>
      </c>
      <c r="G23" s="12">
        <f t="shared" si="5"/>
        <v>0.04436619718</v>
      </c>
    </row>
    <row r="24">
      <c r="A24" s="3"/>
      <c r="B24" s="3"/>
      <c r="C24" s="3"/>
      <c r="D24" s="3"/>
      <c r="E24" s="3" t="s">
        <v>25</v>
      </c>
      <c r="F24" s="11">
        <f>'Fossil Fuel direct investments'!B2</f>
        <v>3550000000</v>
      </c>
      <c r="G24" s="3"/>
    </row>
  </sheetData>
  <drawing r:id="rId1"/>
</worksheet>
</file>