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<sst xmlns="http://schemas.openxmlformats.org/spreadsheetml/2006/main" count="77" uniqueCount="55">
  <si>
    <t>To access the full data open the sheet "Full Data" from the menu at the bottom.</t>
  </si>
  <si>
    <t>Name</t>
  </si>
  <si>
    <t>Name of Local Authority Pension Fund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</si>
  <si>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</si>
  <si>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</si>
  <si>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</si>
  <si>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</si>
  <si>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</si>
  <si>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</si>
  <si>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</si>
  <si>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</si>
  <si>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</si>
  <si>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</si>
  <si>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</si>
  <si>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City of London Pension Fund</t>
  </si>
  <si>
    <t>Description of holding - equity, gilts, government bonds, non govt bonds etc</t>
  </si>
  <si>
    <t>Sub-category/ Classification</t>
  </si>
  <si>
    <t>Number of bonds/ shares</t>
  </si>
  <si>
    <t>http://gofossilfree.org/uk/pensions/</t>
  </si>
  <si>
    <t>Fund manager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</si>
  <si>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</si>
  <si>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</si>
  <si>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</si>
  <si>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</si>
  <si>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</si>
  <si>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</si>
  <si>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</si>
  <si>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Amount</t>
  </si>
  <si>
    <t>http://www.cityoflondon.gov.uk/about-the-city/how-we-make-decisions/budgets-and-spending/Documents/annual-report-pension-fund-2014.pdf</t>
  </si>
  <si>
    <t>empty.</t>
  </si>
  <si>
    <t>Where cells contain “#NUM”, this is not due to a mistake in the script,</t>
  </si>
  <si>
    <t>but due to limited data being provided.</t>
  </si>
  <si>
    <t xml:space="preserve">City of London Pension Fund </t>
  </si>
  <si>
    <t>Total holdings</t>
  </si>
  <si>
    <t>Annual Report 2014</t>
  </si>
  <si>
    <t>Total fossil fuel holdings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</si>
  <si>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</si>
  <si>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</si>
  <si>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</si>
  <si>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</si>
  <si>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</si>
  <si>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</si>
  <si>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</si>
  <si>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</si>
  <si>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</si>
  <si>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GMO UK Equities</t>
  </si>
  <si>
    <t>yes</t>
  </si>
  <si>
    <t>Carnegie Global Equities (pooled)</t>
  </si>
  <si>
    <t>Wellington Pooled Global Equities</t>
  </si>
  <si>
    <t>Veritas Pooled Global Equities</t>
  </si>
  <si>
    <t>Southeastern Pooled Global Equities</t>
  </si>
  <si>
    <t>Artemis Pooled Global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</si>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</sst>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0.0"/>
    </font>
    <font>
      <b/>
      <sz val="9.0"/>
    </font>
    <font>
      <u/>
      <color rgb="FF0000FF"/>
    </font>
    <font>
      <u/>
      <sz val="10.0"/>
      <color rgb="FF0000FF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/>
    </xf>
    <xf borderId="0" fillId="0" fontId="2" numFmtId="0" xfId="0" applyAlignment="1" applyFont="1">
      <alignment vertical="bottom"/>
    </xf>
    <xf borderId="0" fillId="0" fontId="3" numFmtId="3" xfId="0" applyAlignment="1" applyBorder="1" applyFont="1" applyNumberFormat="1">
      <alignment vertical="bottom"/>
    </xf>
    <xf borderId="0" fillId="0" fontId="5" numFmtId="0" xfId="0" applyAlignment="1" applyFont="1">
      <alignment/>
    </xf>
    <xf borderId="0" fillId="0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2" fontId="6" numFmtId="4" xfId="0" applyAlignment="1" applyFill="1" applyFont="1" applyNumberFormat="1">
      <alignment horizontal="right" vertical="bottom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152400</xdr:colOff>
      <xdr:row>1</xdr:row>
      <xdr:rowOff>152400</xdr:rowOff>
    </xdr:from>
    <xdr:to>
      <xdr:col>13</xdr:col>
      <xdr:colOff>742950</xdr:colOff>
      <xdr:row>23</xdr:row>
      <xdr:rowOff>85725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362700" cy="433387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152400</xdr:colOff>
      <xdr:row>25</xdr:row>
      <xdr:rowOff>152400</xdr:rowOff>
    </xdr:from>
    <xdr:to>
      <xdr:col>11</xdr:col>
      <xdr:colOff>609600</xdr:colOff>
      <xdr:row>47</xdr:row>
      <xdr:rowOff>85725</xdr:rowOff>
    </xdr:to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4305300" cy="43338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ityoflondon.gov.uk/about-the-city/how-we-make-decisions/budgets-and-spending/Documents/annual-report-pension-fund-20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6" t="s">
        <v>18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60.43"/>
    <col customWidth="1" min="3" max="3" width="26.86"/>
  </cols>
  <sheetData>
    <row r="1">
      <c r="A1" s="3" t="s">
        <v>2</v>
      </c>
      <c r="B1" s="3" t="s">
        <v>15</v>
      </c>
      <c r="C1" s="3" t="s">
        <v>16</v>
      </c>
      <c r="D1" s="5" t="s">
        <v>17</v>
      </c>
      <c r="E1" s="3" t="s">
        <v>19</v>
      </c>
      <c r="F1" s="8" t="s">
        <v>27</v>
      </c>
    </row>
    <row r="2">
      <c r="A2" s="1" t="s">
        <v>32</v>
      </c>
      <c r="B2" s="1"/>
      <c r="F2" s="1"/>
    </row>
    <row r="3">
      <c r="A3" s="1" t="s">
        <v>32</v>
      </c>
      <c r="B3" s="1"/>
      <c r="F3" s="1"/>
    </row>
    <row r="4">
      <c r="A4" s="1" t="s">
        <v>32</v>
      </c>
      <c r="B4" s="1"/>
      <c r="F4" s="1"/>
    </row>
    <row r="5">
      <c r="A5" s="1" t="s">
        <v>32</v>
      </c>
      <c r="B5" s="1"/>
      <c r="F5" s="1"/>
    </row>
    <row r="6">
      <c r="A6" s="1" t="s">
        <v>32</v>
      </c>
      <c r="B6" s="1"/>
      <c r="F6" s="1"/>
    </row>
    <row r="7">
      <c r="A7" s="1" t="s">
        <v>32</v>
      </c>
      <c r="B7" s="1"/>
      <c r="F7" s="1"/>
    </row>
    <row r="8">
      <c r="A8" s="1" t="s">
        <v>32</v>
      </c>
      <c r="B8" s="1"/>
      <c r="F8" s="1"/>
    </row>
    <row r="9">
      <c r="A9" s="1" t="s">
        <v>32</v>
      </c>
      <c r="B9" s="1"/>
      <c r="F9" s="1"/>
    </row>
    <row r="10">
      <c r="A10" s="1" t="s">
        <v>32</v>
      </c>
      <c r="B10" s="1"/>
      <c r="F10" s="1"/>
    </row>
    <row r="11">
      <c r="A11" s="1" t="s">
        <v>32</v>
      </c>
      <c r="B11" s="1"/>
      <c r="F11" s="1"/>
    </row>
    <row r="12">
      <c r="A12" s="1" t="s">
        <v>32</v>
      </c>
      <c r="B12" s="1"/>
      <c r="F12" s="1"/>
    </row>
    <row r="13">
      <c r="A13" s="1" t="s">
        <v>32</v>
      </c>
      <c r="B13" s="1"/>
      <c r="F13" s="1"/>
    </row>
    <row r="14">
      <c r="A14" s="1" t="s">
        <v>32</v>
      </c>
      <c r="B14" s="1"/>
      <c r="F14" s="1"/>
    </row>
    <row r="15">
      <c r="A15" s="1"/>
      <c r="B15" s="1"/>
      <c r="F15" s="1"/>
    </row>
    <row r="16">
      <c r="A16" s="1"/>
      <c r="B16" s="1"/>
      <c r="F16" s="1"/>
    </row>
    <row r="17">
      <c r="A17" s="1"/>
      <c r="B17" s="1"/>
      <c r="F17" s="1"/>
    </row>
    <row r="18">
      <c r="A18" s="1"/>
      <c r="B18" s="1"/>
      <c r="F18" s="1"/>
    </row>
    <row r="19">
      <c r="A19" s="1"/>
      <c r="B19" s="1"/>
      <c r="F19" s="1"/>
    </row>
    <row r="20">
      <c r="A20" s="1"/>
      <c r="B20" s="1"/>
      <c r="F20" s="1"/>
    </row>
    <row r="21">
      <c r="A21" s="1"/>
      <c r="B21" s="1"/>
      <c r="F21" s="1"/>
    </row>
    <row r="22">
      <c r="A22" s="1"/>
      <c r="B22" s="1"/>
      <c r="F22" s="1"/>
    </row>
    <row r="23">
      <c r="A23" s="1"/>
      <c r="B23" s="1"/>
      <c r="F23" s="1"/>
    </row>
    <row r="24">
      <c r="A24" s="1"/>
      <c r="B24" s="1"/>
      <c r="F24" s="1"/>
    </row>
    <row r="25">
      <c r="A25" s="1"/>
      <c r="B25" s="1"/>
      <c r="F25" s="1"/>
    </row>
    <row r="26">
      <c r="A26" s="1"/>
      <c r="B26" s="1"/>
      <c r="F26" s="1"/>
    </row>
    <row r="27">
      <c r="A27" s="1"/>
      <c r="B27" s="1"/>
      <c r="F27" s="1"/>
    </row>
    <row r="28">
      <c r="A28" s="1"/>
      <c r="B28" s="1"/>
      <c r="F28" s="1"/>
    </row>
    <row r="29">
      <c r="A29" s="1"/>
      <c r="B29" s="1"/>
      <c r="F29" s="1"/>
    </row>
    <row r="30">
      <c r="A30" s="1"/>
      <c r="B30" s="1"/>
      <c r="F30" s="1"/>
    </row>
    <row r="31">
      <c r="A31" s="1"/>
      <c r="B31" s="1"/>
      <c r="F31" s="1"/>
    </row>
    <row r="32">
      <c r="A32" s="1"/>
      <c r="B32" s="1"/>
      <c r="F32" s="1"/>
    </row>
    <row r="33">
      <c r="A33" s="1"/>
      <c r="B33" s="1"/>
      <c r="F33" s="1"/>
    </row>
    <row r="34">
      <c r="A34" s="1"/>
      <c r="B34" s="1"/>
      <c r="F34" s="1"/>
    </row>
    <row r="35">
      <c r="A35" s="1"/>
      <c r="B35" s="1"/>
      <c r="F35" s="1"/>
    </row>
    <row r="36">
      <c r="A36" s="1"/>
      <c r="B36" s="1"/>
      <c r="F36" s="1"/>
    </row>
    <row r="37">
      <c r="A37" s="1"/>
      <c r="B37" s="1"/>
      <c r="F37" s="1"/>
    </row>
    <row r="38">
      <c r="A38" s="1"/>
      <c r="B38" s="1"/>
      <c r="F38" s="1"/>
    </row>
    <row r="39">
      <c r="A39" s="1"/>
      <c r="B39" s="1"/>
      <c r="F39" s="1"/>
    </row>
    <row r="40">
      <c r="A40" s="1"/>
      <c r="B40" s="1"/>
      <c r="F40" s="1"/>
    </row>
    <row r="41">
      <c r="A41" s="1"/>
      <c r="B41" s="1"/>
      <c r="F41" s="1"/>
    </row>
    <row r="42">
      <c r="A42" s="1"/>
      <c r="B42" s="1"/>
      <c r="F42" s="1"/>
    </row>
    <row r="43">
      <c r="A43" s="1"/>
      <c r="B43" s="1"/>
      <c r="F43" s="1"/>
    </row>
    <row r="44">
      <c r="A44" s="1"/>
      <c r="B44" s="1"/>
      <c r="F44" s="1"/>
    </row>
    <row r="45">
      <c r="A45" s="1"/>
      <c r="B45" s="1"/>
      <c r="F45" s="1"/>
    </row>
    <row r="46">
      <c r="A46" s="1"/>
      <c r="B46" s="1"/>
      <c r="F46" s="1"/>
    </row>
    <row r="47">
      <c r="A47" s="1"/>
      <c r="B47" s="1"/>
      <c r="F47" s="1"/>
    </row>
    <row r="48">
      <c r="A48" s="1"/>
      <c r="B48" s="1"/>
      <c r="F48" s="1"/>
    </row>
    <row r="49">
      <c r="A49" s="1"/>
      <c r="B49" s="1"/>
      <c r="F49" s="1"/>
    </row>
    <row r="50">
      <c r="A50" s="1"/>
      <c r="B50" s="1"/>
      <c r="F50" s="1"/>
    </row>
    <row r="51">
      <c r="A51" s="1"/>
      <c r="B51" s="1"/>
      <c r="F51" s="1"/>
    </row>
    <row r="52">
      <c r="A52" s="1"/>
      <c r="B52" s="1"/>
      <c r="F52" s="1"/>
    </row>
    <row r="53">
      <c r="A53" s="1"/>
      <c r="B53" s="1"/>
      <c r="F53" s="1"/>
    </row>
    <row r="54">
      <c r="A54" s="1"/>
      <c r="B54" s="1"/>
      <c r="F54" s="1"/>
    </row>
    <row r="55">
      <c r="A55" s="1"/>
      <c r="B55" s="1"/>
      <c r="F55" s="1"/>
    </row>
    <row r="56">
      <c r="A56" s="1"/>
      <c r="B56" s="1"/>
      <c r="F56" s="1"/>
    </row>
    <row r="57">
      <c r="A57" s="1"/>
      <c r="B57" s="1"/>
      <c r="F57" s="1"/>
    </row>
    <row r="58">
      <c r="A58" s="1"/>
      <c r="B58" s="1"/>
      <c r="F58" s="1"/>
    </row>
    <row r="59">
      <c r="A59" s="1"/>
      <c r="B59" s="1"/>
      <c r="F59" s="1"/>
    </row>
    <row r="60">
      <c r="A60" s="1"/>
      <c r="B60" s="1"/>
      <c r="F60" s="1"/>
    </row>
    <row r="61">
      <c r="A61" s="1"/>
      <c r="B61" s="1"/>
      <c r="F61" s="1"/>
    </row>
    <row r="62">
      <c r="A62" s="1"/>
      <c r="B62" s="1"/>
      <c r="F62" s="1"/>
    </row>
    <row r="63">
      <c r="A63" s="1"/>
      <c r="B63" s="1"/>
      <c r="F63" s="1"/>
    </row>
    <row r="64">
      <c r="A64" s="1"/>
      <c r="C64" s="1"/>
      <c r="D64" s="1"/>
    </row>
    <row r="67">
      <c r="A67" s="1"/>
    </row>
    <row r="68">
      <c r="A68" s="1"/>
      <c r="C68" s="1"/>
      <c r="D68" s="1"/>
    </row>
    <row r="69">
      <c r="A69" s="1"/>
    </row>
    <row r="70">
      <c r="A70" s="1"/>
      <c r="C70" s="1"/>
      <c r="D70" s="1"/>
    </row>
    <row r="71">
      <c r="A71" s="1"/>
      <c r="C71" s="1"/>
      <c r="D71" s="1"/>
    </row>
    <row r="73">
      <c r="A73" s="1"/>
    </row>
    <row r="74">
      <c r="A74" s="1"/>
      <c r="C74" s="1"/>
      <c r="D74" s="1"/>
    </row>
    <row r="75">
      <c r="A75" s="1"/>
      <c r="C75" s="1"/>
      <c r="D75" s="1"/>
    </row>
    <row r="76">
      <c r="A76" s="1"/>
      <c r="C76" s="1"/>
      <c r="D76" s="1"/>
    </row>
    <row r="77">
      <c r="A77" s="1"/>
      <c r="C77" s="1"/>
      <c r="D77" s="1"/>
    </row>
    <row r="78">
      <c r="A78" s="1"/>
      <c r="C78" s="1"/>
      <c r="D78" s="1"/>
    </row>
    <row r="79">
      <c r="A79" s="1"/>
      <c r="C79" s="1"/>
      <c r="D79" s="1"/>
    </row>
    <row r="81">
      <c r="A81" s="1"/>
      <c r="C81" s="1"/>
      <c r="D81" s="1"/>
    </row>
    <row r="83">
      <c r="A83" s="1"/>
    </row>
    <row r="84">
      <c r="A84" s="1"/>
      <c r="C84" s="1"/>
      <c r="D84" s="1"/>
    </row>
    <row r="86">
      <c r="A86" s="1"/>
    </row>
    <row r="87">
      <c r="A87" s="1"/>
      <c r="C87" s="1"/>
      <c r="D87" s="1"/>
    </row>
    <row r="88">
      <c r="A88" s="1"/>
      <c r="C88" s="1"/>
      <c r="D88" s="1"/>
    </row>
    <row r="89">
      <c r="A89" s="1"/>
      <c r="C89" s="1"/>
      <c r="D89" s="1"/>
    </row>
    <row r="90">
      <c r="A90" s="1"/>
      <c r="C90" s="1"/>
      <c r="D90" s="1"/>
    </row>
    <row r="91">
      <c r="A91" s="1"/>
      <c r="C91" s="1"/>
      <c r="D91" s="1"/>
    </row>
    <row r="92">
      <c r="A92" s="1"/>
      <c r="C92" s="1"/>
      <c r="D92" s="1"/>
    </row>
    <row r="94">
      <c r="A94" s="1"/>
    </row>
    <row r="95">
      <c r="A95" s="1"/>
      <c r="C95" s="1"/>
      <c r="D95" s="1"/>
    </row>
    <row r="96">
      <c r="A96" s="1"/>
      <c r="C96" s="1"/>
      <c r="D96" s="1"/>
    </row>
    <row r="97">
      <c r="A97" s="1"/>
      <c r="C97" s="1"/>
      <c r="D97" s="1"/>
    </row>
    <row r="98">
      <c r="A98" s="1"/>
      <c r="C98" s="1"/>
      <c r="D98" s="1"/>
    </row>
    <row r="99">
      <c r="A99" s="1"/>
      <c r="C99" s="1"/>
      <c r="D99" s="1"/>
    </row>
    <row r="100">
      <c r="A100" s="1"/>
      <c r="C100" s="1"/>
      <c r="D100" s="1"/>
    </row>
    <row r="101">
      <c r="A101" s="1"/>
      <c r="C101" s="1"/>
      <c r="D101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14</v>
      </c>
      <c r="C1" s="7"/>
      <c r="D1" s="7"/>
      <c r="E1" s="7"/>
      <c r="F1" s="7"/>
      <c r="G1" s="7"/>
      <c r="H1" s="9" t="s">
        <v>28</v>
      </c>
    </row>
    <row r="2">
      <c r="A2" s="2" t="s">
        <v>33</v>
      </c>
      <c r="B2" s="10">
        <v>7.463E8</v>
      </c>
      <c r="C2" s="7" t="s">
        <v>34</v>
      </c>
      <c r="D2" s="7"/>
      <c r="E2" s="7"/>
      <c r="F2" s="7"/>
      <c r="G2" s="7"/>
      <c r="H2" s="7"/>
    </row>
    <row r="3">
      <c r="A3" s="2" t="s">
        <v>35</v>
      </c>
      <c r="B3" s="11">
        <f>SUM('Full Data'!G1:G1000)</f>
        <v>0</v>
      </c>
      <c r="C3" s="7"/>
      <c r="D3" s="7"/>
      <c r="E3" s="7"/>
      <c r="F3" s="7"/>
      <c r="G3" s="7"/>
      <c r="H3" s="7"/>
    </row>
    <row r="4">
      <c r="A4" s="2" t="s">
        <v>36</v>
      </c>
      <c r="B4" s="12">
        <f>B3/B2</f>
        <v>0</v>
      </c>
      <c r="C4" s="7"/>
      <c r="D4" s="7"/>
      <c r="E4" s="7"/>
      <c r="F4" s="7"/>
      <c r="G4" s="7"/>
      <c r="H4" s="7"/>
    </row>
    <row r="5">
      <c r="A5" s="2"/>
      <c r="B5" s="2"/>
      <c r="C5" s="7"/>
      <c r="D5" s="7"/>
      <c r="E5" s="7"/>
      <c r="F5" s="7"/>
      <c r="G5" s="7"/>
      <c r="H5" s="7"/>
    </row>
    <row r="6">
      <c r="A6" s="2"/>
      <c r="B6" s="2"/>
      <c r="C6" s="7"/>
      <c r="D6" s="7"/>
      <c r="E6" s="7"/>
      <c r="F6" s="7"/>
      <c r="G6" s="7"/>
      <c r="H6" s="7"/>
    </row>
    <row r="7">
      <c r="A7" s="2" t="s">
        <v>37</v>
      </c>
      <c r="B7" s="2"/>
      <c r="C7" s="7"/>
      <c r="D7" s="7"/>
      <c r="E7" s="7" t="s">
        <v>38</v>
      </c>
      <c r="F7" s="7"/>
      <c r="G7" s="7"/>
      <c r="H7" s="7"/>
    </row>
    <row r="8">
      <c r="A8" s="2" t="s">
        <v>27</v>
      </c>
      <c r="B8" s="2"/>
      <c r="C8" s="7" t="s">
        <v>1</v>
      </c>
      <c r="D8" s="7"/>
      <c r="E8" s="7"/>
      <c r="F8" s="7"/>
      <c r="G8" s="7"/>
      <c r="H8" s="7"/>
    </row>
    <row r="9">
      <c r="A9" s="14" t="str">
        <f>LARGE('Full Data'!G:G,1)</f>
        <v>#NUM!</v>
      </c>
      <c r="B9" s="12" t="str">
        <f t="shared" ref="B9:B18" si="1">A9/$B$2</f>
        <v>#NUM!</v>
      </c>
      <c r="C9" s="19" t="str">
        <f t="array" ref="C9">INDEX('Full Data'!F:F,MATCH(LARGE('Full Data'!G:G,1),'Full Data'!G:G,0))</f>
        <v>#NUM!</v>
      </c>
      <c r="D9" s="7"/>
      <c r="E9" s="7"/>
      <c r="F9" s="7"/>
      <c r="G9" s="7"/>
      <c r="H9" s="7"/>
    </row>
    <row r="10">
      <c r="A10" s="14" t="str">
        <f>LARGE('Full Data'!G:G,2)</f>
        <v>#NUM!</v>
      </c>
      <c r="B10" s="12" t="str">
        <f t="shared" si="1"/>
        <v>#NUM!</v>
      </c>
      <c r="C10" s="19" t="str">
        <f t="array" ref="C10">INDEX('Full Data'!F:F,MATCH(LARGE('Full Data'!G:G,2),'Full Data'!G:G,0))</f>
        <v>#NUM!</v>
      </c>
      <c r="D10" s="7"/>
      <c r="E10" s="7"/>
      <c r="F10" s="7"/>
      <c r="G10" s="7"/>
      <c r="H10" s="7"/>
    </row>
    <row r="11">
      <c r="A11" s="14" t="str">
        <f>LARGE('Full Data'!G:G,3)</f>
        <v>#NUM!</v>
      </c>
      <c r="B11" s="12" t="str">
        <f t="shared" si="1"/>
        <v>#NUM!</v>
      </c>
      <c r="C11" s="19" t="str">
        <f t="array" ref="C11">INDEX('Full Data'!F:F,MATCH(LARGE('Full Data'!G:G,3),'Full Data'!G:G,0))</f>
        <v>#NUM!</v>
      </c>
      <c r="D11" s="7"/>
      <c r="E11" s="7"/>
      <c r="F11" s="7"/>
      <c r="G11" s="7"/>
      <c r="H11" s="7"/>
    </row>
    <row r="12">
      <c r="A12" s="14" t="str">
        <f>LARGE('Full Data'!G:G,4)</f>
        <v>#NUM!</v>
      </c>
      <c r="B12" s="12" t="str">
        <f t="shared" si="1"/>
        <v>#NUM!</v>
      </c>
      <c r="C12" s="19" t="str">
        <f t="array" ref="C12">INDEX('Full Data'!F:F,MATCH(LARGE('Full Data'!G:G,4),'Full Data'!G:G,0))</f>
        <v>#NUM!</v>
      </c>
      <c r="D12" s="7"/>
      <c r="E12" s="7"/>
      <c r="F12" s="7"/>
      <c r="G12" s="7"/>
      <c r="H12" s="7"/>
    </row>
    <row r="13">
      <c r="A13" s="14" t="str">
        <f>LARGE('Full Data'!G:G,5)</f>
        <v>#NUM!</v>
      </c>
      <c r="B13" s="12" t="str">
        <f t="shared" si="1"/>
        <v>#NUM!</v>
      </c>
      <c r="C13" s="19" t="str">
        <f t="array" ref="C13">INDEX('Full Data'!F:F,MATCH(LARGE('Full Data'!G:G,5),'Full Data'!G:G,0))</f>
        <v>#NUM!</v>
      </c>
      <c r="D13" s="7"/>
      <c r="E13" s="7"/>
      <c r="F13" s="7"/>
      <c r="G13" s="7"/>
      <c r="H13" s="7"/>
    </row>
    <row r="14">
      <c r="A14" s="14" t="str">
        <f>LARGE('Full Data'!G:G,6)</f>
        <v>#NUM!</v>
      </c>
      <c r="B14" s="12" t="str">
        <f t="shared" si="1"/>
        <v>#NUM!</v>
      </c>
      <c r="C14" s="19" t="str">
        <f t="array" ref="C14">INDEX('Full Data'!F:F,MATCH(LARGE('Full Data'!G:G,6),'Full Data'!G:G,0))</f>
        <v>#NUM!</v>
      </c>
      <c r="D14" s="7"/>
      <c r="E14" s="7"/>
      <c r="F14" s="7"/>
      <c r="G14" s="7"/>
      <c r="H14" s="7"/>
    </row>
    <row r="15">
      <c r="A15" s="14" t="str">
        <f>LARGE('Full Data'!G:G,7)</f>
        <v>#NUM!</v>
      </c>
      <c r="B15" s="12" t="str">
        <f t="shared" si="1"/>
        <v>#NUM!</v>
      </c>
      <c r="C15" s="19" t="str">
        <f t="array" ref="C15">INDEX('Full Data'!F:F,MATCH(LARGE('Full Data'!G:G,7),'Full Data'!G:G,0))</f>
        <v>#NUM!</v>
      </c>
      <c r="D15" s="7"/>
      <c r="E15" s="7"/>
      <c r="F15" s="7"/>
      <c r="G15" s="7"/>
      <c r="H15" s="7"/>
    </row>
    <row r="16">
      <c r="A16" s="14" t="str">
        <f>LARGE('Full Data'!G:G,8)</f>
        <v>#NUM!</v>
      </c>
      <c r="B16" s="12" t="str">
        <f t="shared" si="1"/>
        <v>#NUM!</v>
      </c>
      <c r="C16" s="19" t="str">
        <f t="array" ref="C16">INDEX('Full Data'!F:F,MATCH(LARGE('Full Data'!G:G,8),'Full Data'!G:G,0))</f>
        <v>#NUM!</v>
      </c>
      <c r="D16" s="7"/>
      <c r="E16" s="7"/>
      <c r="F16" s="7"/>
      <c r="G16" s="7"/>
      <c r="H16" s="7"/>
    </row>
    <row r="17">
      <c r="A17" s="14" t="str">
        <f>LARGE('Full Data'!G:G,9)</f>
        <v>#NUM!</v>
      </c>
      <c r="B17" s="12" t="str">
        <f t="shared" si="1"/>
        <v>#NUM!</v>
      </c>
      <c r="C17" s="19" t="str">
        <f t="array" ref="C17">INDEX('Full Data'!F:F,MATCH(LARGE('Full Data'!G:G,9),'Full Data'!G:G,0))</f>
        <v>#NUM!</v>
      </c>
      <c r="D17" s="7"/>
      <c r="E17" s="7"/>
      <c r="F17" s="7"/>
      <c r="G17" s="7"/>
      <c r="H17" s="7"/>
    </row>
    <row r="18">
      <c r="A18" s="14" t="str">
        <f>LARGE('Full Data'!G:G,10)</f>
        <v>#NUM!</v>
      </c>
      <c r="B18" s="12" t="str">
        <f t="shared" si="1"/>
        <v>#NUM!</v>
      </c>
      <c r="C18" s="19" t="str">
        <f t="array" ref="C18">INDEX('Full Data'!F:F,MATCH(LARGE('Full Data'!G:G,10),'Full Data'!G:G,0))</f>
        <v>#NUM!</v>
      </c>
      <c r="D18" s="7"/>
      <c r="E18" s="7"/>
      <c r="F18" s="7"/>
      <c r="G18" s="7"/>
      <c r="H18" s="7"/>
    </row>
  </sheetData>
  <hyperlinks>
    <hyperlink r:id="rId1" ref="H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8.0"/>
    <col customWidth="1" min="3" max="3" width="16.43"/>
    <col customWidth="1" min="4" max="4" width="33.29"/>
    <col customWidth="1" min="5" max="6" width="29.57"/>
    <col customWidth="1" min="7" max="7" width="20.71"/>
  </cols>
  <sheetData>
    <row r="1">
      <c r="A1" s="7" t="s">
        <v>39</v>
      </c>
      <c r="B1" s="13">
        <v>0.1</v>
      </c>
      <c r="C1" s="7"/>
      <c r="D1" s="7"/>
      <c r="E1" s="7"/>
      <c r="F1" s="7"/>
      <c r="G1" s="7"/>
    </row>
    <row r="2">
      <c r="A2" s="7"/>
      <c r="B2" s="7" t="s">
        <v>27</v>
      </c>
      <c r="C2" s="7" t="s">
        <v>40</v>
      </c>
      <c r="D2" s="7" t="s">
        <v>1</v>
      </c>
      <c r="E2" s="7" t="s">
        <v>41</v>
      </c>
      <c r="F2" s="7" t="s">
        <v>42</v>
      </c>
      <c r="G2" s="7" t="s">
        <v>43</v>
      </c>
    </row>
    <row r="3">
      <c r="A3" s="7"/>
      <c r="B3" s="7"/>
      <c r="C3" s="7"/>
      <c r="D3" s="7"/>
      <c r="E3" s="7"/>
      <c r="F3" s="7"/>
      <c r="G3" s="7"/>
    </row>
    <row r="4">
      <c r="A4" s="7" t="s">
        <v>44</v>
      </c>
      <c r="B4" s="14">
        <f>'Fossil Fuel direct investments'!B2</f>
        <v>746300000</v>
      </c>
      <c r="C4" s="7"/>
      <c r="D4" s="15"/>
      <c r="E4" s="7"/>
      <c r="F4" s="7"/>
      <c r="G4" s="7"/>
    </row>
    <row r="5">
      <c r="A5" s="16">
        <v>1.0</v>
      </c>
      <c r="B5" s="17">
        <v>7.67E7</v>
      </c>
      <c r="C5" s="12">
        <f t="shared" ref="C5:C19" si="1">B5/$B$4</f>
        <v>0.1027736835</v>
      </c>
      <c r="D5" s="18" t="s">
        <v>45</v>
      </c>
      <c r="E5" s="7" t="s">
        <v>46</v>
      </c>
      <c r="F5" s="14">
        <f t="shared" ref="F5:F19" si="2">IF(E5="yes",B5*$B$1,0)</f>
        <v>7670000</v>
      </c>
      <c r="G5" s="12">
        <f t="shared" ref="G5:G19" si="3">F5/$B$4</f>
        <v>0.01027736835</v>
      </c>
    </row>
    <row r="6">
      <c r="A6" s="16">
        <v>2.0</v>
      </c>
      <c r="B6" s="17">
        <v>7.91E7</v>
      </c>
      <c r="C6" s="12">
        <f t="shared" si="1"/>
        <v>0.1059895484</v>
      </c>
      <c r="D6" s="18" t="s">
        <v>47</v>
      </c>
      <c r="E6" s="7" t="s">
        <v>46</v>
      </c>
      <c r="F6" s="14">
        <f t="shared" si="2"/>
        <v>7910000</v>
      </c>
      <c r="G6" s="12">
        <f t="shared" si="3"/>
        <v>0.01059895484</v>
      </c>
    </row>
    <row r="7">
      <c r="A7" s="16">
        <v>3.0</v>
      </c>
      <c r="B7" s="17">
        <v>7.89E7</v>
      </c>
      <c r="C7" s="12">
        <f t="shared" si="1"/>
        <v>0.1057215597</v>
      </c>
      <c r="D7" s="18" t="s">
        <v>48</v>
      </c>
      <c r="E7" s="7" t="s">
        <v>46</v>
      </c>
      <c r="F7" s="14">
        <f t="shared" si="2"/>
        <v>7890000</v>
      </c>
      <c r="G7" s="12">
        <f t="shared" si="3"/>
        <v>0.01057215597</v>
      </c>
    </row>
    <row r="8">
      <c r="A8" s="16">
        <v>4.0</v>
      </c>
      <c r="B8" s="17">
        <v>7.87E7</v>
      </c>
      <c r="C8" s="12">
        <f t="shared" si="1"/>
        <v>0.105453571</v>
      </c>
      <c r="D8" s="18" t="s">
        <v>49</v>
      </c>
      <c r="E8" s="7" t="s">
        <v>46</v>
      </c>
      <c r="F8" s="14">
        <f t="shared" si="2"/>
        <v>7870000</v>
      </c>
      <c r="G8" s="12">
        <f t="shared" si="3"/>
        <v>0.0105453571</v>
      </c>
    </row>
    <row r="9">
      <c r="A9" s="16">
        <v>5.0</v>
      </c>
      <c r="B9" s="20">
        <v>7.99E7</v>
      </c>
      <c r="C9" s="12">
        <f t="shared" si="1"/>
        <v>0.1070615034</v>
      </c>
      <c r="D9" s="21" t="s">
        <v>50</v>
      </c>
      <c r="E9" s="22" t="s">
        <v>46</v>
      </c>
      <c r="F9" s="14">
        <f t="shared" si="2"/>
        <v>7990000</v>
      </c>
      <c r="G9" s="12">
        <f t="shared" si="3"/>
        <v>0.01070615034</v>
      </c>
    </row>
    <row r="10">
      <c r="A10" s="16">
        <v>6.0</v>
      </c>
      <c r="B10" s="17">
        <v>7.45E7</v>
      </c>
      <c r="C10" s="12">
        <f t="shared" si="1"/>
        <v>0.09982580732</v>
      </c>
      <c r="D10" s="21" t="s">
        <v>51</v>
      </c>
      <c r="E10" s="22" t="s">
        <v>46</v>
      </c>
      <c r="F10" s="14">
        <f t="shared" si="2"/>
        <v>7450000</v>
      </c>
      <c r="G10" s="12">
        <f t="shared" si="3"/>
        <v>0.009982580732</v>
      </c>
    </row>
    <row r="11">
      <c r="A11" s="16">
        <v>7.0</v>
      </c>
      <c r="B11" s="14" t="str">
        <f>LARGE('Full Data'!H:H,A11)</f>
        <v>#NUM!</v>
      </c>
      <c r="C11" s="12" t="str">
        <f t="shared" si="1"/>
        <v>#NUM!</v>
      </c>
      <c r="D11" s="19" t="str">
        <f t="array" ref="D11">INDEX('Full Data'!B:B,MATCH(LARGE('Full Data'!H:H,A11),'Full Data'!H:H,0))</f>
        <v>#NUM!</v>
      </c>
      <c r="E11" s="7"/>
      <c r="F11" s="14">
        <f t="shared" si="2"/>
        <v>0</v>
      </c>
      <c r="G11" s="12">
        <f t="shared" si="3"/>
        <v>0</v>
      </c>
    </row>
    <row r="12">
      <c r="A12" s="16">
        <v>8.0</v>
      </c>
      <c r="B12" s="14" t="str">
        <f>LARGE('Full Data'!H:H,A12)</f>
        <v>#NUM!</v>
      </c>
      <c r="C12" s="12" t="str">
        <f t="shared" si="1"/>
        <v>#NUM!</v>
      </c>
      <c r="D12" s="19" t="str">
        <f t="array" ref="D12">INDEX('Full Data'!B:B,MATCH(LARGE('Full Data'!H:H,A12),'Full Data'!H:H,0))</f>
        <v>#NUM!</v>
      </c>
      <c r="E12" s="7"/>
      <c r="F12" s="14">
        <f t="shared" si="2"/>
        <v>0</v>
      </c>
      <c r="G12" s="12">
        <f t="shared" si="3"/>
        <v>0</v>
      </c>
    </row>
    <row r="13">
      <c r="A13" s="16">
        <v>9.0</v>
      </c>
      <c r="B13" s="14" t="str">
        <f>LARGE('Full Data'!H:H,A13)</f>
        <v>#NUM!</v>
      </c>
      <c r="C13" s="12" t="str">
        <f t="shared" si="1"/>
        <v>#NUM!</v>
      </c>
      <c r="D13" s="19" t="str">
        <f t="array" ref="D13">INDEX('Full Data'!B:B,MATCH(LARGE('Full Data'!H:H,A13),'Full Data'!H:H,0))</f>
        <v>#NUM!</v>
      </c>
      <c r="E13" s="7"/>
      <c r="F13" s="14">
        <f t="shared" si="2"/>
        <v>0</v>
      </c>
      <c r="G13" s="12">
        <f t="shared" si="3"/>
        <v>0</v>
      </c>
    </row>
    <row r="14">
      <c r="A14" s="16">
        <v>10.0</v>
      </c>
      <c r="B14" s="14" t="str">
        <f>LARGE('Full Data'!H:H,A14)</f>
        <v>#NUM!</v>
      </c>
      <c r="C14" s="12" t="str">
        <f t="shared" si="1"/>
        <v>#NUM!</v>
      </c>
      <c r="D14" s="19" t="str">
        <f t="array" ref="D14">INDEX('Full Data'!B:B,MATCH(LARGE('Full Data'!H:H,A14),'Full Data'!H:H,0))</f>
        <v>#NUM!</v>
      </c>
      <c r="E14" s="7"/>
      <c r="F14" s="14">
        <f t="shared" si="2"/>
        <v>0</v>
      </c>
      <c r="G14" s="12">
        <f t="shared" si="3"/>
        <v>0</v>
      </c>
    </row>
    <row r="15">
      <c r="A15" s="16">
        <v>11.0</v>
      </c>
      <c r="B15" s="14" t="str">
        <f>LARGE('Full Data'!H:H,A15)</f>
        <v>#NUM!</v>
      </c>
      <c r="C15" s="12" t="str">
        <f t="shared" si="1"/>
        <v>#NUM!</v>
      </c>
      <c r="D15" s="19" t="str">
        <f t="array" ref="D15">INDEX('Full Data'!B:B,MATCH(LARGE('Full Data'!H:H,A15),'Full Data'!H:H,0))</f>
        <v>#NUM!</v>
      </c>
      <c r="E15" s="7"/>
      <c r="F15" s="14">
        <f t="shared" si="2"/>
        <v>0</v>
      </c>
      <c r="G15" s="12">
        <f t="shared" si="3"/>
        <v>0</v>
      </c>
    </row>
    <row r="16">
      <c r="A16" s="16">
        <v>12.0</v>
      </c>
      <c r="B16" s="14" t="str">
        <f>LARGE('Full Data'!H:H,A16)</f>
        <v>#NUM!</v>
      </c>
      <c r="C16" s="12" t="str">
        <f t="shared" si="1"/>
        <v>#NUM!</v>
      </c>
      <c r="D16" s="19" t="str">
        <f t="array" ref="D16">INDEX('Full Data'!B:B,MATCH(LARGE('Full Data'!H:H,A16),'Full Data'!H:H,0))</f>
        <v>#NUM!</v>
      </c>
      <c r="E16" s="7"/>
      <c r="F16" s="14">
        <f t="shared" si="2"/>
        <v>0</v>
      </c>
      <c r="G16" s="12">
        <f t="shared" si="3"/>
        <v>0</v>
      </c>
    </row>
    <row r="17">
      <c r="A17" s="16">
        <v>13.0</v>
      </c>
      <c r="B17" s="14" t="str">
        <f>LARGE('Full Data'!H:H,A17)</f>
        <v>#NUM!</v>
      </c>
      <c r="C17" s="12" t="str">
        <f t="shared" si="1"/>
        <v>#NUM!</v>
      </c>
      <c r="D17" s="19" t="str">
        <f t="array" ref="D17">INDEX('Full Data'!B:B,MATCH(LARGE('Full Data'!H:H,A17),'Full Data'!H:H,0))</f>
        <v>#NUM!</v>
      </c>
      <c r="E17" s="7"/>
      <c r="F17" s="14">
        <f t="shared" si="2"/>
        <v>0</v>
      </c>
      <c r="G17" s="12">
        <f t="shared" si="3"/>
        <v>0</v>
      </c>
    </row>
    <row r="18">
      <c r="A18" s="16">
        <v>14.0</v>
      </c>
      <c r="B18" s="14" t="str">
        <f>LARGE('Full Data'!H:H,A18)</f>
        <v>#NUM!</v>
      </c>
      <c r="C18" s="12" t="str">
        <f t="shared" si="1"/>
        <v>#NUM!</v>
      </c>
      <c r="D18" s="19" t="str">
        <f t="array" ref="D18">INDEX('Full Data'!B:B,MATCH(LARGE('Full Data'!H:H,A18),'Full Data'!H:H,0))</f>
        <v>#NUM!</v>
      </c>
      <c r="E18" s="7"/>
      <c r="F18" s="14">
        <f t="shared" si="2"/>
        <v>0</v>
      </c>
      <c r="G18" s="12">
        <f t="shared" si="3"/>
        <v>0</v>
      </c>
    </row>
    <row r="19">
      <c r="A19" s="16">
        <v>15.0</v>
      </c>
      <c r="B19" s="14" t="str">
        <f>LARGE('Full Data'!H:H,A19)</f>
        <v>#NUM!</v>
      </c>
      <c r="C19" s="12" t="str">
        <f t="shared" si="1"/>
        <v>#NUM!</v>
      </c>
      <c r="D19" s="19" t="str">
        <f t="array" ref="D19">INDEX('Full Data'!B:B,MATCH(LARGE('Full Data'!H:H,A19),'Full Data'!H:H,0))</f>
        <v>#NUM!</v>
      </c>
      <c r="E19" s="7"/>
      <c r="F19" s="14">
        <f t="shared" si="2"/>
        <v>0</v>
      </c>
      <c r="G19" s="12">
        <f t="shared" si="3"/>
        <v>0</v>
      </c>
    </row>
    <row r="20">
      <c r="A20" s="7"/>
      <c r="B20" s="7"/>
      <c r="C20" s="7"/>
      <c r="D20" s="7"/>
      <c r="E20" s="7" t="s">
        <v>52</v>
      </c>
      <c r="F20" s="14">
        <f t="shared" ref="F20:G20" si="4">SUM(F5:F19)</f>
        <v>46780000</v>
      </c>
      <c r="G20" s="12">
        <f t="shared" si="4"/>
        <v>0.06268256733</v>
      </c>
    </row>
    <row r="21">
      <c r="A21" s="7"/>
      <c r="B21" s="7"/>
      <c r="C21" s="7"/>
      <c r="D21" s="7"/>
      <c r="E21" s="7" t="s">
        <v>53</v>
      </c>
      <c r="F21" s="14">
        <f>'Fossil Fuel direct investments'!B3</f>
        <v>0</v>
      </c>
      <c r="G21" s="12">
        <f>'Fossil Fuel direct investments'!B4</f>
        <v>0</v>
      </c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 t="s">
        <v>54</v>
      </c>
      <c r="F23" s="14">
        <f t="shared" ref="F23:G23" si="5">F20+F21</f>
        <v>46780000</v>
      </c>
      <c r="G23" s="12">
        <f t="shared" si="5"/>
        <v>0.06268256733</v>
      </c>
    </row>
    <row r="24">
      <c r="A24" s="7"/>
      <c r="B24" s="7"/>
      <c r="C24" s="7"/>
      <c r="D24" s="7"/>
      <c r="E24" s="7" t="s">
        <v>33</v>
      </c>
      <c r="F24" s="11">
        <f>'Fossil Fuel direct investments'!B2</f>
        <v>746300000</v>
      </c>
      <c r="G24" s="7"/>
    </row>
  </sheetData>
  <drawing r:id="rId1"/>
</worksheet>
</file>