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<sst xmlns="http://schemas.openxmlformats.org/spreadsheetml/2006/main" count="74" uniqueCount="53">
  <si>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</si>
  <si>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</si>
  <si>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</si>
  <si>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</si>
  <si>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</si>
  <si>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</si>
  <si>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</si>
  <si>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</si>
  <si>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</si>
  <si>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</si>
  <si>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</si>
  <si>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</si>
  <si>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</si>
  <si>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</si>
  <si>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</si>
  <si>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</si>
  <si>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</si>
  <si>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</si>
  <si>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</si>
  <si>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</si>
  <si>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</si>
  <si>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</si>
  <si>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</si>
  <si>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Pooled fund estimate</t>
  </si>
  <si>
    <t>Amount</t>
  </si>
  <si>
    <t>Percentage</t>
  </si>
  <si>
    <t>Name</t>
  </si>
  <si>
    <t>Pooled fund</t>
  </si>
  <si>
    <t>Estimated fossil fuel holdings:</t>
  </si>
  <si>
    <t>in % of total holdings</t>
  </si>
  <si>
    <t>Total</t>
  </si>
  <si>
    <t>Advance Frontier Opportunities Fund</t>
  </si>
  <si>
    <t>yes</t>
  </si>
  <si>
    <t>HSBC Frontier Markets XC</t>
  </si>
  <si>
    <t>Newton Global Equity Fund</t>
  </si>
  <si>
    <t>Capital International Emerging Markets Fund</t>
  </si>
  <si>
    <t>Invesco Balanced Risk 8</t>
  </si>
  <si>
    <t>Name of Local Authority Pension Fund</t>
  </si>
  <si>
    <t>Description of holding - equity, gilts, government bonds, non govt bonds etc</t>
  </si>
  <si>
    <t>Sub-category/ Classification</t>
  </si>
  <si>
    <t>Number of bonds/ shares</t>
  </si>
  <si>
    <t>Fund manager</t>
  </si>
  <si>
    <t>Cornwall Pension Fund</t>
  </si>
  <si>
    <t>http://www.cornwall.gov.uk/media/8886751/cornwall-council-statement-of-accounts-2013-14-post-audit-pre-wga-with-signatures.pdf</t>
  </si>
  <si>
    <t>Total holdings</t>
  </si>
  <si>
    <t>Annual Report 2014</t>
  </si>
  <si>
    <t>Total fossil fuel holdings</t>
  </si>
  <si>
    <t>Percentage in fossil fuels</t>
  </si>
  <si>
    <t>Top 10 Fossil Fuel Holdings</t>
  </si>
  <si>
    <t>This excludes holdings through pooled funds - see next sheet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</si>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</sst>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0.0"/>
    </font>
    <font>
      <b/>
      <sz val="9.0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bottom"/>
    </xf>
    <xf borderId="0" fillId="0" fontId="3" numFmtId="9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1" fillId="0" fontId="1" numFmtId="4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vertical="bottom"/>
    </xf>
    <xf borderId="1" fillId="0" fontId="1" numFmtId="49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/>
    </xf>
    <xf borderId="0" fillId="0" fontId="4" numFmtId="2" xfId="0" applyAlignment="1" applyBorder="1" applyFont="1" applyNumberFormat="1">
      <alignment vertical="bottom"/>
    </xf>
    <xf borderId="0" fillId="0" fontId="4" numFmtId="3" xfId="0" applyAlignment="1" applyBorder="1" applyFont="1" applyNumberFormat="1">
      <alignment vertical="bottom"/>
    </xf>
    <xf borderId="0" fillId="0" fontId="3" numFmtId="4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3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2</xdr:row>
      <xdr:rowOff>152400</xdr:rowOff>
    </xdr:from>
    <xdr:to>
      <xdr:col>2</xdr:col>
      <xdr:colOff>28575</xdr:colOff>
      <xdr:row>26</xdr:row>
      <xdr:rowOff>57150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438650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152400</xdr:colOff>
      <xdr:row>2</xdr:row>
      <xdr:rowOff>152400</xdr:rowOff>
    </xdr:from>
    <xdr:to>
      <xdr:col>10</xdr:col>
      <xdr:colOff>352425</xdr:colOff>
      <xdr:row>26</xdr:row>
      <xdr:rowOff>57150</xdr:rowOff>
    </xdr:to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372475" cy="4705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nwall.gov.uk/media/8886751/cornwall-council-statement-of-accounts-2013-14-post-audit-pre-wga-with-signatures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13" t="s">
        <v>37</v>
      </c>
      <c r="B1" s="13" t="s">
        <v>38</v>
      </c>
      <c r="C1" s="13" t="s">
        <v>39</v>
      </c>
      <c r="D1" s="14" t="s">
        <v>40</v>
      </c>
      <c r="E1" s="13" t="s">
        <v>41</v>
      </c>
      <c r="F1" s="15" t="s">
        <v>24</v>
      </c>
    </row>
    <row r="2">
      <c r="A2" s="1" t="s">
        <v>42</v>
      </c>
    </row>
    <row r="3">
      <c r="A3" s="1" t="s">
        <v>42</v>
      </c>
    </row>
    <row r="4">
      <c r="A4" s="1" t="s">
        <v>42</v>
      </c>
    </row>
    <row r="5">
      <c r="A5" s="1" t="s">
        <v>42</v>
      </c>
    </row>
    <row r="6">
      <c r="A6" s="1" t="s">
        <v>42</v>
      </c>
    </row>
    <row r="7">
      <c r="A7" s="1" t="s">
        <v>42</v>
      </c>
    </row>
    <row r="8">
      <c r="A8" s="1" t="s">
        <v>42</v>
      </c>
    </row>
    <row r="9">
      <c r="A9" s="1" t="s">
        <v>42</v>
      </c>
    </row>
    <row r="10">
      <c r="A10" s="1" t="s">
        <v>42</v>
      </c>
    </row>
    <row r="11">
      <c r="A11" s="1" t="s">
        <v>42</v>
      </c>
    </row>
    <row r="12">
      <c r="A12" s="1" t="s">
        <v>42</v>
      </c>
    </row>
    <row r="13">
      <c r="A13" s="1" t="s">
        <v>42</v>
      </c>
    </row>
    <row r="14">
      <c r="A14" s="1" t="s">
        <v>42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26</v>
      </c>
      <c r="B1" s="16" t="str">
        <f>'Full Data'!A2</f>
        <v>Cornwall Pension Fund</v>
      </c>
      <c r="C1" s="3"/>
      <c r="D1" s="3"/>
      <c r="E1" s="3"/>
      <c r="F1" s="3"/>
      <c r="G1" s="3"/>
      <c r="H1" s="17" t="s">
        <v>43</v>
      </c>
    </row>
    <row r="2">
      <c r="A2" s="16" t="s">
        <v>44</v>
      </c>
      <c r="B2" s="18">
        <v>1.408716E9</v>
      </c>
      <c r="C2" s="3" t="s">
        <v>45</v>
      </c>
      <c r="D2" s="3"/>
      <c r="E2" s="3"/>
      <c r="F2" s="3"/>
      <c r="G2" s="3"/>
      <c r="H2" s="11"/>
    </row>
    <row r="3">
      <c r="A3" s="16" t="s">
        <v>46</v>
      </c>
      <c r="B3" s="19">
        <f>SUM('Full Data'!G2:G1000)</f>
        <v>0</v>
      </c>
      <c r="C3" s="3"/>
      <c r="D3" s="3"/>
      <c r="E3" s="3"/>
      <c r="F3" s="3"/>
      <c r="G3" s="3"/>
      <c r="H3" s="3"/>
    </row>
    <row r="4">
      <c r="A4" s="16" t="s">
        <v>47</v>
      </c>
      <c r="B4" s="9">
        <f>B3/B2</f>
        <v>0</v>
      </c>
      <c r="C4" s="3"/>
      <c r="D4" s="3"/>
      <c r="E4" s="3"/>
      <c r="F4" s="3"/>
      <c r="G4" s="3"/>
      <c r="H4" s="3"/>
    </row>
    <row r="5">
      <c r="A5" s="16"/>
      <c r="B5" s="16"/>
      <c r="C5" s="3"/>
      <c r="D5" s="3"/>
      <c r="E5" s="3"/>
      <c r="F5" s="3"/>
      <c r="G5" s="3"/>
      <c r="H5" s="3"/>
    </row>
    <row r="6">
      <c r="A6" s="16"/>
      <c r="B6" s="16"/>
      <c r="C6" s="3"/>
      <c r="D6" s="3"/>
      <c r="E6" s="3"/>
      <c r="F6" s="3"/>
      <c r="G6" s="3"/>
      <c r="H6" s="3"/>
    </row>
    <row r="7">
      <c r="A7" s="16" t="s">
        <v>48</v>
      </c>
      <c r="B7" s="16"/>
      <c r="C7" s="3"/>
      <c r="D7" s="3"/>
      <c r="E7" s="3" t="s">
        <v>49</v>
      </c>
      <c r="F7" s="3"/>
      <c r="G7" s="3"/>
      <c r="H7" s="3"/>
    </row>
    <row r="8">
      <c r="A8" s="16" t="s">
        <v>24</v>
      </c>
      <c r="B8" s="16"/>
      <c r="C8" s="3" t="s">
        <v>26</v>
      </c>
      <c r="D8" s="3"/>
      <c r="E8" s="3"/>
      <c r="F8" s="3"/>
      <c r="G8" s="3"/>
      <c r="H8" s="3"/>
    </row>
    <row r="9">
      <c r="A9" s="5" t="str">
        <f>LARGE('Full Data'!G:G,1)</f>
        <v>#NUM!</v>
      </c>
      <c r="B9" s="9" t="str">
        <f t="shared" ref="B9:B18" si="1">A9/$B$2</f>
        <v>#NUM!</v>
      </c>
      <c r="C9" s="6" t="str">
        <f t="array" ref="C9">INDEX('Full Data'!F:F,MATCH(LARGE('Full Data'!G:G,1),'Full Data'!G:G,0))</f>
        <v>#NUM!</v>
      </c>
      <c r="D9" s="3"/>
      <c r="E9" s="3"/>
      <c r="F9" s="3"/>
      <c r="G9" s="3"/>
      <c r="H9" s="3"/>
    </row>
    <row r="10">
      <c r="A10" s="5" t="str">
        <f>LARGE('Full Data'!G:G,2)</f>
        <v>#NUM!</v>
      </c>
      <c r="B10" s="9" t="str">
        <f t="shared" si="1"/>
        <v>#NUM!</v>
      </c>
      <c r="C10" s="6" t="str">
        <f t="array" ref="C10">INDEX('Full Data'!F:F,MATCH(LARGE('Full Data'!G:G,2),'Full Data'!G:G,0))</f>
        <v>#NUM!</v>
      </c>
      <c r="D10" s="3"/>
      <c r="E10" s="3"/>
      <c r="F10" s="3"/>
      <c r="G10" s="3"/>
      <c r="H10" s="3"/>
    </row>
    <row r="11">
      <c r="A11" s="5" t="str">
        <f>LARGE('Full Data'!G:G,3)</f>
        <v>#NUM!</v>
      </c>
      <c r="B11" s="9" t="str">
        <f t="shared" si="1"/>
        <v>#NUM!</v>
      </c>
      <c r="C11" s="6" t="str">
        <f t="array" ref="C11">INDEX('Full Data'!F:F,MATCH(LARGE('Full Data'!G:G,3),'Full Data'!G:G,0))</f>
        <v>#NUM!</v>
      </c>
      <c r="D11" s="3"/>
      <c r="E11" s="3"/>
      <c r="F11" s="3"/>
      <c r="G11" s="3"/>
      <c r="H11" s="3"/>
    </row>
    <row r="12">
      <c r="A12" s="5" t="str">
        <f>LARGE('Full Data'!G:G,4)</f>
        <v>#NUM!</v>
      </c>
      <c r="B12" s="9" t="str">
        <f t="shared" si="1"/>
        <v>#NUM!</v>
      </c>
      <c r="C12" s="6" t="str">
        <f t="array" ref="C12">INDEX('Full Data'!F:F,MATCH(LARGE('Full Data'!G:G,4),'Full Data'!G:G,0))</f>
        <v>#NUM!</v>
      </c>
      <c r="D12" s="3"/>
      <c r="E12" s="3"/>
      <c r="F12" s="3"/>
      <c r="G12" s="3"/>
      <c r="H12" s="3"/>
    </row>
    <row r="13">
      <c r="A13" s="5" t="str">
        <f>LARGE('Full Data'!G:G,5)</f>
        <v>#NUM!</v>
      </c>
      <c r="B13" s="9" t="str">
        <f t="shared" si="1"/>
        <v>#NUM!</v>
      </c>
      <c r="C13" s="6" t="str">
        <f t="array" ref="C13">INDEX('Full Data'!F:F,MATCH(LARGE('Full Data'!G:G,5),'Full Data'!G:G,0))</f>
        <v>#NUM!</v>
      </c>
      <c r="D13" s="3"/>
      <c r="E13" s="3"/>
      <c r="F13" s="3"/>
      <c r="G13" s="3"/>
      <c r="H13" s="3"/>
    </row>
    <row r="14">
      <c r="A14" s="5" t="str">
        <f>LARGE('Full Data'!G:G,6)</f>
        <v>#NUM!</v>
      </c>
      <c r="B14" s="9" t="str">
        <f t="shared" si="1"/>
        <v>#NUM!</v>
      </c>
      <c r="C14" s="6" t="str">
        <f t="array" ref="C14">INDEX('Full Data'!F:F,MATCH(LARGE('Full Data'!G:G,6),'Full Data'!G:G,0))</f>
        <v>#NUM!</v>
      </c>
      <c r="D14" s="3"/>
      <c r="E14" s="3"/>
      <c r="F14" s="3"/>
      <c r="G14" s="3"/>
      <c r="H14" s="3"/>
    </row>
    <row r="15">
      <c r="A15" s="5" t="str">
        <f>LARGE('Full Data'!G:G,7)</f>
        <v>#NUM!</v>
      </c>
      <c r="B15" s="9" t="str">
        <f t="shared" si="1"/>
        <v>#NUM!</v>
      </c>
      <c r="C15" s="6" t="str">
        <f t="array" ref="C15">INDEX('Full Data'!F:F,MATCH(LARGE('Full Data'!G:G,7),'Full Data'!G:G,0))</f>
        <v>#NUM!</v>
      </c>
      <c r="D15" s="3"/>
      <c r="E15" s="3"/>
      <c r="F15" s="3"/>
      <c r="G15" s="3"/>
      <c r="H15" s="3"/>
    </row>
    <row r="16">
      <c r="A16" s="5" t="str">
        <f>LARGE('Full Data'!G:G,8)</f>
        <v>#NUM!</v>
      </c>
      <c r="B16" s="9" t="str">
        <f t="shared" si="1"/>
        <v>#NUM!</v>
      </c>
      <c r="C16" s="6" t="str">
        <f t="array" ref="C16">INDEX('Full Data'!F:F,MATCH(LARGE('Full Data'!G:G,8),'Full Data'!G:G,0))</f>
        <v>#NUM!</v>
      </c>
      <c r="D16" s="3"/>
      <c r="E16" s="3"/>
      <c r="F16" s="3"/>
      <c r="G16" s="3"/>
      <c r="H16" s="3"/>
    </row>
    <row r="17">
      <c r="A17" s="5" t="str">
        <f>LARGE('Full Data'!G:G,9)</f>
        <v>#NUM!</v>
      </c>
      <c r="B17" s="9" t="str">
        <f t="shared" si="1"/>
        <v>#NUM!</v>
      </c>
      <c r="C17" s="6" t="str">
        <f t="array" ref="C17">INDEX('Full Data'!F:F,MATCH(LARGE('Full Data'!G:G,9),'Full Data'!G:G,0))</f>
        <v>#NUM!</v>
      </c>
      <c r="D17" s="3"/>
      <c r="E17" s="3"/>
      <c r="F17" s="3"/>
      <c r="G17" s="3"/>
      <c r="H17" s="3"/>
    </row>
    <row r="18">
      <c r="A18" s="5" t="str">
        <f>LARGE('Full Data'!G:G,10)</f>
        <v>#NUM!</v>
      </c>
      <c r="B18" s="9" t="str">
        <f t="shared" si="1"/>
        <v>#NUM!</v>
      </c>
      <c r="C18" s="6" t="str">
        <f t="array" ref="C18">INDEX('Full Data'!F:F,MATCH(LARGE('Full Data'!G:G,10),'Full Data'!G:G,0))</f>
        <v>#NUM!</v>
      </c>
      <c r="D18" s="3"/>
      <c r="E18" s="3"/>
      <c r="F18" s="3"/>
      <c r="G18" s="3"/>
      <c r="H18" s="3"/>
    </row>
  </sheetData>
  <hyperlinks>
    <hyperlink r:id="rId1" ref="H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57"/>
    <col customWidth="1" min="3" max="3" width="19.86"/>
    <col customWidth="1" min="4" max="4" width="41.29"/>
    <col customWidth="1" min="5" max="5" width="42.0"/>
    <col customWidth="1" min="6" max="6" width="27.86"/>
    <col customWidth="1" min="7" max="7" width="19.57"/>
  </cols>
  <sheetData>
    <row r="1">
      <c r="A1" s="3" t="s">
        <v>23</v>
      </c>
      <c r="B1" s="4">
        <v>0.1</v>
      </c>
      <c r="C1" s="3"/>
      <c r="D1" s="3"/>
      <c r="E1" s="3"/>
      <c r="F1" s="3"/>
      <c r="G1" s="3"/>
    </row>
    <row r="2">
      <c r="A2" s="3"/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</row>
    <row r="3">
      <c r="A3" s="3"/>
      <c r="B3" s="3"/>
      <c r="C3" s="3"/>
      <c r="D3" s="3"/>
      <c r="E3" s="3"/>
      <c r="F3" s="3"/>
      <c r="G3" s="3"/>
    </row>
    <row r="4">
      <c r="A4" s="3" t="s">
        <v>30</v>
      </c>
      <c r="B4" s="5">
        <f>'Fossil Fuel direct investments'!B2</f>
        <v>1408716000</v>
      </c>
      <c r="C4" s="3"/>
      <c r="D4" s="6"/>
      <c r="E4" s="3"/>
      <c r="F4" s="3"/>
      <c r="G4" s="3"/>
    </row>
    <row r="5">
      <c r="A5" s="7">
        <v>1.0</v>
      </c>
      <c r="B5" s="8">
        <v>3.5768E7</v>
      </c>
      <c r="C5" s="9">
        <f t="shared" ref="C5:C19" si="1">B5/$B$4</f>
        <v>0.02539049745</v>
      </c>
      <c r="D5" s="10" t="s">
        <v>31</v>
      </c>
      <c r="E5" s="11" t="s">
        <v>32</v>
      </c>
      <c r="F5" s="5">
        <f t="shared" ref="F5:F19" si="2">IF(E5="yes",B5*$B$1,0)</f>
        <v>3576800</v>
      </c>
      <c r="G5" s="9">
        <f t="shared" ref="G5:G19" si="3">F5/$B$4</f>
        <v>0.002539049745</v>
      </c>
    </row>
    <row r="6">
      <c r="A6" s="7">
        <v>2.0</v>
      </c>
      <c r="B6" s="8">
        <v>3.8016118E7</v>
      </c>
      <c r="C6" s="9">
        <f t="shared" si="1"/>
        <v>0.02698636063</v>
      </c>
      <c r="D6" s="10" t="s">
        <v>33</v>
      </c>
      <c r="E6" s="11" t="s">
        <v>32</v>
      </c>
      <c r="F6" s="5">
        <f t="shared" si="2"/>
        <v>3801611.8</v>
      </c>
      <c r="G6" s="9">
        <f t="shared" si="3"/>
        <v>0.002698636063</v>
      </c>
    </row>
    <row r="7">
      <c r="A7" s="7">
        <v>3.0</v>
      </c>
      <c r="B7" s="8">
        <v>3.09866404E8</v>
      </c>
      <c r="C7" s="9">
        <f t="shared" si="1"/>
        <v>0.2199637145</v>
      </c>
      <c r="D7" s="12" t="s">
        <v>34</v>
      </c>
      <c r="E7" s="11" t="s">
        <v>32</v>
      </c>
      <c r="F7" s="5">
        <f t="shared" si="2"/>
        <v>30986640.4</v>
      </c>
      <c r="G7" s="9">
        <f t="shared" si="3"/>
        <v>0.02199637145</v>
      </c>
    </row>
    <row r="8">
      <c r="A8" s="7">
        <v>4.0</v>
      </c>
      <c r="B8" s="8">
        <v>7.3205399E7</v>
      </c>
      <c r="C8" s="9">
        <f t="shared" si="1"/>
        <v>0.05196604497</v>
      </c>
      <c r="D8" s="10" t="s">
        <v>35</v>
      </c>
      <c r="E8" s="11" t="s">
        <v>32</v>
      </c>
      <c r="F8" s="5">
        <f t="shared" si="2"/>
        <v>7320539.9</v>
      </c>
      <c r="G8" s="9">
        <f t="shared" si="3"/>
        <v>0.005196604497</v>
      </c>
    </row>
    <row r="9">
      <c r="A9" s="7">
        <v>5.0</v>
      </c>
      <c r="B9" s="8">
        <v>1.92238514E8</v>
      </c>
      <c r="C9" s="9">
        <f t="shared" si="1"/>
        <v>0.1364636406</v>
      </c>
      <c r="D9" s="10" t="s">
        <v>36</v>
      </c>
      <c r="E9" s="11" t="s">
        <v>32</v>
      </c>
      <c r="F9" s="5">
        <f t="shared" si="2"/>
        <v>19223851.4</v>
      </c>
      <c r="G9" s="9">
        <f t="shared" si="3"/>
        <v>0.01364636406</v>
      </c>
    </row>
    <row r="10">
      <c r="A10" s="7">
        <v>6.0</v>
      </c>
      <c r="B10" s="5" t="str">
        <f>LARGE('Full Data'!H:H,A10)</f>
        <v>#NUM!</v>
      </c>
      <c r="C10" s="9" t="str">
        <f t="shared" si="1"/>
        <v>#NUM!</v>
      </c>
      <c r="D10" s="6" t="str">
        <f t="array" ref="D10">INDEX('Full Data'!B:B,MATCH(LARGE('Full Data'!H:H,A10),'Full Data'!H:H,0))</f>
        <v>#NUM!</v>
      </c>
      <c r="E10" s="3"/>
      <c r="F10" s="5">
        <f t="shared" si="2"/>
        <v>0</v>
      </c>
      <c r="G10" s="9">
        <f t="shared" si="3"/>
        <v>0</v>
      </c>
    </row>
    <row r="11">
      <c r="A11" s="7">
        <v>7.0</v>
      </c>
      <c r="B11" s="5" t="str">
        <f>LARGE('Full Data'!H:H,A11)</f>
        <v>#NUM!</v>
      </c>
      <c r="C11" s="9" t="str">
        <f t="shared" si="1"/>
        <v>#NUM!</v>
      </c>
      <c r="D11" s="6" t="str">
        <f t="array" ref="D11">INDEX('Full Data'!B:B,MATCH(LARGE('Full Data'!H:H,A11),'Full Data'!H:H,0))</f>
        <v>#NUM!</v>
      </c>
      <c r="E11" s="3"/>
      <c r="F11" s="5">
        <f t="shared" si="2"/>
        <v>0</v>
      </c>
      <c r="G11" s="9">
        <f t="shared" si="3"/>
        <v>0</v>
      </c>
    </row>
    <row r="12">
      <c r="A12" s="7">
        <v>8.0</v>
      </c>
      <c r="B12" s="5" t="str">
        <f>LARGE('Full Data'!H:H,A12)</f>
        <v>#NUM!</v>
      </c>
      <c r="C12" s="9" t="str">
        <f t="shared" si="1"/>
        <v>#NUM!</v>
      </c>
      <c r="D12" s="6" t="str">
        <f t="array" ref="D12">INDEX('Full Data'!B:B,MATCH(LARGE('Full Data'!H:H,A12),'Full Data'!H:H,0))</f>
        <v>#NUM!</v>
      </c>
      <c r="E12" s="3"/>
      <c r="F12" s="5">
        <f t="shared" si="2"/>
        <v>0</v>
      </c>
      <c r="G12" s="9">
        <f t="shared" si="3"/>
        <v>0</v>
      </c>
    </row>
    <row r="13">
      <c r="A13" s="7">
        <v>9.0</v>
      </c>
      <c r="B13" s="5" t="str">
        <f>LARGE('Full Data'!H:H,A13)</f>
        <v>#NUM!</v>
      </c>
      <c r="C13" s="9" t="str">
        <f t="shared" si="1"/>
        <v>#NUM!</v>
      </c>
      <c r="D13" s="6" t="str">
        <f t="array" ref="D13">INDEX('Full Data'!B:B,MATCH(LARGE('Full Data'!H:H,A13),'Full Data'!H:H,0))</f>
        <v>#NUM!</v>
      </c>
      <c r="E13" s="3"/>
      <c r="F13" s="5">
        <f t="shared" si="2"/>
        <v>0</v>
      </c>
      <c r="G13" s="9">
        <f t="shared" si="3"/>
        <v>0</v>
      </c>
    </row>
    <row r="14">
      <c r="A14" s="7">
        <v>10.0</v>
      </c>
      <c r="B14" s="5" t="str">
        <f>LARGE('Full Data'!H:H,A14)</f>
        <v>#NUM!</v>
      </c>
      <c r="C14" s="9" t="str">
        <f t="shared" si="1"/>
        <v>#NUM!</v>
      </c>
      <c r="D14" s="6" t="str">
        <f t="array" ref="D14">INDEX('Full Data'!B:B,MATCH(LARGE('Full Data'!H:H,A14),'Full Data'!H:H,0))</f>
        <v>#NUM!</v>
      </c>
      <c r="E14" s="3"/>
      <c r="F14" s="5">
        <f t="shared" si="2"/>
        <v>0</v>
      </c>
      <c r="G14" s="9">
        <f t="shared" si="3"/>
        <v>0</v>
      </c>
    </row>
    <row r="15">
      <c r="A15" s="7">
        <v>11.0</v>
      </c>
      <c r="B15" s="5" t="str">
        <f>LARGE('Full Data'!H:H,A15)</f>
        <v>#NUM!</v>
      </c>
      <c r="C15" s="9" t="str">
        <f t="shared" si="1"/>
        <v>#NUM!</v>
      </c>
      <c r="D15" s="6" t="str">
        <f t="array" ref="D15">INDEX('Full Data'!B:B,MATCH(LARGE('Full Data'!H:H,A15),'Full Data'!H:H,0))</f>
        <v>#NUM!</v>
      </c>
      <c r="E15" s="3"/>
      <c r="F15" s="5">
        <f t="shared" si="2"/>
        <v>0</v>
      </c>
      <c r="G15" s="9">
        <f t="shared" si="3"/>
        <v>0</v>
      </c>
    </row>
    <row r="16">
      <c r="A16" s="7">
        <v>12.0</v>
      </c>
      <c r="B16" s="5" t="str">
        <f>LARGE('Full Data'!H:H,A16)</f>
        <v>#NUM!</v>
      </c>
      <c r="C16" s="9" t="str">
        <f t="shared" si="1"/>
        <v>#NUM!</v>
      </c>
      <c r="D16" s="6" t="str">
        <f t="array" ref="D16">INDEX('Full Data'!B:B,MATCH(LARGE('Full Data'!H:H,A16),'Full Data'!H:H,0))</f>
        <v>#NUM!</v>
      </c>
      <c r="E16" s="3"/>
      <c r="F16" s="5">
        <f t="shared" si="2"/>
        <v>0</v>
      </c>
      <c r="G16" s="9">
        <f t="shared" si="3"/>
        <v>0</v>
      </c>
    </row>
    <row r="17">
      <c r="A17" s="7">
        <v>13.0</v>
      </c>
      <c r="B17" s="5" t="str">
        <f>LARGE('Full Data'!H:H,A17)</f>
        <v>#NUM!</v>
      </c>
      <c r="C17" s="9" t="str">
        <f t="shared" si="1"/>
        <v>#NUM!</v>
      </c>
      <c r="D17" s="6" t="str">
        <f t="array" ref="D17">INDEX('Full Data'!B:B,MATCH(LARGE('Full Data'!H:H,A17),'Full Data'!H:H,0))</f>
        <v>#NUM!</v>
      </c>
      <c r="E17" s="3"/>
      <c r="F17" s="5">
        <f t="shared" si="2"/>
        <v>0</v>
      </c>
      <c r="G17" s="9">
        <f t="shared" si="3"/>
        <v>0</v>
      </c>
    </row>
    <row r="18">
      <c r="A18" s="7">
        <v>14.0</v>
      </c>
      <c r="B18" s="5" t="str">
        <f>LARGE('Full Data'!H:H,A18)</f>
        <v>#NUM!</v>
      </c>
      <c r="C18" s="9" t="str">
        <f t="shared" si="1"/>
        <v>#NUM!</v>
      </c>
      <c r="D18" s="6" t="str">
        <f t="array" ref="D18">INDEX('Full Data'!B:B,MATCH(LARGE('Full Data'!H:H,A18),'Full Data'!H:H,0))</f>
        <v>#NUM!</v>
      </c>
      <c r="E18" s="3"/>
      <c r="F18" s="5">
        <f t="shared" si="2"/>
        <v>0</v>
      </c>
      <c r="G18" s="9">
        <f t="shared" si="3"/>
        <v>0</v>
      </c>
    </row>
    <row r="19">
      <c r="A19" s="7">
        <v>15.0</v>
      </c>
      <c r="B19" s="5" t="str">
        <f>LARGE('Full Data'!H:H,A19)</f>
        <v>#NUM!</v>
      </c>
      <c r="C19" s="9" t="str">
        <f t="shared" si="1"/>
        <v>#NUM!</v>
      </c>
      <c r="D19" s="6" t="str">
        <f t="array" ref="D19">INDEX('Full Data'!B:B,MATCH(LARGE('Full Data'!H:H,A19),'Full Data'!H:H,0))</f>
        <v>#NUM!</v>
      </c>
      <c r="E19" s="3"/>
      <c r="F19" s="5">
        <f t="shared" si="2"/>
        <v>0</v>
      </c>
      <c r="G19" s="9">
        <f t="shared" si="3"/>
        <v>0</v>
      </c>
    </row>
    <row r="20">
      <c r="A20" s="3"/>
      <c r="B20" s="3"/>
      <c r="C20" s="3"/>
      <c r="D20" s="3"/>
      <c r="E20" s="3" t="s">
        <v>50</v>
      </c>
      <c r="F20" s="5">
        <f t="shared" ref="F20:G20" si="4">SUM(F5:F19)</f>
        <v>64909443.5</v>
      </c>
      <c r="G20" s="9">
        <f t="shared" si="4"/>
        <v>0.04607702582</v>
      </c>
    </row>
    <row r="21">
      <c r="A21" s="3"/>
      <c r="B21" s="3"/>
      <c r="C21" s="3"/>
      <c r="D21" s="3"/>
      <c r="E21" s="3" t="s">
        <v>51</v>
      </c>
      <c r="F21" s="5">
        <f>'Fossil Fuel direct investments'!B3</f>
        <v>0</v>
      </c>
      <c r="G21" s="9">
        <f>'Fossil Fuel direct investments'!B4</f>
        <v>0</v>
      </c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 t="s">
        <v>52</v>
      </c>
      <c r="F23" s="5">
        <f t="shared" ref="F23:G23" si="5">F20+F21</f>
        <v>64909443.5</v>
      </c>
      <c r="G23" s="9">
        <f t="shared" si="5"/>
        <v>0.04607702582</v>
      </c>
    </row>
    <row r="24">
      <c r="A24" s="3"/>
      <c r="B24" s="3"/>
      <c r="C24" s="3"/>
      <c r="D24" s="3"/>
      <c r="E24" s="3" t="s">
        <v>44</v>
      </c>
      <c r="F24" s="19">
        <f>'Fossil Fuel direct investments'!B2</f>
        <v>1408716000</v>
      </c>
      <c r="G24" s="3"/>
    </row>
  </sheetData>
  <drawing r:id="rId1"/>
</worksheet>
</file>