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Explanation" sheetId="1" r:id="rId3"/>
    <sheet state="visible" name="Full Data" sheetId="2" r:id="rId4"/>
    <sheet state="visible" name="Fossil Fuel direct investments" sheetId="3" r:id="rId5"/>
    <sheet state="visible" name="Pooled Funds &amp; Total Fossil Fue" sheetId="4" r:id="rId6"/>
  </sheets>
  <definedNames/>
  <calcPr/>
</workbook>
</file>

<file path=xl/sharedStrings.xml><?xml version="1.0" encoding="utf-8"?>
<sst xmlns="http://schemas.openxmlformats.org/spreadsheetml/2006/main" count="160" uniqueCount="94">
  <si>
    <t>Name of Local Authority Pension Fund</t>
  </si>
  <si>
    <t xml:space="preserve">Description of holding </t>
  </si>
  <si>
    <t>Sub-category/ Classification</t>
  </si>
  <si>
    <t>Oil/gas companies</t>
  </si>
  <si>
    <t>Coal companies</t>
  </si>
  <si>
    <t>Verification</t>
  </si>
  <si>
    <t>Name</t>
  </si>
  <si>
    <t>To access the full data open the sheet "Full Data" from the menu at the bottom.</t>
  </si>
  <si>
    <t xml:space="preserve">"Fossil Fuel direct investments" lists the fossil fuel companies the fund is most heavily invested in </t>
  </si>
  <si>
    <t xml:space="preserve">and "Pooled funds &amp; Total Fossil Fuels" gives a summary of the fossil fuel investments in relation </t>
  </si>
  <si>
    <t>to the total holdings.</t>
  </si>
  <si>
    <t>NOTE:</t>
  </si>
  <si>
    <t>These data sheets on local authority pension funds and fossil fuels are the outcome</t>
  </si>
  <si>
    <t>of a careful sourcing and filtering process conducted by Community Reinvest,</t>
  </si>
  <si>
    <t>Friends of the Earth Scotland, Friends of the Earth, EWNI 350.org and Platform London.</t>
  </si>
  <si>
    <t>The Methodology used is detailed in the Methodology section of our briefing,</t>
  </si>
  <si>
    <t>downloadable from http://gofossilfree.org/uk/pensions/</t>
  </si>
  <si>
    <t>Data sheets for other local authorities and contact details if you can’t find what</t>
  </si>
  <si>
    <t>you are looking for can be accessed from</t>
  </si>
  <si>
    <t>http://gofossilfree.org/uk/pensions/</t>
  </si>
  <si>
    <t>Fossil Fuel Amounts</t>
  </si>
  <si>
    <t>Amount</t>
  </si>
  <si>
    <t>Dumfries and Galloway Pension Fund</t>
  </si>
  <si>
    <t>UK Equity Index</t>
  </si>
  <si>
    <t>Pooled Funds - UK Equity</t>
  </si>
  <si>
    <t>Freedom of Information requests were made to all administering authorities</t>
  </si>
  <si>
    <t>for local authority pension funds.</t>
  </si>
  <si>
    <t>Some responded with thorough data, while others did not. Where the</t>
  </si>
  <si>
    <t>Administering body of the Pension fund did not respond with sufficient</t>
  </si>
  <si>
    <t>data or in time, we identified their equity investments directly from</t>
  </si>
  <si>
    <t>their Annual Report and added them in the sheet 'Pooled Funds &amp; Total</t>
  </si>
  <si>
    <t>Annual Report 2014</t>
  </si>
  <si>
    <t>Fossil Fuel investments.’ In these cases, other sheets will appear mostly</t>
  </si>
  <si>
    <t>empty.</t>
  </si>
  <si>
    <t>http://www.dumgal.gov.uk/CHttpHandler.ashx?id=14751&amp;p=0</t>
  </si>
  <si>
    <t>Where cells contain “#NUM”, this is not due to a mistake in the script,</t>
  </si>
  <si>
    <t>but due to limited data being provided.</t>
  </si>
  <si>
    <t>Total holdings</t>
  </si>
  <si>
    <t>634.8m</t>
  </si>
  <si>
    <t>Total fossil fuel holdings</t>
  </si>
  <si>
    <t>Percentage in fossil fuels</t>
  </si>
  <si>
    <t>Top 10 Fossil Fuel Holdings</t>
  </si>
  <si>
    <t>This excludes holdings through pooled funds - see next sheet</t>
  </si>
  <si>
    <t>Pooled fund estimate</t>
  </si>
  <si>
    <t>Percentage</t>
  </si>
  <si>
    <t>Pooled fund</t>
  </si>
  <si>
    <t>Estimated fossil fuel holdings:</t>
  </si>
  <si>
    <t>in % of total holdings</t>
  </si>
  <si>
    <t>Total</t>
  </si>
  <si>
    <t>yes</t>
  </si>
  <si>
    <t>Legal and General UK Equities</t>
  </si>
  <si>
    <t>Global Equity Blend Portfolio</t>
  </si>
  <si>
    <t>Pooled Funds - Global Equity</t>
  </si>
  <si>
    <t>Templeton Growth Fund I</t>
  </si>
  <si>
    <t>Total estimated fossil fuels in largest pooled funds</t>
  </si>
  <si>
    <t>Total direct fossil fuels</t>
  </si>
  <si>
    <t>GBP Corp Bond 6A (Pass)</t>
  </si>
  <si>
    <t>Pooled Funds - UK Bonds</t>
  </si>
  <si>
    <t>Total fossil fuels</t>
  </si>
  <si>
    <t>EM Passive Local Ccy Govt Bond</t>
  </si>
  <si>
    <t>Pooled Funds - Overseas Bonds</t>
  </si>
  <si>
    <t>Property Unit Trust</t>
  </si>
  <si>
    <t>Pooled Funds - UK Property</t>
  </si>
  <si>
    <t>Property  Fund</t>
  </si>
  <si>
    <t>UK Property Fund</t>
  </si>
  <si>
    <t>UK Property Ventures Fund No. 2</t>
  </si>
  <si>
    <t>UK Property Ventures Fund No. 3</t>
  </si>
  <si>
    <t>Diversified Growth Pension Fund</t>
  </si>
  <si>
    <t>Pooled Funds - Other</t>
  </si>
  <si>
    <t>UK TREASURY 6.00% 07/12/28</t>
  </si>
  <si>
    <t>UK Bonds</t>
  </si>
  <si>
    <t>UK TREASURY 0.375% IL 22/03/62</t>
  </si>
  <si>
    <t>UK TREASURY 0.125% IL 22/03/29</t>
  </si>
  <si>
    <t>UK TREASURY 0.125% IL 22/03/44</t>
  </si>
  <si>
    <t>UK TREASURY 0.25% IL 22/03/52</t>
  </si>
  <si>
    <t>UK TREASURY 1.25% IL 22/11/55</t>
  </si>
  <si>
    <t>UK TREASURY 1.25% IL 22/11/27</t>
  </si>
  <si>
    <t>UK TREASURY 1.125% IL 22/11/37</t>
  </si>
  <si>
    <t>UK TREASURY 1.875% IL 22/11/22</t>
  </si>
  <si>
    <t>UK TREASURY 0.75% IL 22/11/47</t>
  </si>
  <si>
    <t>UK TREASURY 0.625% IL 22/03/40</t>
  </si>
  <si>
    <t>UK TREASURY 0.625% IL 22/11/42</t>
  </si>
  <si>
    <t>UK TREASURY 0.5% IL 22/03/50</t>
  </si>
  <si>
    <t>UK TREASURY 0.75% IL 22/03/34</t>
  </si>
  <si>
    <t>UK TREASURY 3.75% 07/09/20</t>
  </si>
  <si>
    <t>UK TREASURY 3.25% 22/01/44</t>
  </si>
  <si>
    <t>ROYAL DUTCH SHELL PLC A SHS COMMON STOCK EUR.07</t>
  </si>
  <si>
    <t>Overseas Equity</t>
  </si>
  <si>
    <t>HSBC HOLDINGS PLC COMMON STOCK USD.5</t>
  </si>
  <si>
    <t>UK Equity</t>
  </si>
  <si>
    <t>BP PLC COMMON STOCK USD.25</t>
  </si>
  <si>
    <t>GLAXOSMITHKLINE PLC COMMON STOCK GBP.25</t>
  </si>
  <si>
    <t>ROYAL DUTCH SHELL PLC B SHS COMMON STOCK EUR.07</t>
  </si>
  <si>
    <t>VODAFONE GROUP PLC COMMON STOCK USD.2095</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</si>
</sst>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font>
    <font/>
    <font>
      <u/>
      <color rgb="FF0000FF"/>
    </font>
    <font>
      <sz val="11.0"/>
    </font>
  </fonts>
  <fills count="3">
    <fill>
      <patternFill patternType="none"/>
    </fill>
    <fill>
      <patternFill patternType="lightGray"/>
    </fill>
    <fill>
      <patternFill patternType="solid">
        <fgColor rgb="FFFFFFFF"/>
        <bgColor rgb="FFFFFFFF"/>
      </patternFill>
    </fill>
  </fills>
  <borders count="1">
    <border>
      <left/>
      <right/>
      <top/>
      <bottom/>
    </border>
  </borders>
  <cellStyleXfs count="1">
    <xf borderId="0" fillId="0" fontId="0" numFmtId="0" applyAlignment="1" applyFont="1"/>
  </cellStyleXfs>
  <cellXfs count="17">
    <xf borderId="0" fillId="0" fontId="0" numFmtId="0" xfId="0" applyAlignment="1" applyFont="1">
      <alignment vertical="bottom"/>
    </xf>
    <xf borderId="0" fillId="0" fontId="1" numFmtId="0" xfId="0" applyAlignment="1" applyFont="1">
      <alignment/>
    </xf>
    <xf borderId="0" fillId="0" fontId="1" numFmtId="4" xfId="0" applyAlignment="1" applyFont="1" applyNumberFormat="1">
      <alignment vertical="bottom"/>
    </xf>
    <xf borderId="0" fillId="0" fontId="2" numFmtId="0" xfId="0" applyAlignment="1" applyFont="1">
      <alignment/>
    </xf>
    <xf borderId="0" fillId="0" fontId="1" numFmtId="0" xfId="0" applyAlignment="1" applyFont="1">
      <alignment vertical="bottom"/>
    </xf>
    <xf borderId="0" fillId="0" fontId="1" numFmtId="3" xfId="0" applyAlignment="1" applyFont="1" applyNumberFormat="1">
      <alignment horizontal="right" vertical="bottom"/>
    </xf>
    <xf borderId="0" fillId="0" fontId="1" numFmtId="3" xfId="0" applyAlignment="1" applyFont="1" applyNumberFormat="1">
      <alignment horizontal="right" vertical="bottom"/>
    </xf>
    <xf borderId="0" fillId="0" fontId="1" numFmtId="10" xfId="0" applyAlignment="1" applyFont="1" applyNumberFormat="1">
      <alignment horizontal="right" vertical="bottom"/>
    </xf>
    <xf borderId="0" fillId="0" fontId="1" numFmtId="4" xfId="0" applyAlignment="1" applyFont="1" applyNumberFormat="1">
      <alignment horizontal="right" vertical="bottom"/>
    </xf>
    <xf borderId="0" fillId="0" fontId="1" numFmtId="49" xfId="0" applyAlignment="1" applyFont="1" applyNumberFormat="1">
      <alignment vertical="bottom"/>
    </xf>
    <xf borderId="0" fillId="0" fontId="1" numFmtId="9" xfId="0" applyAlignment="1" applyFont="1" applyNumberFormat="1">
      <alignment horizontal="right" vertical="bottom"/>
    </xf>
    <xf borderId="0" fillId="0" fontId="1" numFmtId="0" xfId="0" applyAlignment="1" applyFont="1">
      <alignment horizontal="right" vertical="bottom"/>
    </xf>
    <xf borderId="0" fillId="0" fontId="1" numFmtId="0" xfId="0" applyAlignment="1" applyFont="1">
      <alignment vertical="bottom"/>
    </xf>
    <xf borderId="0" fillId="2" fontId="3" numFmtId="0" xfId="0" applyAlignment="1" applyFill="1" applyFont="1">
      <alignment vertical="bottom"/>
    </xf>
    <xf borderId="0" fillId="0" fontId="1" numFmtId="49" xfId="0" applyAlignment="1" applyFont="1" applyNumberFormat="1">
      <alignment vertical="bottom"/>
    </xf>
    <xf borderId="0" fillId="2" fontId="3" numFmtId="4" xfId="0" applyAlignment="1" applyFont="1" applyNumberFormat="1">
      <alignment vertical="bottom"/>
    </xf>
    <xf borderId="0" fillId="0" fontId="1" numFmtId="3" xfId="0" applyAlignment="1" applyFont="1" applyNumberFormat="1">
      <alignmen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xdr:twoCellAnchor>
    <xdr:from>
      <xdr:col>8</xdr:col>
      <xdr:colOff>152400</xdr:colOff>
      <xdr:row>2</xdr:row>
      <xdr:rowOff>152400</xdr:rowOff>
    </xdr:from>
    <xdr:to>
      <xdr:col>16</xdr:col>
      <xdr:colOff>933450</xdr:colOff>
      <xdr:row>26</xdr:row>
      <xdr:rowOff>57150</xdr:rowOff>
    </xdr:to>
    <xdr:pic>
      <xdr:nvPicPr>
        <xdr:cNvPr id="0" name="image1.png" title="Image"/>
        <xdr:cNvPicPr preferRelativeResize="0"/>
      </xdr:nvPicPr>
      <xdr:blipFill>
        <a:blip cstate="print" r:embed="rId1"/>
        <a:stretch>
          <a:fillRect/>
        </a:stretch>
      </xdr:blipFill>
      <xdr:spPr>
        <a:xfrm>
          <a:ext cx="8477250" cy="4705350"/>
        </a:xfrm>
        <a:prstGeom prst="rect">
          <a:avLst/>
        </a:prstGeom>
        <a:noFill/>
      </xdr:spPr>
    </xdr:pic>
    <xdr:clientData fLocksWithSheet="0"/>
  </xdr:twoCellAnchor>
  <xdr:twoCellAnchor>
    <xdr:from>
      <xdr:col>0</xdr:col>
      <xdr:colOff>152400</xdr:colOff>
      <xdr:row>25</xdr:row>
      <xdr:rowOff>152400</xdr:rowOff>
    </xdr:from>
    <xdr:to>
      <xdr:col>9</xdr:col>
      <xdr:colOff>723900</xdr:colOff>
      <xdr:row>46</xdr:row>
      <xdr:rowOff>0</xdr:rowOff>
    </xdr:to>
    <xdr:pic>
      <xdr:nvPicPr>
        <xdr:cNvPr id="0" name="image2.png" title="Image"/>
        <xdr:cNvPicPr preferRelativeResize="0"/>
      </xdr:nvPicPr>
      <xdr:blipFill>
        <a:blip cstate="print" r:embed="rId2"/>
        <a:stretch>
          <a:fillRect/>
        </a:stretch>
      </xdr:blipFill>
      <xdr:spPr>
        <a:xfrm>
          <a:ext cx="11715750" cy="4048125"/>
        </a:xfrm>
        <a:prstGeom prst="rect">
          <a:avLst/>
        </a:prstGeom>
        <a:noFill/>
      </xdr:spPr>
    </xdr:pic>
    <xdr:clientData fLocksWithSheet="0"/>
  </xdr:twoCellAnchor>
</xdr:wsDr>
</file>

<file path=xl/worksheets/_rels/sheet1.xml.rels><?xml version="1.0" encoding="UTF-8" standalone="yes"?><Relationships xmlns="http://schemas.openxmlformats.org/package/2006/relationships"><Relationship Id="rId1" Type="http://schemas.openxmlformats.org/officeDocument/2006/relationships/hyperlink" Target="http://gofossilfree.org/uk/pensions/"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www.dumgal.gov.uk/CHttpHandler.ashx?id=14751&amp;p=0" TargetMode="External"/><Relationship Id="rId2"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7</v>
      </c>
    </row>
    <row r="2">
      <c r="A2" s="1" t="s">
        <v>8</v>
      </c>
    </row>
    <row r="3">
      <c r="A3" s="1" t="s">
        <v>9</v>
      </c>
    </row>
    <row r="4">
      <c r="A4" s="1" t="s">
        <v>10</v>
      </c>
    </row>
    <row r="5">
      <c r="A5" s="1" t="s">
        <v>11</v>
      </c>
    </row>
    <row r="6">
      <c r="A6" s="1" t="s">
        <v>12</v>
      </c>
    </row>
    <row r="7">
      <c r="A7" s="1" t="s">
        <v>13</v>
      </c>
    </row>
    <row r="8">
      <c r="A8" s="1" t="s">
        <v>14</v>
      </c>
    </row>
    <row r="9">
      <c r="A9" s="1" t="s">
        <v>15</v>
      </c>
    </row>
    <row r="10">
      <c r="A10" s="1" t="s">
        <v>16</v>
      </c>
    </row>
    <row r="11">
      <c r="A11" s="1" t="s">
        <v>17</v>
      </c>
    </row>
    <row r="12">
      <c r="A12" s="1" t="s">
        <v>18</v>
      </c>
    </row>
    <row r="13">
      <c r="A13" s="3" t="s">
        <v>19</v>
      </c>
    </row>
    <row r="15">
      <c r="A15" s="1" t="s">
        <v>25</v>
      </c>
    </row>
    <row r="16">
      <c r="A16" s="1" t="s">
        <v>26</v>
      </c>
    </row>
    <row r="17">
      <c r="A17" s="1" t="s">
        <v>27</v>
      </c>
    </row>
    <row r="18">
      <c r="A18" s="1" t="s">
        <v>28</v>
      </c>
    </row>
    <row r="19">
      <c r="A19" s="1" t="s">
        <v>29</v>
      </c>
    </row>
    <row r="20">
      <c r="A20" s="1" t="s">
        <v>30</v>
      </c>
    </row>
    <row r="21">
      <c r="A21" s="1" t="s">
        <v>32</v>
      </c>
    </row>
    <row r="22">
      <c r="A22" s="1" t="s">
        <v>33</v>
      </c>
    </row>
    <row r="23">
      <c r="A23" s="1" t="s">
        <v>35</v>
      </c>
    </row>
    <row r="24">
      <c r="A24" s="1" t="s">
        <v>36</v>
      </c>
    </row>
  </sheetData>
  <hyperlinks>
    <hyperlink r:id="rId1" ref="A13"/>
  </hyperlinks>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4.0"/>
    <col customWidth="1" min="2" max="2" width="49.71"/>
    <col customWidth="1" min="3" max="7" width="30.43"/>
  </cols>
  <sheetData>
    <row r="1">
      <c r="A1" s="1" t="s">
        <v>0</v>
      </c>
      <c r="B1" s="1" t="s">
        <v>1</v>
      </c>
      <c r="C1" s="1" t="s">
        <v>2</v>
      </c>
      <c r="D1" s="1" t="s">
        <v>3</v>
      </c>
      <c r="E1" s="1" t="s">
        <v>4</v>
      </c>
      <c r="F1" s="1" t="s">
        <v>5</v>
      </c>
      <c r="G1" s="1" t="s">
        <v>20</v>
      </c>
      <c r="H1" s="1" t="s">
        <v>21</v>
      </c>
    </row>
    <row r="2">
      <c r="A2" s="1" t="s">
        <v>22</v>
      </c>
      <c r="B2" s="1" t="s">
        <v>23</v>
      </c>
      <c r="C2" s="1" t="s">
        <v>24</v>
      </c>
      <c r="D2" s="13" t="str">
        <f t="shared" ref="D2:D35" si="1">if(and(or(B2="bp", ISNUMBER(SEARCH("BP ",B2))),NOT(ISNUMBER(SEARCH("?BP",B2)))), "BP", IF(AND(ISNUMBER(SEARCH("Shell",B2)),NOT(ISNUMBER(SEARCH("Shell Sek",B2)))),"Shell", IF(ISNUMBER(SEARCH("Gazprom",B2)),"Gazprom",IF(ISNUMBER(SEARCH("Rosneft",B2)),"Rosneft",IF(ISNUMBER(SEARCH("Exxon",B2)),"Exxon",IF(ISNUMBER(SEARCH("Lukoil",B2)),"Lukoil",IF(ISNUMBER(SEARCH("Petrochina",B2)),"Petrochina",IF(ISNUMBER(SEARCH("Lukoil",B2)),"Lukoil",IF(ISNUMBER(SEARCH("Petrobras",B2)),"Petrobras",IF(ISNUMBER(SEARCH("Chevron",B2)),"Chevron",IF(ISNUMBER(SEARCH("Novatek",B2)),"Novatek", 
IF(AND(ISNUMBER(SEARCH("Total",B2)),NOT(OR(ISNUMBER(SEARCH("Total Re",B2)),ISNUMBER(SEARCH("Total Sys",B2))))),"Total",IF(ISNUMBER(SEARCH("ConocoPhillips",B2)),"ConocoPhillips", IF(ISNUMBER(SEARCH("Tatneft",B2)),"Tatneft", IF(ISNUMBER(SEARCH("ONGC",B2)),"ONGC", 
IF(AND(ISNUMBER(SEARCH("ENI",B2)),NOT(ISNUMBER(SEARCH("?ENI",B2)))),"ENI", IF(ISNUMBER(SEARCH("Statoil ",B2)),"Statoil ", IF(ISNUMBER(SEARCH("Sinopec",B2)),"Sinopec", IF(ISNUMBER(SEARCH("CNOOC ",B2)),"CNOOC ", IF(ISNUMBER(SEARCH("Occidental",B2)),"Occidental", IF(ISNUMBER(SEARCH("BG Group",B2)),"BG Group",IF(ISNUMBER(SEARCH("Canadian Natural Resources ",B2)),"Canadian Natural Resources ",IF(ISNUMBER(SEARCH("Anadarko Petroleum ",B2)),"Anadarko Petroleum ",IF(ISNUMBER(SEARCH("Apache ",B2)),"Apache ",IF(ISNUMBER(SEARCH("Chesapeake Energy ",B2)),"Chesapeake Energy ",IF(ISNUMBER(SEARCH("Inpex ",B2)),"Inpex ",IF(ISNUMBER(SEARCH("Bashneft",B2)),"Bashneft",IF(ISNUMBER(SEARCH("Devon Energy ",B2)),"Devon Energy ",IF(ISNUMBER(SEARCH("BHP Billiton",B2)),"BHP Billiton",IF(ISNUMBER(SEARCH("Repsol",B2)),"Repsol",IF(ISNUMBER(SEARCH("Ecopetrol",B2)),"Ecopetrol",IF(ISNUMBER(SEARCH("EOG Resources",B2)),"EOG Resources",IF(ISNUMBER(SEARCH("Suncor Energy ",B2)),"Suncor Energy ",IF(ISNUMBER(SEARCH("Marathon Oil ",B2)),"Marathon Oil ",IF(ISNUMBER(SEARCH("Hess ",B2)),"Hess ",IF(ISNUMBER(SEARCH("Imperial Oil ",B2)),"Imperial Oil ",IF(ISNUMBER(SEARCH("Encana ",B2)),"Encana ",IF(ISNUMBER(SEARCH("Noble Energy",B2)),"Noble Energy",IF(ISNUMBER(SEARCH("BASF",B2)),"BASF",IF(ISNUMBER(SEARCH("EQT ",B2)),"EQT ",IF(AND(ISNUMBER(SEARCH("Range Resources",B2)),NOT(ISNUMBER(SEARCH("?Range Resources",B2)))),"Range Resources",IF(ISNUMBER(SEARCH("Continental Resources",B2)),"Continental Resources",IF(ISNUMBER(SEARCH("OMV",B2)),"OMV",IF(ISNUMBER(SEARCH("Antero Resources",B2)),"Antero Resources",IF(ISNUMBER(SEARCH("KazMunaiGas EP",B2)),"KazMunaiGas EP",IF(ISNUMBER(SEARCH("YPF ",B2)),"YPF ",IF(ISNUMBER(SEARCH("Southwestern Energy ",B2)),"Southwestern Energy ",IF(ISNUMBER(SEARCH("Cenovus Energy ",B2)),"Cenovus Energy ",IF(ISNUMBER(SEARCH("Linn Energy",B2)),"Linn Energy",IF(ISNUMBER(SEARCH("Woodside Petroleum",B2)),"Woodside Petroleum",IF(ISNUMBER(SEARCH("Husky Energy ",B2)),"Husky Energy ", IF(ISNUMBER(SEARCH("PTT ",B2)),"PTT ",IF(ISNUMBER(SEARCH("Consol Energy ",B2)),"Consol Energy ",IF(ISNUMBER(SEARCH("Pioneer Natural Resources ",B2)),"Pioneer Natural Resources ",IF(ISNUMBER(SEARCH("Cabot Oil &amp; Gas ",B2)),"Cabot Oil &amp; Gas ",IF(ISNUMBER(SEARCH("WPX Energy",B2)),"WPX Energy",IF(ISNUMBER(SEARCH("SK Innovation ",B2)),"SK Innovation ",IF(ISNUMBER(SEARCH("Whiting Petroleum ",B2)),"Whiting Petroleum ",IF(ISNUMBER(SEARCH("Murphy Oil ",B2)),"Murphy Oil ",IF(ISNUMBER(SEARCH("QEP Resources ",B2)),"QEP Resources ",IF(ISNUMBER(SEARCH("Newfield Exploration ",B2)),"Newfield Exploration ",IF(ISNUMBER(SEARCH("Dragon Oil",B2)),"Dragon Oil",IF(ISNUMBER(SEARCH("Sasol ",B2)),"Sasol ",IF(ISNUMBER(SEARCH("Ultra Petroleum ",B2)),"Ultra Petroleum ",IF(ISNUMBER(SEARCH("Santos",B2)),"Santos",IF(ISNUMBER(SEARCH("Concho Resources ",B2)),"Concho Resources ",IF(ISNUMBER(SEARCH("Denbury Resources ",B2)),"Denbury Resources ",IF(ISNUMBER(SEARCH("Freeport-McMoRan",B2)),"Freeport-McMoRan",IF(ISNUMBER(SEARCH("Maersk Group",B2)),"Maersk Group",IF(ISNUMBER(SEARCH("MEG Energy ",B2)),"MEG Energy ",IF(ISNUMBER(SEARCH("SandRidge Energy",B2)),"SandRidge Energy",IF(ISNUMBER(SEARCH("Crescent Point Energy ",B2)),"Crescent Point Energy ",IF(ISNUMBER(SEARCH("GDF SUEZ",B2)),"GDF SUEZ",IF(ISNUMBER(SEARCH("Pacific Rubiales Energy ",B2)),"Pacific Rubiales Energy ",IF(ISNUMBER(SEARCH("SM Energy ",B2)),"SM Energy ",IF(ISNUMBER(SEARCH("JX Holdings ",B2)),"JX Holdings ",IF(ISNUMBER(SEARCH("Cimarex Energy ",B2)),"Cimarex Energy ",IF(ISNUMBER(SEARCH("Mitsui &amp; Co ",B2)),"Mitsui &amp; Co ",IF(ISNUMBER(SEARCH("Penn West Petroleum ",B2)),"Penn West Petroleum ",IF(ISNUMBER(SEARCH("Polish Oil &amp; Gas",B2)),"Polish Oil &amp; Gas",IF(OR(B2="MOL", ISNUMBER(SEARCH("MOL ",B2))),"MOL",IF(ISNUMBER(SEARCH("Energen ",B2)),"Energen ",IF(ISNUMBER(SEARCH("TAQA",B2)),"TAQA",IF(ISNUMBER(SEARCH("Oil Search",B2)),"Oil Search",IF(ISNUMBER(SEARCH("Oil India",B2)),"Oil India",IF(ISNUMBER(SEARCH("ARC Resources ",B2)),"ARC Resources ",IF(ISNUMBER(SEARCH("Genel Energy ",B2)),"Genel Energy ",IF(ISNUMBER(SEARCH("Canadian Oil Sands ",B2)),"Canadian Oil Sands ",IF(ISNUMBER(SEARCH("Energy XXI",B2)),"Energy XXI",IF(ISNUMBER(SEARCH("PDC Energy",B2)),"PDC Energy",IF(ISNUMBER(SEARCH("Oasis Petroleum ",B2)),"Oasis Petroleum ",IF(ISNUMBER(SEARCH("Tourmaline Oil ",B2)),"Tourmaline Oil ",IF(ISNUMBER(SEARCH("Rosetta Resources",B2)),"Rosetta Resources",IF(ISNUMBER(SEARCH("RWE ",B2)),"RWE ",IF(ISNUMBER(SEARCH("National Fuel Gas",B2)),"National Fuel Gas",IF(ISNUMBER(SEARCH("Peyto E&amp;D ",B2)),"Peyto E&amp;D ",IF(ISNUMBER(SEARCH("Xcite Energy ",B2)),"Xcite Energy ",IF(ISNUMBER(SEARCH("Tullow Oil",B2)),"Tullow Oil",IF(ISNUMBER(SEARCH("Energi Mega Persada ",B2)),"Energi Mega Persada ",IF(ISNUMBER(SEARCH("Breitburn Energy Partners",B2)),"Breitburn Energy Partners",IF(ISNUMBER(SEARCH("Enerplus ",B2)),"Enerplus ","0")))))))))))))))))))))))))))))))))))))))))))))))))))))))))))))))))))))))))))))))))))))))))))))))))))))</f>
        <v>0</v>
      </c>
      <c r="E2" s="13" t="str">
        <f t="shared" ref="E2:E35" si="2">IF(ISNUMBER(SEARCH("Coal India",B2)),"Coal India",IF(ISNUMBER(SEARCH("China Shenhua",B2)),"China Shenhua",IF(ISNUMBER(SEARCH("Adani",B2)),"Adani",IF(ISNUMBER(SEARCH("Shanxi Coking",B2)),"Shanxi Coking",IF(ISNUMBER(SEARCH("Anglo American",B2)),"Anglo American",IF(ISNUMBER(SEARCH("BHP Billiton",B2)),"BHP Billiton",IF(ISNUMBER(SEARCH("Yitai Coal",B2)),"Yitai Coal",IF(ISNUMBER(SEARCH("Datang Intl",B2)),"Datang Intl",IF(ISNUMBER(SEARCH("China Coal",B2)),"China Coal",IF(ISNUMBER(SEARCH("Peabody Energy",B2)),"Peabody Energy",IF(ISNUMBER(SEARCH("Glencore Xstrata",B2)),"Glencore Xstrata",IF(ISNUMBER(SEARCH("Datong Coal",B2)),"Datong Coal",IF(ISNUMBER(SEARCH("Yanzhou Coal",B2)),"Yanzhou Coal",IF(ISNUMBER(SEARCH("DEH",B2)),"DEH",IF(ISNUMBER(SEARCH("Exxaro",B2)),"Exxaro",IF(ISNUMBER(SEARCH("Yangquan Coal",B2)),"Yangquan Coal",IF(ISNUMBER(SEARCH("Mechel",B2)),"Mechel",IF(ISNUMBER(SEARCH("Arch Coal",B2)),"Arch Coal",IF(ISNUMBER(SEARCH("Alpha Natural Resources",B2)),"Alpha Natural Resources",IF(ISNUMBER(SEARCH("EVRAZ",B2)),"EVRAZ", IF(ISNUMBER(SEARCH("Mitsubishi",B2)),"Mitsubishi",
if(and(or(B2="Vale", ISNUMBER(SEARCH("Vale ",B2))),NOT(ISNUMBER(SEARCH("?Vale",B2)))), "Vale",IF(ISNUMBER(SEARCH("Raspadskaya",B2)),"Raspadskaya",IF(ISNUMBER(SEARCH("Rio Tinto",B2)),"Rio Tinto",IF(ISNUMBER(SEARCH("Asia Resource",B2)),"Asia Resource",IF(ISNUMBER(SEARCH("Rusal",B2)),"Rusal",IF(ISNUMBER(SEARCH("Neyveli Lignite",B2)),"Neyveli Lignite",IF(ISNUMBER(SEARCH("Pingdingshan",B2)),"Pingdingshan",IF(ISNUMBER(SEARCH("Cloud Peak",B2)),"Cloud Peak",IF(ISNUMBER(SEARCH("Sasol",B2)),"Sasol",IF(ISNUMBER(SEARCH("Tata Steel",B2)),"Tata Steel",IF(AND(ISNUMBER(SEARCH("AGL",B2)),NOT(ISNUMBER(SEARCH("?AGL",B2)))),"AGL", IF(ISNUMBER(SEARCH("Teck",B2)),"Teck",IF(ISNUMBER(SEARCH("Severstal",B2)),"Severstal",IF(ISNUMBER(SEARCH("Coalspur",B2)),"Coalspur",IF(ISNUMBER(SEARCH("Kuzbass Fuel ",B2)),"Kuzbass Fuel ",IF(ISNUMBER(SEARCH("Polyus Gold",B2)),"Polyus Gold",IF(ISNUMBER(SEARCH("Energy Ventures",B2)),"Energy Ventures",IF(ISNUMBER(SEARCH("Whitehaven Coal",B2)),"Whitehaven Coal",IF(ISNUMBER(SEARCH("Banpu",B2)),"Banpu",IF(ISNUMBER(SEARCH("Bayan",B2)),"Bayan",IF(AND(ISNUMBER(SEARCH("RWE",B2)),NOT(ISNUMBER(SEARCH("ERWE",B2)))),"RWE",IF(ISNUMBER(SEARCH("Consol Energy",B2)),"Consol Energy",IF(ISNUMBER(SEARCH("WHSP",B2)),"WHSP",IF(ISNUMBER(SEARCH("Westmoreland",B2)),"Westmoreland",IF(ISNUMBER(SEARCH("Resource Generation",B2)),"Resource Generation",IF(ISNUMBER(SEARCH("Churchill Mining",B2)),"Churchill Mining",IF(ISNUMBER(SEARCH("NTPC",B2)),"NTPC",IF(ISNUMBER(SEARCH("Adaro",B2)),"Adaro",IF(ISNUMBER(SEARCH("Nacco",B2)),"Nacco",  IF(ISNUMBER(SEARCH("Idemitsu Kosan",B2)),"Idemitsu Kosan",IF(ISNUMBER(SEARCH("ARLP",B2)),"ARLP",IF(ISNUMBER(SEARCH("Huolinhe Opencut",B2)),"Huolinhe Opencut",IF(ISNUMBER(SEARCH("Golden Energy",B2)),"Golden Energy",IF(ISNUMBER(SEARCH("Mitsui &amp; Co",B2)),"Mitsui &amp; Co",
IF(AND(ISNUMBER(SEARCH("CoAL",B2)),NOT(ISNUMBER(SEARCH("?CoAL",B2)))),"CoAL",IF(ISNUMBER(SEARCH("NLMK",B2)),"NLMK",IF(ISNUMBER(SEARCH("Tata Power",B2)),"Tata Power",IF(ISNUMBER(SEARCH("MMK OJSC",B2)),"MMK OJSC",IF(ISNUMBER(SEARCH("Wesfarmers",B2)),"Wesfarmers",IF(ISNUMBER(SEARCH("Kazakhmys",B2)),"Kazakhmys",IF(ISNUMBER(SEARCH("New World Resources",B2)),"New World Resources",IF(ISNUMBER(SEARCH("MMC",B2)),"MMC",IF(ISNUMBER(SEARCH("Itochu",B2)),"Itochu",IF(ISNUMBER(SEARCH("Cockatoo",B2)),"Cockatoo",IF(ISNUMBER(SEARCH("Shanxi Meijin Energy",B2)),"Shanxi Meijin Energy",IF(ISNUMBER(SEARCH("Jizhong Energy",B2)),"Jizhong Energy",IF(ISNUMBER(SEARCH("Bandanna",B2)),"Bandanna",IF(ISNUMBER(SEARCH("Polo Resources",B2)),"Polo Resources",IF(ISNUMBER(SEARCH("Allete",B2)),"Allete",IF(ISNUMBER(SEARCH("CLP Holdings",B2)),"CLP Holdings", IF(AND(ISNUMBER(SEARCH("Aspire",B2)),NOT(ISNUMBER(SEARCH("Aspire D",B2)))),"Aspire", IF(ISNUMBER(SEARCH("Marubeni",B2)),"Marubeni",IF(ISNUMBER(SEARCH("China Resources",B2)),"China Resources",IF(ISNUMBER(SEARCH("Walter Energy",B2)),"Walter Energy",IF(ISNUMBER(SEARCH("Coal Energy",B2)),"Coal Energy",IF(ISNUMBER(SEARCH("Indika",B2)),"Indika",IF(ISNUMBER(SEARCH("Arcelor Mittal",B2)),"Arcelor Mittal",IF(ISNUMBER(SEARCH("FirstEnergy",B2)),"FirstEnergy",IF(ISNUMBER(SEARCH("Black Hills",B2)),"Black Hills",IF(ISNUMBER(SEARCH("Wescoal",B2)),"Wescoal",IF(ISNUMBER(SEARCH("Grupo Mexico",B2)),"Grupo Mexico",IF(and(or(B2="ARM", ISNUMBER(SEARCH("ARM ",B2))),NOT(ISNUMBER(SEARCH("?ARM",B2)))), "ARM",IF(ISNUMBER(SEARCH("Shanxi Coal",B2)),"Shanxi Coal",IF(ISNUMBER(SEARCH("Capital Power",B2)),"Capital Power",IF(ISNUMBER(SEARCH("PTT",B2)),"PTT",IF(ISNUMBER(SEARCH("Shanxi Lanhua Sci-Tech",B2)),"Shanxi Lanhua Sci-Tech",IF(ISNUMBER(SEARCH("Fortune",B2)),"Fortune",IF(ISNUMBER(SEARCH("Cardero",B2)),"Cardero",IF(ISNUMBER(SEARCH("Zhengzhou  Coal",B2)),"Zhengzhou Coal",IF(ISNUMBER(SEARCH("SAIL",B2)),"SAIL",IF(ISNUMBER(SEARCH("JSPL",B2)),"JSPL",IF(ISNUMBER(SEARCH("Shougang Fushan",B2)),"Shougang Fushan",IF(ISNUMBER(SEARCH("Jingyuan",B2)),"Jingyuan",IF(ISNUMBER(SEARCH("Stanmore",B2)),"Stanmore",IF(ISNUMBER(SEARCH("Prophecy Coal",B2)),"Prophecy Coal",IF(ISNUMBER(SEARCH("Cliffs Natural Resources",B2)),"Cliffs Natural Resources",IF(ISNUMBER(SEARCH("James River",B2)),"James River",IF(ISNUMBER(SEARCH("CESC",B2)),"CESC",IF(ISNUMBER(SEARCH("Alcoa",B2)),"Alcoa","0"))))))))))))))))))))))))))))))))))))))))))))))))))))))))))))))))))))))))))))))))))))))))))))))))))))
</f>
        <v>0</v>
      </c>
      <c r="F2" s="13" t="str">
        <f t="shared" ref="F2:F35" si="3">IF(OR(NOT(D2="0"),NOT(E2="0")),B2,D2)</f>
        <v>0</v>
      </c>
      <c r="G2" s="15" t="str">
        <f t="shared" ref="G2:G35" si="4">IF(F2="0",F2,H2)</f>
        <v>0</v>
      </c>
      <c r="H2" s="16">
        <v>8.2783E7</v>
      </c>
    </row>
    <row r="3">
      <c r="A3" s="1" t="s">
        <v>22</v>
      </c>
      <c r="B3" s="1" t="s">
        <v>51</v>
      </c>
      <c r="C3" s="1" t="s">
        <v>52</v>
      </c>
      <c r="D3" s="13" t="str">
        <f t="shared" si="1"/>
        <v>0</v>
      </c>
      <c r="E3" s="13" t="str">
        <f t="shared" si="2"/>
        <v>0</v>
      </c>
      <c r="F3" s="13" t="str">
        <f t="shared" si="3"/>
        <v>0</v>
      </c>
      <c r="G3" s="15" t="str">
        <f t="shared" si="4"/>
        <v>0</v>
      </c>
      <c r="H3" s="16">
        <v>9.4503E7</v>
      </c>
    </row>
    <row r="4">
      <c r="A4" s="1" t="s">
        <v>22</v>
      </c>
      <c r="B4" s="1" t="s">
        <v>53</v>
      </c>
      <c r="C4" s="1" t="s">
        <v>52</v>
      </c>
      <c r="D4" s="13" t="str">
        <f t="shared" si="1"/>
        <v>0</v>
      </c>
      <c r="E4" s="13" t="str">
        <f t="shared" si="2"/>
        <v>0</v>
      </c>
      <c r="F4" s="13" t="str">
        <f t="shared" si="3"/>
        <v>0</v>
      </c>
      <c r="G4" s="15" t="str">
        <f t="shared" si="4"/>
        <v>0</v>
      </c>
      <c r="H4" s="16">
        <v>8.3726E7</v>
      </c>
    </row>
    <row r="5">
      <c r="A5" s="1" t="s">
        <v>22</v>
      </c>
      <c r="B5" s="1" t="s">
        <v>56</v>
      </c>
      <c r="C5" s="1" t="s">
        <v>57</v>
      </c>
      <c r="D5" s="13" t="str">
        <f t="shared" si="1"/>
        <v>0</v>
      </c>
      <c r="E5" s="13" t="str">
        <f t="shared" si="2"/>
        <v>0</v>
      </c>
      <c r="F5" s="13" t="str">
        <f t="shared" si="3"/>
        <v>0</v>
      </c>
      <c r="G5" s="15" t="str">
        <f t="shared" si="4"/>
        <v>0</v>
      </c>
      <c r="H5" s="16">
        <v>3.1316E7</v>
      </c>
    </row>
    <row r="6">
      <c r="A6" s="1" t="s">
        <v>22</v>
      </c>
      <c r="B6" s="1" t="s">
        <v>59</v>
      </c>
      <c r="C6" s="1" t="s">
        <v>60</v>
      </c>
      <c r="D6" s="13" t="str">
        <f t="shared" si="1"/>
        <v>0</v>
      </c>
      <c r="E6" s="13" t="str">
        <f t="shared" si="2"/>
        <v>0</v>
      </c>
      <c r="F6" s="13" t="str">
        <f t="shared" si="3"/>
        <v>0</v>
      </c>
      <c r="G6" s="15" t="str">
        <f t="shared" si="4"/>
        <v>0</v>
      </c>
      <c r="H6" s="16">
        <v>1.5385E7</v>
      </c>
    </row>
    <row r="7">
      <c r="A7" s="1" t="s">
        <v>22</v>
      </c>
      <c r="B7" s="1" t="s">
        <v>61</v>
      </c>
      <c r="C7" s="1" t="s">
        <v>62</v>
      </c>
      <c r="D7" s="13" t="str">
        <f t="shared" si="1"/>
        <v>0</v>
      </c>
      <c r="E7" s="13" t="str">
        <f t="shared" si="2"/>
        <v>0</v>
      </c>
      <c r="F7" s="13" t="str">
        <f t="shared" si="3"/>
        <v>0</v>
      </c>
      <c r="G7" s="15" t="str">
        <f t="shared" si="4"/>
        <v>0</v>
      </c>
      <c r="H7" s="16">
        <v>2.1386E7</v>
      </c>
    </row>
    <row r="8">
      <c r="A8" s="1" t="s">
        <v>22</v>
      </c>
      <c r="B8" s="1" t="s">
        <v>63</v>
      </c>
      <c r="C8" s="1" t="s">
        <v>62</v>
      </c>
      <c r="D8" s="13" t="str">
        <f t="shared" si="1"/>
        <v>0</v>
      </c>
      <c r="E8" s="13" t="str">
        <f t="shared" si="2"/>
        <v>0</v>
      </c>
      <c r="F8" s="13" t="str">
        <f t="shared" si="3"/>
        <v>0</v>
      </c>
      <c r="G8" s="15" t="str">
        <f t="shared" si="4"/>
        <v>0</v>
      </c>
      <c r="H8" s="16">
        <v>1.7645E7</v>
      </c>
    </row>
    <row r="9">
      <c r="A9" s="1" t="s">
        <v>22</v>
      </c>
      <c r="B9" s="1" t="s">
        <v>64</v>
      </c>
      <c r="C9" s="1" t="s">
        <v>62</v>
      </c>
      <c r="D9" s="13" t="str">
        <f t="shared" si="1"/>
        <v>0</v>
      </c>
      <c r="E9" s="13" t="str">
        <f t="shared" si="2"/>
        <v>0</v>
      </c>
      <c r="F9" s="13" t="str">
        <f t="shared" si="3"/>
        <v>0</v>
      </c>
      <c r="G9" s="15" t="str">
        <f t="shared" si="4"/>
        <v>0</v>
      </c>
      <c r="H9" s="16">
        <v>2.4192E7</v>
      </c>
    </row>
    <row r="10">
      <c r="A10" s="1" t="s">
        <v>22</v>
      </c>
      <c r="B10" s="1" t="s">
        <v>65</v>
      </c>
      <c r="C10" s="1" t="s">
        <v>62</v>
      </c>
      <c r="D10" s="13" t="str">
        <f t="shared" si="1"/>
        <v>0</v>
      </c>
      <c r="E10" s="13" t="str">
        <f t="shared" si="2"/>
        <v>0</v>
      </c>
      <c r="F10" s="13" t="str">
        <f t="shared" si="3"/>
        <v>0</v>
      </c>
      <c r="G10" s="15" t="str">
        <f t="shared" si="4"/>
        <v>0</v>
      </c>
      <c r="H10" s="16">
        <v>676000.0</v>
      </c>
    </row>
    <row r="11">
      <c r="A11" s="1" t="s">
        <v>22</v>
      </c>
      <c r="B11" s="1" t="s">
        <v>66</v>
      </c>
      <c r="C11" s="1" t="s">
        <v>62</v>
      </c>
      <c r="D11" s="13" t="str">
        <f t="shared" si="1"/>
        <v>0</v>
      </c>
      <c r="E11" s="13" t="str">
        <f t="shared" si="2"/>
        <v>0</v>
      </c>
      <c r="F11" s="13" t="str">
        <f t="shared" si="3"/>
        <v>0</v>
      </c>
      <c r="G11" s="15" t="str">
        <f t="shared" si="4"/>
        <v>0</v>
      </c>
      <c r="H11" s="16">
        <v>8000000.0</v>
      </c>
    </row>
    <row r="12">
      <c r="A12" s="1" t="s">
        <v>22</v>
      </c>
      <c r="B12" s="1" t="s">
        <v>67</v>
      </c>
      <c r="C12" s="1" t="s">
        <v>68</v>
      </c>
      <c r="D12" s="13" t="str">
        <f t="shared" si="1"/>
        <v>0</v>
      </c>
      <c r="E12" s="13" t="str">
        <f t="shared" si="2"/>
        <v>0</v>
      </c>
      <c r="F12" s="13" t="str">
        <f t="shared" si="3"/>
        <v>0</v>
      </c>
      <c r="G12" s="15" t="str">
        <f t="shared" si="4"/>
        <v>0</v>
      </c>
      <c r="H12" s="16">
        <v>6.004E7</v>
      </c>
    </row>
    <row r="13">
      <c r="A13" s="1" t="s">
        <v>22</v>
      </c>
      <c r="B13" s="1" t="s">
        <v>69</v>
      </c>
      <c r="C13" s="1" t="s">
        <v>70</v>
      </c>
      <c r="D13" s="13" t="str">
        <f t="shared" si="1"/>
        <v>0</v>
      </c>
      <c r="E13" s="13" t="str">
        <f t="shared" si="2"/>
        <v>0</v>
      </c>
      <c r="F13" s="13" t="str">
        <f t="shared" si="3"/>
        <v>0</v>
      </c>
      <c r="G13" s="15" t="str">
        <f t="shared" si="4"/>
        <v>0</v>
      </c>
      <c r="H13" s="16">
        <v>6251000.0</v>
      </c>
    </row>
    <row r="14">
      <c r="A14" s="1" t="s">
        <v>22</v>
      </c>
      <c r="B14" s="1" t="s">
        <v>71</v>
      </c>
      <c r="C14" s="1" t="s">
        <v>70</v>
      </c>
      <c r="D14" s="13" t="str">
        <f t="shared" si="1"/>
        <v>0</v>
      </c>
      <c r="E14" s="13" t="str">
        <f t="shared" si="2"/>
        <v>0</v>
      </c>
      <c r="F14" s="13" t="str">
        <f t="shared" si="3"/>
        <v>0</v>
      </c>
      <c r="G14" s="15" t="str">
        <f t="shared" si="4"/>
        <v>0</v>
      </c>
      <c r="H14" s="16">
        <v>1168000.0</v>
      </c>
    </row>
    <row r="15">
      <c r="A15" s="1" t="s">
        <v>22</v>
      </c>
      <c r="B15" s="1" t="s">
        <v>72</v>
      </c>
      <c r="C15" s="1" t="s">
        <v>70</v>
      </c>
      <c r="D15" s="13" t="str">
        <f t="shared" si="1"/>
        <v>0</v>
      </c>
      <c r="E15" s="13" t="str">
        <f t="shared" si="2"/>
        <v>0</v>
      </c>
      <c r="F15" s="13" t="str">
        <f t="shared" si="3"/>
        <v>0</v>
      </c>
      <c r="G15" s="15" t="str">
        <f t="shared" si="4"/>
        <v>0</v>
      </c>
      <c r="H15" s="16">
        <v>746000.0</v>
      </c>
    </row>
    <row r="16">
      <c r="A16" s="1" t="s">
        <v>22</v>
      </c>
      <c r="B16" s="1" t="s">
        <v>73</v>
      </c>
      <c r="C16" s="1" t="s">
        <v>70</v>
      </c>
      <c r="D16" s="13" t="str">
        <f t="shared" si="1"/>
        <v>0</v>
      </c>
      <c r="E16" s="13" t="str">
        <f t="shared" si="2"/>
        <v>0</v>
      </c>
      <c r="F16" s="13" t="str">
        <f t="shared" si="3"/>
        <v>0</v>
      </c>
      <c r="G16" s="15" t="str">
        <f t="shared" si="4"/>
        <v>0</v>
      </c>
      <c r="H16" s="16">
        <v>482000.0</v>
      </c>
    </row>
    <row r="17">
      <c r="A17" s="1" t="s">
        <v>22</v>
      </c>
      <c r="B17" s="1" t="s">
        <v>74</v>
      </c>
      <c r="C17" s="1" t="s">
        <v>70</v>
      </c>
      <c r="D17" s="13" t="str">
        <f t="shared" si="1"/>
        <v>0</v>
      </c>
      <c r="E17" s="13" t="str">
        <f t="shared" si="2"/>
        <v>0</v>
      </c>
      <c r="F17" s="13" t="str">
        <f t="shared" si="3"/>
        <v>0</v>
      </c>
      <c r="G17" s="15" t="str">
        <f t="shared" si="4"/>
        <v>0</v>
      </c>
      <c r="H17" s="16">
        <v>681000.0</v>
      </c>
    </row>
    <row r="18">
      <c r="A18" s="1" t="s">
        <v>22</v>
      </c>
      <c r="B18" s="1" t="s">
        <v>75</v>
      </c>
      <c r="C18" s="1" t="s">
        <v>70</v>
      </c>
      <c r="D18" s="13" t="str">
        <f t="shared" si="1"/>
        <v>0</v>
      </c>
      <c r="E18" s="13" t="str">
        <f t="shared" si="2"/>
        <v>0</v>
      </c>
      <c r="F18" s="13" t="str">
        <f t="shared" si="3"/>
        <v>0</v>
      </c>
      <c r="G18" s="15" t="str">
        <f t="shared" si="4"/>
        <v>0</v>
      </c>
      <c r="H18" s="16">
        <v>1556000.0</v>
      </c>
    </row>
    <row r="19">
      <c r="A19" s="1" t="s">
        <v>22</v>
      </c>
      <c r="B19" s="1" t="s">
        <v>76</v>
      </c>
      <c r="C19" s="1" t="s">
        <v>70</v>
      </c>
      <c r="D19" s="13" t="str">
        <f t="shared" si="1"/>
        <v>0</v>
      </c>
      <c r="E19" s="13" t="str">
        <f t="shared" si="2"/>
        <v>0</v>
      </c>
      <c r="F19" s="13" t="str">
        <f t="shared" si="3"/>
        <v>0</v>
      </c>
      <c r="G19" s="15" t="str">
        <f t="shared" si="4"/>
        <v>0</v>
      </c>
      <c r="H19" s="16">
        <v>1638000.0</v>
      </c>
    </row>
    <row r="20">
      <c r="A20" s="1" t="s">
        <v>22</v>
      </c>
      <c r="B20" s="1" t="s">
        <v>77</v>
      </c>
      <c r="C20" s="1" t="s">
        <v>70</v>
      </c>
      <c r="D20" s="13" t="str">
        <f t="shared" si="1"/>
        <v>0</v>
      </c>
      <c r="E20" s="13" t="str">
        <f t="shared" si="2"/>
        <v>0</v>
      </c>
      <c r="F20" s="13" t="str">
        <f t="shared" si="3"/>
        <v>0</v>
      </c>
      <c r="G20" s="15" t="str">
        <f t="shared" si="4"/>
        <v>0</v>
      </c>
      <c r="H20" s="16">
        <v>2192000.0</v>
      </c>
    </row>
    <row r="21">
      <c r="A21" s="1" t="s">
        <v>22</v>
      </c>
      <c r="B21" s="1" t="s">
        <v>78</v>
      </c>
      <c r="C21" s="1" t="s">
        <v>70</v>
      </c>
      <c r="D21" s="13" t="str">
        <f t="shared" si="1"/>
        <v>0</v>
      </c>
      <c r="E21" s="13" t="str">
        <f t="shared" si="2"/>
        <v>0</v>
      </c>
      <c r="F21" s="13" t="str">
        <f t="shared" si="3"/>
        <v>0</v>
      </c>
      <c r="G21" s="15" t="str">
        <f t="shared" si="4"/>
        <v>0</v>
      </c>
      <c r="H21" s="16">
        <v>1913000.0</v>
      </c>
    </row>
    <row r="22">
      <c r="A22" s="1" t="s">
        <v>22</v>
      </c>
      <c r="B22" s="1" t="s">
        <v>79</v>
      </c>
      <c r="C22" s="1" t="s">
        <v>70</v>
      </c>
      <c r="D22" s="13" t="str">
        <f t="shared" si="1"/>
        <v>0</v>
      </c>
      <c r="E22" s="13" t="str">
        <f t="shared" si="2"/>
        <v>0</v>
      </c>
      <c r="F22" s="13" t="str">
        <f t="shared" si="3"/>
        <v>0</v>
      </c>
      <c r="G22" s="15" t="str">
        <f t="shared" si="4"/>
        <v>0</v>
      </c>
      <c r="H22" s="16">
        <v>1486000.0</v>
      </c>
    </row>
    <row r="23">
      <c r="A23" s="1" t="s">
        <v>22</v>
      </c>
      <c r="B23" s="1" t="s">
        <v>80</v>
      </c>
      <c r="C23" s="1" t="s">
        <v>70</v>
      </c>
      <c r="D23" s="13" t="str">
        <f t="shared" si="1"/>
        <v>0</v>
      </c>
      <c r="E23" s="13" t="str">
        <f t="shared" si="2"/>
        <v>0</v>
      </c>
      <c r="F23" s="13" t="str">
        <f t="shared" si="3"/>
        <v>0</v>
      </c>
      <c r="G23" s="15" t="str">
        <f t="shared" si="4"/>
        <v>0</v>
      </c>
      <c r="H23" s="16">
        <v>1216000.0</v>
      </c>
    </row>
    <row r="24">
      <c r="A24" s="1" t="s">
        <v>22</v>
      </c>
      <c r="B24" s="1" t="s">
        <v>81</v>
      </c>
      <c r="C24" s="1" t="s">
        <v>70</v>
      </c>
      <c r="D24" s="13" t="str">
        <f t="shared" si="1"/>
        <v>0</v>
      </c>
      <c r="E24" s="13" t="str">
        <f t="shared" si="2"/>
        <v>0</v>
      </c>
      <c r="F24" s="13" t="str">
        <f t="shared" si="3"/>
        <v>0</v>
      </c>
      <c r="G24" s="15" t="str">
        <f t="shared" si="4"/>
        <v>0</v>
      </c>
      <c r="H24" s="16">
        <v>1054000.0</v>
      </c>
    </row>
    <row r="25">
      <c r="A25" s="1" t="s">
        <v>22</v>
      </c>
      <c r="B25" s="1" t="s">
        <v>82</v>
      </c>
      <c r="C25" s="1" t="s">
        <v>70</v>
      </c>
      <c r="D25" s="13" t="str">
        <f t="shared" si="1"/>
        <v>0</v>
      </c>
      <c r="E25" s="13" t="str">
        <f t="shared" si="2"/>
        <v>0</v>
      </c>
      <c r="F25" s="13" t="str">
        <f t="shared" si="3"/>
        <v>0</v>
      </c>
      <c r="G25" s="15" t="str">
        <f t="shared" si="4"/>
        <v>0</v>
      </c>
      <c r="H25" s="16">
        <v>1224000.0</v>
      </c>
    </row>
    <row r="26">
      <c r="A26" s="1" t="s">
        <v>22</v>
      </c>
      <c r="B26" s="1" t="s">
        <v>83</v>
      </c>
      <c r="C26" s="1" t="s">
        <v>70</v>
      </c>
      <c r="D26" s="13" t="str">
        <f t="shared" si="1"/>
        <v>0</v>
      </c>
      <c r="E26" s="13" t="str">
        <f t="shared" si="2"/>
        <v>0</v>
      </c>
      <c r="F26" s="13" t="str">
        <f t="shared" si="3"/>
        <v>0</v>
      </c>
      <c r="G26" s="15" t="str">
        <f t="shared" si="4"/>
        <v>0</v>
      </c>
      <c r="H26" s="16">
        <v>3108000.0</v>
      </c>
    </row>
    <row r="27">
      <c r="A27" s="1" t="s">
        <v>22</v>
      </c>
      <c r="B27" s="1" t="s">
        <v>84</v>
      </c>
      <c r="C27" s="1" t="s">
        <v>70</v>
      </c>
      <c r="D27" s="13" t="str">
        <f t="shared" si="1"/>
        <v>0</v>
      </c>
      <c r="E27" s="13" t="str">
        <f t="shared" si="2"/>
        <v>0</v>
      </c>
      <c r="F27" s="13" t="str">
        <f t="shared" si="3"/>
        <v>0</v>
      </c>
      <c r="G27" s="15" t="str">
        <f t="shared" si="4"/>
        <v>0</v>
      </c>
      <c r="H27" s="16">
        <v>1.2281E7</v>
      </c>
    </row>
    <row r="28">
      <c r="A28" s="1" t="s">
        <v>22</v>
      </c>
      <c r="B28" s="1" t="s">
        <v>85</v>
      </c>
      <c r="C28" s="1" t="s">
        <v>70</v>
      </c>
      <c r="D28" s="13" t="str">
        <f t="shared" si="1"/>
        <v>0</v>
      </c>
      <c r="E28" s="13" t="str">
        <f t="shared" si="2"/>
        <v>0</v>
      </c>
      <c r="F28" s="13" t="str">
        <f t="shared" si="3"/>
        <v>0</v>
      </c>
      <c r="G28" s="15" t="str">
        <f t="shared" si="4"/>
        <v>0</v>
      </c>
      <c r="H28" s="16">
        <v>1.25E7</v>
      </c>
    </row>
    <row r="29">
      <c r="A29" s="1" t="s">
        <v>22</v>
      </c>
      <c r="B29" s="1" t="s">
        <v>86</v>
      </c>
      <c r="C29" s="1" t="s">
        <v>87</v>
      </c>
      <c r="D29" s="13" t="str">
        <f t="shared" si="1"/>
        <v>Shell</v>
      </c>
      <c r="E29" s="13" t="str">
        <f t="shared" si="2"/>
        <v>0</v>
      </c>
      <c r="F29" s="13" t="str">
        <f t="shared" si="3"/>
        <v>ROYAL DUTCH SHELL PLC A SHS COMMON STOCK EUR.07</v>
      </c>
      <c r="G29" s="15">
        <f t="shared" si="4"/>
        <v>8571000</v>
      </c>
      <c r="H29" s="16">
        <v>8571000.0</v>
      </c>
    </row>
    <row r="30">
      <c r="A30" s="1" t="s">
        <v>22</v>
      </c>
      <c r="B30" s="1" t="s">
        <v>88</v>
      </c>
      <c r="C30" s="1" t="s">
        <v>89</v>
      </c>
      <c r="D30" s="13" t="str">
        <f t="shared" si="1"/>
        <v>0</v>
      </c>
      <c r="E30" s="13" t="str">
        <f t="shared" si="2"/>
        <v>0</v>
      </c>
      <c r="F30" s="13" t="str">
        <f t="shared" si="3"/>
        <v>0</v>
      </c>
      <c r="G30" s="15" t="str">
        <f t="shared" si="4"/>
        <v>0</v>
      </c>
      <c r="H30" s="16">
        <v>1.3712E7</v>
      </c>
    </row>
    <row r="31">
      <c r="A31" s="1" t="s">
        <v>22</v>
      </c>
      <c r="B31" s="1" t="s">
        <v>90</v>
      </c>
      <c r="C31" s="1" t="s">
        <v>89</v>
      </c>
      <c r="D31" s="13" t="str">
        <f t="shared" si="1"/>
        <v>BP</v>
      </c>
      <c r="E31" s="13" t="str">
        <f t="shared" si="2"/>
        <v>0</v>
      </c>
      <c r="F31" s="13" t="str">
        <f t="shared" si="3"/>
        <v>BP PLC COMMON STOCK USD.25</v>
      </c>
      <c r="G31" s="15">
        <f t="shared" si="4"/>
        <v>9168000</v>
      </c>
      <c r="H31" s="16">
        <v>9168000.0</v>
      </c>
    </row>
    <row r="32">
      <c r="A32" s="1" t="s">
        <v>22</v>
      </c>
      <c r="B32" s="1" t="s">
        <v>91</v>
      </c>
      <c r="C32" s="1" t="s">
        <v>89</v>
      </c>
      <c r="D32" s="13" t="str">
        <f t="shared" si="1"/>
        <v>0</v>
      </c>
      <c r="E32" s="13" t="str">
        <f t="shared" si="2"/>
        <v>0</v>
      </c>
      <c r="F32" s="13" t="str">
        <f t="shared" si="3"/>
        <v>0</v>
      </c>
      <c r="G32" s="15" t="str">
        <f t="shared" si="4"/>
        <v>0</v>
      </c>
      <c r="H32" s="16">
        <v>8612000.0</v>
      </c>
    </row>
    <row r="33">
      <c r="A33" s="1" t="s">
        <v>22</v>
      </c>
      <c r="B33" s="1" t="s">
        <v>86</v>
      </c>
      <c r="C33" s="1" t="s">
        <v>89</v>
      </c>
      <c r="D33" s="13" t="str">
        <f t="shared" si="1"/>
        <v>Shell</v>
      </c>
      <c r="E33" s="13" t="str">
        <f t="shared" si="2"/>
        <v>0</v>
      </c>
      <c r="F33" s="13" t="str">
        <f t="shared" si="3"/>
        <v>ROYAL DUTCH SHELL PLC A SHS COMMON STOCK EUR.07</v>
      </c>
      <c r="G33" s="15">
        <f t="shared" si="4"/>
        <v>275000</v>
      </c>
      <c r="H33" s="16">
        <v>275000.0</v>
      </c>
    </row>
    <row r="34">
      <c r="A34" s="1" t="s">
        <v>22</v>
      </c>
      <c r="B34" s="1" t="s">
        <v>92</v>
      </c>
      <c r="C34" s="1" t="s">
        <v>89</v>
      </c>
      <c r="D34" s="13" t="str">
        <f t="shared" si="1"/>
        <v>Shell</v>
      </c>
      <c r="E34" s="13" t="str">
        <f t="shared" si="2"/>
        <v>0</v>
      </c>
      <c r="F34" s="13" t="str">
        <f t="shared" si="3"/>
        <v>ROYAL DUTCH SHELL PLC B SHS COMMON STOCK EUR.07</v>
      </c>
      <c r="G34" s="15">
        <f t="shared" si="4"/>
        <v>5702000</v>
      </c>
      <c r="H34" s="16">
        <v>5702000.0</v>
      </c>
    </row>
    <row r="35">
      <c r="A35" s="1" t="s">
        <v>22</v>
      </c>
      <c r="B35" s="1" t="s">
        <v>93</v>
      </c>
      <c r="C35" s="1" t="s">
        <v>89</v>
      </c>
      <c r="D35" s="13" t="str">
        <f t="shared" si="1"/>
        <v>0</v>
      </c>
      <c r="E35" s="13" t="str">
        <f t="shared" si="2"/>
        <v>0</v>
      </c>
      <c r="F35" s="13" t="str">
        <f t="shared" si="3"/>
        <v>0</v>
      </c>
      <c r="G35" s="15" t="str">
        <f t="shared" si="4"/>
        <v>0</v>
      </c>
      <c r="H35" s="16">
        <v>6295000.0</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2" t="s">
        <v>6</v>
      </c>
      <c r="B1" s="2" t="str">
        <f>'Full Data'!A2</f>
        <v>Dumfries and Galloway Pension Fund</v>
      </c>
      <c r="C1" s="4"/>
      <c r="D1" s="4"/>
      <c r="E1" s="4"/>
      <c r="H1" s="1" t="s">
        <v>31</v>
      </c>
      <c r="K1" s="3" t="s">
        <v>34</v>
      </c>
    </row>
    <row r="2">
      <c r="A2" s="2" t="s">
        <v>37</v>
      </c>
      <c r="B2" s="5">
        <v>6.348E8</v>
      </c>
      <c r="C2" s="4"/>
      <c r="D2" s="4"/>
      <c r="E2" s="4"/>
      <c r="H2" s="1" t="s">
        <v>38</v>
      </c>
    </row>
    <row r="3">
      <c r="A3" s="2" t="s">
        <v>39</v>
      </c>
      <c r="B3" s="6">
        <f>SUM('Full Data'!G2:G1000)</f>
        <v>23716000</v>
      </c>
      <c r="C3" s="4"/>
      <c r="D3" s="4"/>
      <c r="E3" s="4"/>
    </row>
    <row r="4">
      <c r="A4" s="2" t="s">
        <v>40</v>
      </c>
      <c r="B4" s="7">
        <f>B3/B2</f>
        <v>0.03735979836</v>
      </c>
      <c r="C4" s="4"/>
      <c r="D4" s="4"/>
      <c r="E4" s="4"/>
    </row>
    <row r="5">
      <c r="A5" s="2"/>
      <c r="B5" s="2"/>
      <c r="C5" s="4"/>
      <c r="D5" s="4"/>
      <c r="E5" s="4"/>
    </row>
    <row r="6">
      <c r="A6" s="2"/>
      <c r="B6" s="2"/>
      <c r="C6" s="4"/>
      <c r="D6" s="4"/>
      <c r="E6" s="4"/>
    </row>
    <row r="7">
      <c r="A7" s="2" t="s">
        <v>41</v>
      </c>
      <c r="B7" s="2"/>
      <c r="C7" s="4"/>
      <c r="D7" s="4"/>
      <c r="E7" s="4" t="s">
        <v>42</v>
      </c>
    </row>
    <row r="8">
      <c r="A8" s="2" t="s">
        <v>21</v>
      </c>
      <c r="B8" s="2"/>
      <c r="C8" s="4" t="s">
        <v>6</v>
      </c>
      <c r="D8" s="4"/>
      <c r="E8" s="4"/>
    </row>
    <row r="9">
      <c r="A9" s="8">
        <f>LARGE('Full Data'!G:G,1)</f>
        <v>9168000</v>
      </c>
      <c r="B9" s="7">
        <f t="shared" ref="B9:B12" si="1">A9/$B$2</f>
        <v>0.01444234405</v>
      </c>
      <c r="C9" s="9" t="str">
        <f t="array" ref="C9">INDEX('Full Data'!F:F,MATCH(LARGE('Full Data'!G:G,1),'Full Data'!G:G,0))</f>
        <v>BP PLC COMMON STOCK USD.25</v>
      </c>
      <c r="D9" s="4"/>
      <c r="E9" s="4"/>
    </row>
    <row r="10">
      <c r="A10" s="8">
        <f>LARGE('Full Data'!G:G,2)</f>
        <v>8571000</v>
      </c>
      <c r="B10" s="7">
        <f t="shared" si="1"/>
        <v>0.01350189036</v>
      </c>
      <c r="C10" s="9" t="str">
        <f t="array" ref="C10">INDEX('Full Data'!F:F,MATCH(LARGE('Full Data'!G:G,2),'Full Data'!G:G,0))</f>
        <v>ROYAL DUTCH SHELL PLC A SHS COMMON STOCK EUR.07</v>
      </c>
      <c r="D10" s="4"/>
      <c r="E10" s="4"/>
    </row>
    <row r="11">
      <c r="A11" s="8">
        <f>LARGE('Full Data'!G:G,3)</f>
        <v>5702000</v>
      </c>
      <c r="B11" s="7">
        <f t="shared" si="1"/>
        <v>0.008982356648</v>
      </c>
      <c r="C11" s="9" t="str">
        <f t="array" ref="C11">INDEX('Full Data'!F:F,MATCH(LARGE('Full Data'!G:G,3),'Full Data'!G:G,0))</f>
        <v>ROYAL DUTCH SHELL PLC B SHS COMMON STOCK EUR.07</v>
      </c>
      <c r="D11" s="4"/>
      <c r="E11" s="4"/>
    </row>
    <row r="12">
      <c r="A12" s="8">
        <f>LARGE('Full Data'!G:G,4)</f>
        <v>275000</v>
      </c>
      <c r="B12" s="7">
        <f t="shared" si="1"/>
        <v>0.0004332073094</v>
      </c>
      <c r="C12" s="9" t="str">
        <f t="array" ref="C12">INDEX('Full Data'!F:F,MATCH(LARGE('Full Data'!G:G,4),'Full Data'!G:G,0))</f>
        <v>ROYAL DUTCH SHELL PLC A SHS COMMON STOCK EUR.07</v>
      </c>
      <c r="D12" s="4"/>
      <c r="E12" s="4"/>
    </row>
    <row r="13">
      <c r="A13" s="8"/>
      <c r="B13" s="7"/>
      <c r="C13" s="9"/>
      <c r="D13" s="4"/>
      <c r="E13" s="4"/>
    </row>
    <row r="14">
      <c r="A14" s="8"/>
      <c r="B14" s="7"/>
      <c r="C14" s="9"/>
      <c r="D14" s="4"/>
      <c r="E14" s="4"/>
    </row>
    <row r="15">
      <c r="A15" s="8"/>
      <c r="B15" s="7"/>
      <c r="C15" s="9"/>
      <c r="D15" s="4"/>
      <c r="E15" s="4"/>
    </row>
    <row r="16">
      <c r="A16" s="8"/>
      <c r="B16" s="7"/>
      <c r="C16" s="9"/>
      <c r="D16" s="4"/>
      <c r="E16" s="4"/>
    </row>
    <row r="17">
      <c r="A17" s="8"/>
      <c r="B17" s="7"/>
      <c r="C17" s="9"/>
      <c r="D17" s="4"/>
      <c r="E17" s="4"/>
    </row>
    <row r="18">
      <c r="A18" s="8"/>
      <c r="B18" s="7"/>
      <c r="C18" s="9"/>
      <c r="D18" s="4"/>
      <c r="E18" s="4"/>
    </row>
  </sheetData>
  <hyperlinks>
    <hyperlink r:id="rId1" ref="K1"/>
  </hyperlinks>
  <drawing r:id="rId2"/>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4" max="4" width="33.71"/>
    <col customWidth="1" min="5" max="5" width="32.43"/>
  </cols>
  <sheetData>
    <row r="1">
      <c r="A1" s="4" t="s">
        <v>43</v>
      </c>
      <c r="B1" s="10">
        <v>0.1</v>
      </c>
      <c r="C1" s="4"/>
      <c r="D1" s="4"/>
      <c r="E1" s="4"/>
      <c r="F1" s="4"/>
      <c r="G1" s="4"/>
    </row>
    <row r="2">
      <c r="A2" s="4"/>
      <c r="B2" s="4" t="s">
        <v>21</v>
      </c>
      <c r="C2" s="4" t="s">
        <v>44</v>
      </c>
      <c r="D2" s="4" t="s">
        <v>6</v>
      </c>
      <c r="E2" s="4" t="s">
        <v>45</v>
      </c>
      <c r="F2" s="4" t="s">
        <v>46</v>
      </c>
      <c r="G2" s="4" t="s">
        <v>47</v>
      </c>
    </row>
    <row r="3">
      <c r="A3" s="4"/>
      <c r="B3" s="4"/>
      <c r="C3" s="4"/>
      <c r="D3" s="4"/>
      <c r="E3" s="4"/>
      <c r="F3" s="4"/>
      <c r="G3" s="4"/>
    </row>
    <row r="4">
      <c r="A4" s="4" t="s">
        <v>48</v>
      </c>
      <c r="B4" s="8">
        <f>'Fossil Fuel direct investments'!B2</f>
        <v>634800000</v>
      </c>
      <c r="C4" s="4"/>
      <c r="D4" s="9"/>
      <c r="E4" s="4"/>
      <c r="F4" s="4"/>
      <c r="G4" s="4"/>
    </row>
    <row r="5">
      <c r="A5" s="11">
        <v>1.0</v>
      </c>
      <c r="B5" s="8">
        <f>LARGE('Full Data'!H:H,A5)</f>
        <v>94503000</v>
      </c>
      <c r="C5" s="7">
        <f t="shared" ref="C5:C19" si="1">B5/$B$4</f>
        <v>0.1488705104</v>
      </c>
      <c r="D5" s="9" t="str">
        <f t="array" ref="D5">INDEX('Full Data'!B:B,MATCH(LARGE('Full Data'!H:H,A5),'Full Data'!H:H,0))</f>
        <v>Global Equity Blend Portfolio</v>
      </c>
      <c r="E5" s="4" t="s">
        <v>49</v>
      </c>
      <c r="F5" s="8">
        <f t="shared" ref="F5:F19" si="2">IF(E5="yes",B5*$B$1,0)</f>
        <v>9450300</v>
      </c>
      <c r="G5" s="7">
        <f t="shared" ref="G5:G19" si="3">F5/$B$4</f>
        <v>0.01488705104</v>
      </c>
      <c r="I5" s="9"/>
    </row>
    <row r="6">
      <c r="A6" s="11">
        <v>2.0</v>
      </c>
      <c r="B6" s="8">
        <f>LARGE('Full Data'!H:H,A6)</f>
        <v>83726000</v>
      </c>
      <c r="C6" s="7">
        <f t="shared" si="1"/>
        <v>0.1318935098</v>
      </c>
      <c r="D6" s="9" t="str">
        <f t="array" ref="D6">INDEX('Full Data'!B:B,MATCH(LARGE('Full Data'!H:H,A6),'Full Data'!H:H,0))</f>
        <v>Templeton Growth Fund I</v>
      </c>
      <c r="E6" s="12" t="s">
        <v>49</v>
      </c>
      <c r="F6" s="8">
        <f t="shared" si="2"/>
        <v>8372600</v>
      </c>
      <c r="G6" s="7">
        <f t="shared" si="3"/>
        <v>0.01318935098</v>
      </c>
    </row>
    <row r="7">
      <c r="A7" s="11">
        <v>3.0</v>
      </c>
      <c r="B7" s="8">
        <f>LARGE('Full Data'!H:H,A7)</f>
        <v>82783000</v>
      </c>
      <c r="C7" s="7">
        <f t="shared" si="1"/>
        <v>0.1304080025</v>
      </c>
      <c r="D7" s="14" t="s">
        <v>50</v>
      </c>
      <c r="E7" s="12" t="s">
        <v>49</v>
      </c>
      <c r="F7" s="8">
        <f t="shared" si="2"/>
        <v>8278300</v>
      </c>
      <c r="G7" s="7">
        <f t="shared" si="3"/>
        <v>0.01304080025</v>
      </c>
    </row>
    <row r="8">
      <c r="A8" s="11">
        <v>4.0</v>
      </c>
      <c r="B8" s="8">
        <f>LARGE('Full Data'!H:H,A8)</f>
        <v>60040000</v>
      </c>
      <c r="C8" s="7">
        <f t="shared" si="1"/>
        <v>0.09458097038</v>
      </c>
      <c r="D8" s="9" t="str">
        <f t="array" ref="D8">INDEX('Full Data'!B:B,MATCH(LARGE('Full Data'!H:H,A8),'Full Data'!H:H,0))</f>
        <v>Diversified Growth Pension Fund</v>
      </c>
      <c r="E8" s="4"/>
      <c r="F8" s="8">
        <f t="shared" si="2"/>
        <v>0</v>
      </c>
      <c r="G8" s="7">
        <f t="shared" si="3"/>
        <v>0</v>
      </c>
    </row>
    <row r="9">
      <c r="A9" s="11">
        <v>5.0</v>
      </c>
      <c r="B9" s="8">
        <f>LARGE('Full Data'!H:H,A9)</f>
        <v>31316000</v>
      </c>
      <c r="C9" s="7">
        <f t="shared" si="1"/>
        <v>0.04933207309</v>
      </c>
      <c r="D9" s="9" t="str">
        <f t="array" ref="D9">INDEX('Full Data'!B:B,MATCH(LARGE('Full Data'!H:H,A9),'Full Data'!H:H,0))</f>
        <v>GBP Corp Bond 6A (Pass)</v>
      </c>
      <c r="E9" s="4"/>
      <c r="F9" s="8">
        <f t="shared" si="2"/>
        <v>0</v>
      </c>
      <c r="G9" s="7">
        <f t="shared" si="3"/>
        <v>0</v>
      </c>
    </row>
    <row r="10">
      <c r="A10" s="11">
        <v>6.0</v>
      </c>
      <c r="B10" s="8">
        <f>LARGE('Full Data'!H:H,A10)</f>
        <v>24192000</v>
      </c>
      <c r="C10" s="7">
        <f t="shared" si="1"/>
        <v>0.03810964083</v>
      </c>
      <c r="D10" s="9" t="str">
        <f t="array" ref="D10">INDEX('Full Data'!B:B,MATCH(LARGE('Full Data'!H:H,A10),'Full Data'!H:H,0))</f>
        <v>UK Property Fund</v>
      </c>
      <c r="E10" s="4"/>
      <c r="F10" s="8">
        <f t="shared" si="2"/>
        <v>0</v>
      </c>
      <c r="G10" s="7">
        <f t="shared" si="3"/>
        <v>0</v>
      </c>
    </row>
    <row r="11">
      <c r="A11" s="11">
        <v>7.0</v>
      </c>
      <c r="B11" s="8">
        <f>LARGE('Full Data'!H:H,A11)</f>
        <v>21386000</v>
      </c>
      <c r="C11" s="7">
        <f t="shared" si="1"/>
        <v>0.03368935098</v>
      </c>
      <c r="D11" s="9" t="str">
        <f t="array" ref="D11">INDEX('Full Data'!B:B,MATCH(LARGE('Full Data'!H:H,A11),'Full Data'!H:H,0))</f>
        <v>Property Unit Trust</v>
      </c>
      <c r="E11" s="4"/>
      <c r="F11" s="8">
        <f t="shared" si="2"/>
        <v>0</v>
      </c>
      <c r="G11" s="7">
        <f t="shared" si="3"/>
        <v>0</v>
      </c>
    </row>
    <row r="12">
      <c r="A12" s="11">
        <v>8.0</v>
      </c>
      <c r="B12" s="8">
        <f>LARGE('Full Data'!H:H,A12)</f>
        <v>17645000</v>
      </c>
      <c r="C12" s="7">
        <f t="shared" si="1"/>
        <v>0.02779615627</v>
      </c>
      <c r="D12" s="9" t="str">
        <f t="array" ref="D12">INDEX('Full Data'!B:B,MATCH(LARGE('Full Data'!H:H,A12),'Full Data'!H:H,0))</f>
        <v>Property  Fund</v>
      </c>
      <c r="E12" s="4"/>
      <c r="F12" s="8">
        <f t="shared" si="2"/>
        <v>0</v>
      </c>
      <c r="G12" s="7">
        <f t="shared" si="3"/>
        <v>0</v>
      </c>
    </row>
    <row r="13">
      <c r="A13" s="11">
        <v>9.0</v>
      </c>
      <c r="B13" s="8">
        <f>LARGE('Full Data'!H:H,A13)</f>
        <v>15385000</v>
      </c>
      <c r="C13" s="7">
        <f t="shared" si="1"/>
        <v>0.02423597984</v>
      </c>
      <c r="D13" s="9" t="str">
        <f t="array" ref="D13">INDEX('Full Data'!B:B,MATCH(LARGE('Full Data'!H:H,A13),'Full Data'!H:H,0))</f>
        <v>EM Passive Local Ccy Govt Bond</v>
      </c>
      <c r="E13" s="4"/>
      <c r="F13" s="8">
        <f t="shared" si="2"/>
        <v>0</v>
      </c>
      <c r="G13" s="7">
        <f t="shared" si="3"/>
        <v>0</v>
      </c>
    </row>
    <row r="14">
      <c r="A14" s="11">
        <v>10.0</v>
      </c>
      <c r="B14" s="8">
        <f>LARGE('Full Data'!H:H,A14)</f>
        <v>13712000</v>
      </c>
      <c r="C14" s="7">
        <f t="shared" si="1"/>
        <v>0.0216005041</v>
      </c>
      <c r="D14" s="9" t="str">
        <f t="array" ref="D14">INDEX('Full Data'!B:B,MATCH(LARGE('Full Data'!H:H,A14),'Full Data'!H:H,0))</f>
        <v>HSBC HOLDINGS PLC COMMON STOCK USD.5</v>
      </c>
      <c r="E14" s="4"/>
      <c r="F14" s="8">
        <f t="shared" si="2"/>
        <v>0</v>
      </c>
      <c r="G14" s="7">
        <f t="shared" si="3"/>
        <v>0</v>
      </c>
    </row>
    <row r="15">
      <c r="A15" s="11">
        <v>11.0</v>
      </c>
      <c r="B15" s="8">
        <f>LARGE('Full Data'!H:H,A15)</f>
        <v>12500000</v>
      </c>
      <c r="C15" s="7">
        <f t="shared" si="1"/>
        <v>0.01969124134</v>
      </c>
      <c r="D15" s="9" t="str">
        <f t="array" ref="D15">INDEX('Full Data'!B:B,MATCH(LARGE('Full Data'!H:H,A15),'Full Data'!H:H,0))</f>
        <v>UK TREASURY 3.25% 22/01/44</v>
      </c>
      <c r="E15" s="4"/>
      <c r="F15" s="8">
        <f t="shared" si="2"/>
        <v>0</v>
      </c>
      <c r="G15" s="7">
        <f t="shared" si="3"/>
        <v>0</v>
      </c>
    </row>
    <row r="16">
      <c r="A16" s="11">
        <v>12.0</v>
      </c>
      <c r="B16" s="8">
        <f>LARGE('Full Data'!H:H,A16)</f>
        <v>12281000</v>
      </c>
      <c r="C16" s="7">
        <f t="shared" si="1"/>
        <v>0.01934625079</v>
      </c>
      <c r="D16" s="9" t="str">
        <f t="array" ref="D16">INDEX('Full Data'!B:B,MATCH(LARGE('Full Data'!H:H,A16),'Full Data'!H:H,0))</f>
        <v>UK TREASURY 3.75% 07/09/20</v>
      </c>
      <c r="E16" s="4"/>
      <c r="F16" s="8">
        <f t="shared" si="2"/>
        <v>0</v>
      </c>
      <c r="G16" s="7">
        <f t="shared" si="3"/>
        <v>0</v>
      </c>
    </row>
    <row r="17">
      <c r="A17" s="11">
        <v>13.0</v>
      </c>
      <c r="B17" s="8">
        <f>LARGE('Full Data'!H:H,A17)</f>
        <v>9168000</v>
      </c>
      <c r="C17" s="7">
        <f t="shared" si="1"/>
        <v>0.01444234405</v>
      </c>
      <c r="D17" s="9" t="str">
        <f t="array" ref="D17">INDEX('Full Data'!B:B,MATCH(LARGE('Full Data'!H:H,A17),'Full Data'!H:H,0))</f>
        <v>BP PLC COMMON STOCK USD.25</v>
      </c>
      <c r="E17" s="4"/>
      <c r="F17" s="8">
        <f t="shared" si="2"/>
        <v>0</v>
      </c>
      <c r="G17" s="7">
        <f t="shared" si="3"/>
        <v>0</v>
      </c>
    </row>
    <row r="18">
      <c r="A18" s="11">
        <v>14.0</v>
      </c>
      <c r="B18" s="8">
        <f>LARGE('Full Data'!H:H,A18)</f>
        <v>8612000</v>
      </c>
      <c r="C18" s="7">
        <f t="shared" si="1"/>
        <v>0.01356647763</v>
      </c>
      <c r="D18" s="9" t="str">
        <f t="array" ref="D18">INDEX('Full Data'!B:B,MATCH(LARGE('Full Data'!H:H,A18),'Full Data'!H:H,0))</f>
        <v>GLAXOSMITHKLINE PLC COMMON STOCK GBP.25</v>
      </c>
      <c r="E18" s="4"/>
      <c r="F18" s="8">
        <f t="shared" si="2"/>
        <v>0</v>
      </c>
      <c r="G18" s="7">
        <f t="shared" si="3"/>
        <v>0</v>
      </c>
    </row>
    <row r="19">
      <c r="A19" s="11">
        <v>15.0</v>
      </c>
      <c r="B19" s="8">
        <f>LARGE('Full Data'!H:H,A19)</f>
        <v>8571000</v>
      </c>
      <c r="C19" s="7">
        <f t="shared" si="1"/>
        <v>0.01350189036</v>
      </c>
      <c r="D19" s="9" t="str">
        <f t="array" ref="D19">INDEX('Full Data'!B:B,MATCH(LARGE('Full Data'!H:H,A19),'Full Data'!H:H,0))</f>
        <v>ROYAL DUTCH SHELL PLC A SHS COMMON STOCK EUR.07</v>
      </c>
      <c r="E19" s="4"/>
      <c r="F19" s="8">
        <f t="shared" si="2"/>
        <v>0</v>
      </c>
      <c r="G19" s="7">
        <f t="shared" si="3"/>
        <v>0</v>
      </c>
    </row>
    <row r="20">
      <c r="A20" s="4"/>
      <c r="B20" s="4"/>
      <c r="C20" s="4"/>
      <c r="D20" s="4"/>
      <c r="E20" s="4" t="s">
        <v>54</v>
      </c>
      <c r="F20" s="8">
        <f t="shared" ref="F20:G20" si="4">SUM(F5:F19)</f>
        <v>26101200</v>
      </c>
      <c r="G20" s="7">
        <f t="shared" si="4"/>
        <v>0.04111720227</v>
      </c>
    </row>
    <row r="21">
      <c r="A21" s="4"/>
      <c r="B21" s="4"/>
      <c r="C21" s="4"/>
      <c r="D21" s="4"/>
      <c r="E21" s="4" t="s">
        <v>55</v>
      </c>
      <c r="F21" s="8">
        <f>'Fossil Fuel direct investments'!B3</f>
        <v>23716000</v>
      </c>
      <c r="G21" s="7">
        <f>'Fossil Fuel direct investments'!B4</f>
        <v>0.03735979836</v>
      </c>
    </row>
    <row r="22">
      <c r="A22" s="4"/>
      <c r="B22" s="4"/>
      <c r="C22" s="4"/>
      <c r="D22" s="4"/>
      <c r="E22" s="4"/>
      <c r="F22" s="4"/>
      <c r="G22" s="4"/>
    </row>
    <row r="23">
      <c r="A23" s="4"/>
      <c r="B23" s="4"/>
      <c r="C23" s="4"/>
      <c r="D23" s="4"/>
      <c r="E23" s="4" t="s">
        <v>58</v>
      </c>
      <c r="F23" s="8">
        <f t="shared" ref="F23:G23" si="5">F20+F21</f>
        <v>49817200</v>
      </c>
      <c r="G23" s="7">
        <f t="shared" si="5"/>
        <v>0.07847700063</v>
      </c>
    </row>
    <row r="24">
      <c r="A24" s="4"/>
      <c r="B24" s="4"/>
      <c r="C24" s="4"/>
      <c r="D24" s="4"/>
      <c r="E24" s="4" t="s">
        <v>37</v>
      </c>
      <c r="F24" s="6">
        <f>'Fossil Fuel direct investments'!B2</f>
        <v>634800000</v>
      </c>
      <c r="G24" s="4"/>
    </row>
  </sheetData>
  <drawing r:id="rId1"/>
</worksheet>
</file>