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H1">
      <text>
        <t xml:space="preserve">Joel Benjamin:
Is there a way of making sure all investments are in GBP or noted as lat currency?</t>
      </text>
    </comment>
  </commentList>
</comments>
</file>

<file path=xl/sharedStrings.xml><?xml version="1.0" encoding="utf-8"?>
<sst xmlns="http://schemas.openxmlformats.org/spreadsheetml/2006/main" count="990" uniqueCount="326">
  <si>
    <t>Name of Local Authority Pension Fund</t>
  </si>
  <si>
    <t>Name</t>
  </si>
  <si>
    <t>To access the full data open the sheet "Full Data" from the menu at the bottom.</t>
  </si>
  <si>
    <t xml:space="preserve">Description of holding </t>
  </si>
  <si>
    <t>Sub-category/ Classification</t>
  </si>
  <si>
    <t>Oil/gas companies</t>
  </si>
  <si>
    <t>Coal companies</t>
  </si>
  <si>
    <t>Verification</t>
  </si>
  <si>
    <t>Fossil Fuel Amounts</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</si>
  <si>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</si>
  <si>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</si>
  <si>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</si>
  <si>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</si>
  <si>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Amount</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</si>
  <si>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</si>
  <si>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</si>
  <si>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</si>
  <si>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</si>
  <si>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Annual Report 2014</t>
  </si>
  <si>
    <t>downloadable from http://gofossilfree.org/uk/pensions/</t>
  </si>
  <si>
    <t>Data sheets for other local authorities and contact details if you can’t find what</t>
  </si>
  <si>
    <t>you are looking for can be accessed from</t>
  </si>
  <si>
    <t>https://eastsussexgovuk.blob.core.windows.net/media/1027/pension-fund-accounts-book-2013-14.pdf</t>
  </si>
  <si>
    <t>http://gofossilfree.org/uk/pensions/</t>
  </si>
  <si>
    <t xml:space="preserve">East Sussex Pension Fund </t>
  </si>
  <si>
    <t>British pound sterling</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</si>
  <si>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</si>
  <si>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</si>
  <si>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</si>
  <si>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</si>
  <si>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</si>
  <si>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Cash and Cash Equivalents</t>
  </si>
  <si>
    <t>their Annual Report and added them in the sheet 'Pooled Funds &amp; Total</t>
  </si>
  <si>
    <t>Total holdings</t>
  </si>
  <si>
    <t>Fossil Fuel investments.’ In these cases, other sheets will appear mostly</t>
  </si>
  <si>
    <t>empty.</t>
  </si>
  <si>
    <t>Where cells contain “#NUM”, this is not due to a mistake in the script,</t>
  </si>
  <si>
    <t>but due to limited data being provided.</t>
  </si>
  <si>
    <t>Total fossil fuel holdings</t>
  </si>
  <si>
    <t>Percentage in fossil fuels</t>
  </si>
  <si>
    <t>Top 10 Fossil Fuel Holdings</t>
  </si>
  <si>
    <t>This excludes holdings through pooled funds - see next sheet</t>
  </si>
  <si>
    <t>Pooled fund estimate</t>
  </si>
  <si>
    <t>Percentage</t>
  </si>
  <si>
    <t>Pooled fund</t>
  </si>
  <si>
    <t>Estimated fossil fuel holdings:</t>
  </si>
  <si>
    <t>in % of total holdings</t>
  </si>
  <si>
    <t>Total</t>
  </si>
  <si>
    <t>yes</t>
  </si>
  <si>
    <t>Total estimated fossil fuels in largest pooled funds</t>
  </si>
  <si>
    <t>Total direct fossil fuels</t>
  </si>
  <si>
    <t>Total fossil fuels</t>
  </si>
  <si>
    <t>Swiss franc</t>
  </si>
  <si>
    <t>Euro</t>
  </si>
  <si>
    <t>Norwegian krone</t>
  </si>
  <si>
    <t>New Zealand dollar</t>
  </si>
  <si>
    <t>Swedish krona</t>
  </si>
  <si>
    <t>Brazilian real</t>
  </si>
  <si>
    <t>United States dollar</t>
  </si>
  <si>
    <t>GOLD BULLION SECS 0% SEC UND NTS (GBS) USD</t>
  </si>
  <si>
    <t>Commodities</t>
  </si>
  <si>
    <t>MFC SPDR GOLD TR GOLD SHS</t>
  </si>
  <si>
    <t>NEWCREST MINING LTD NPV</t>
  </si>
  <si>
    <t>Equities</t>
  </si>
  <si>
    <t>ADECCO SA CHF1 (REGD)</t>
  </si>
  <si>
    <t>GPE BRUXELLES LAM NPV</t>
  </si>
  <si>
    <t>VODAFONE GROUP ORD USD0.2095238</t>
  </si>
  <si>
    <t>HELLERMANNTYTON GR ORD EUR0.01</t>
  </si>
  <si>
    <t>ROYAL BK SCOT GRP ORD GBP1</t>
  </si>
  <si>
    <t>TESCO ORD GBP0.05</t>
  </si>
  <si>
    <t>BETTER CAPITAL PCC LIMITED</t>
  </si>
  <si>
    <t>ICAP ORD GBP0.10</t>
  </si>
  <si>
    <t>BP ORD USD0.25</t>
  </si>
  <si>
    <t>DAIEI INC NPV</t>
  </si>
  <si>
    <t>MITSUBISHI MOTOR C NPV</t>
  </si>
  <si>
    <t>SEVEN &amp; I HOLDINGS NPV</t>
  </si>
  <si>
    <t>NTT DATA CORP NPV</t>
  </si>
  <si>
    <t>NOMURA RL EST INC NPV</t>
  </si>
  <si>
    <t>MITSUI FUDOSAN CO LTD NPV</t>
  </si>
  <si>
    <t>SONY CORP NPV</t>
  </si>
  <si>
    <t>RESONA HOLDINGS NPV</t>
  </si>
  <si>
    <t>MITSUBISHI ELEC CP NPV</t>
  </si>
  <si>
    <t>NTT URBAN DEVELOPM NPV</t>
  </si>
  <si>
    <t>T&amp;D HOLDINGS INC NPV</t>
  </si>
  <si>
    <t>SUMITOMO MITSUI FINANCIAL GROUP NPV</t>
  </si>
  <si>
    <t>MIZUHO FINANCIAL GROUP NPV</t>
  </si>
  <si>
    <t>ORIX CORP NPV</t>
  </si>
  <si>
    <t>RAKUTEN INC NPV</t>
  </si>
  <si>
    <t>MAZDA MOTOR CORP NPV</t>
  </si>
  <si>
    <t>LOOMIS AB SER'B'NPV</t>
  </si>
  <si>
    <t>ERICSSON SER'B' NPV</t>
  </si>
  <si>
    <t>ORACLE CORP COM</t>
  </si>
  <si>
    <t>JPMORGAN CHASE &amp; CO COM</t>
  </si>
  <si>
    <t>INTERNATIONAL BUSINESS MACHS CORP COM</t>
  </si>
  <si>
    <t>QUALCOMM INC COM</t>
  </si>
  <si>
    <t>LEUCADIA NATL CORP COM</t>
  </si>
  <si>
    <t>M &amp; T BK CORP COM</t>
  </si>
  <si>
    <t>ATMEL CORP COM</t>
  </si>
  <si>
    <t>BARRICK GOLD CORP</t>
  </si>
  <si>
    <t>GOOGLE INC CL A CL A</t>
  </si>
  <si>
    <t>NEWMONT MINING CORP NEW COM</t>
  </si>
  <si>
    <t>BANCO BTG PACTUAL SA COM</t>
  </si>
  <si>
    <t>CENOVUS ENERGY INC COM NPV</t>
  </si>
  <si>
    <t>BARRICK GOLD CORP COM NPV</t>
  </si>
  <si>
    <t>YAMANA GOLD INC COM NPV</t>
  </si>
  <si>
    <t>GOLDCORP INC COM NPV</t>
  </si>
  <si>
    <t>ENCANA CORP COM NPV</t>
  </si>
  <si>
    <t>NOVARTIS AG CHF0.50 (REGD)</t>
  </si>
  <si>
    <t>ROCHE HLDGS AG GENUSSCHEINE NPV</t>
  </si>
  <si>
    <t>ACTELION LTD CHF0.50 (REGD)</t>
  </si>
  <si>
    <t>SCHNEIDER ELECTRIC EUR4.00</t>
  </si>
  <si>
    <t>RWE AG NPV</t>
  </si>
  <si>
    <t>LINDE AG NPV</t>
  </si>
  <si>
    <t>SAP SE</t>
  </si>
  <si>
    <t>ROYAL DUTCH SHELL 'A'SHS EUR0.07</t>
  </si>
  <si>
    <t>AIR LIQUIDE(L') EUR5.5 (PRIME FIDEL) (REGD)</t>
  </si>
  <si>
    <t>SIEMENS AG NPV(REGD)</t>
  </si>
  <si>
    <t>NATIONAL GRID ORD GBP0.113953</t>
  </si>
  <si>
    <t>RANDGOLD RESOURCES ORD USD0.05</t>
  </si>
  <si>
    <t>PRUDENTIAL GBP0.05</t>
  </si>
  <si>
    <t>PEARSON ORD GBP0.25</t>
  </si>
  <si>
    <t>UNILEVER PLC ORD GBP0.031111</t>
  </si>
  <si>
    <t>STANDARD CHARTERED PLC SHS</t>
  </si>
  <si>
    <t>ASTRAZENECA ORD USD0.25</t>
  </si>
  <si>
    <t>CHINA OVERSEAS LAND &amp; INVESTMNT HKD0.10</t>
  </si>
  <si>
    <t>AIA GROUP LTD NPV</t>
  </si>
  <si>
    <t>HONG KONG EXCHANGES &amp; CLEAR</t>
  </si>
  <si>
    <t>CHINA SHENHUA ENERGY CO 'H'</t>
  </si>
  <si>
    <t>HONG KONG &amp; CHINA GAS HKD0.25</t>
  </si>
  <si>
    <t>HANG LUNG PROPERTIES HKD1</t>
  </si>
  <si>
    <t>BANK OF EAST ASIA HKD2.50</t>
  </si>
  <si>
    <t>SOFTBANK CORP NPV</t>
  </si>
  <si>
    <t>YAMATO HOLDINGS NPV</t>
  </si>
  <si>
    <t>FANUC CORP NPV</t>
  </si>
  <si>
    <t>DAI-ICHI LIFE INSURANCE CO. LTD NPV</t>
  </si>
  <si>
    <t>MITSUBISHI HVY IND NPV</t>
  </si>
  <si>
    <t>SUMITOMO MITSUI TRUST HOLDINGS INC</t>
  </si>
  <si>
    <t>LIXIL GROUP CORPORATION</t>
  </si>
  <si>
    <t>MITSUBISHI ESTATE CO LTD</t>
  </si>
  <si>
    <t>DAIWA HOUSE INDS NPV</t>
  </si>
  <si>
    <t>SUMITOMO REALTY &amp; DEVELOPMENT NPV</t>
  </si>
  <si>
    <t>TORAY INDS INC NPV</t>
  </si>
  <si>
    <t>MITSUBISHI UFJ FIN NPV</t>
  </si>
  <si>
    <t>NOMURA HOLDINGS NPV</t>
  </si>
  <si>
    <t>ABB LTD CHF1.03 (REGD)</t>
  </si>
  <si>
    <t>CAPITALAND LTD NPV</t>
  </si>
  <si>
    <t>DBS GROUP HLDGS NPV</t>
  </si>
  <si>
    <t>ZOETIS INC COM USD0.01 CL 'A'</t>
  </si>
  <si>
    <t>UNITEDHEALTH GROUP INC COM</t>
  </si>
  <si>
    <t>BRISTOL MYERS SQUIBB CO COM</t>
  </si>
  <si>
    <t>QUINTILES TRANSNATIONAL HLDGS INC COM</t>
  </si>
  <si>
    <t>EDISON INTL COM</t>
  </si>
  <si>
    <t>EXELON CORP COM</t>
  </si>
  <si>
    <t>ADR HDFC BK LTD ADR REPSTG 3 SHS</t>
  </si>
  <si>
    <t>EXXON MOBIL CORP COM</t>
  </si>
  <si>
    <t>ELI LILLY &amp; CO COM</t>
  </si>
  <si>
    <t>MERCK &amp; CO INC NEW COM</t>
  </si>
  <si>
    <t>OCCIDENTAL PETROLEUM CORP</t>
  </si>
  <si>
    <t>GOOGLE INC CL C COM USD0.001 CL'C'</t>
  </si>
  <si>
    <t>CHEVRON CORP COM</t>
  </si>
  <si>
    <t>JOHNSON &amp; JOHNSON COM USD1</t>
  </si>
  <si>
    <t>TAIWAN SEMICONDUCTOR MFG CO LTD SPONSORED ADR</t>
  </si>
  <si>
    <t>VISA INC COM CL A STK</t>
  </si>
  <si>
    <t>APPLE INC COM STK</t>
  </si>
  <si>
    <t>AON PLC COM</t>
  </si>
  <si>
    <t>INTEL CORP COM</t>
  </si>
  <si>
    <t>EMC CORP COM</t>
  </si>
  <si>
    <t>ADR TEVA PHARMACEUTICAL INDS</t>
  </si>
  <si>
    <t>SOUTHWESTERN ENERGY CO COM</t>
  </si>
  <si>
    <t>ANADARKO PETRO CORP COM</t>
  </si>
  <si>
    <t>MONSANTO CO NEW COM</t>
  </si>
  <si>
    <t>BUNGE LTD</t>
  </si>
  <si>
    <t>EASTMAN CHEM CO COM</t>
  </si>
  <si>
    <t>KINROSS GOLD CORP COM NPV NEW</t>
  </si>
  <si>
    <t>UNION PAC CORP COM</t>
  </si>
  <si>
    <t>MICROSOFT CORP COM</t>
  </si>
  <si>
    <t>ABBOTT LAB COM</t>
  </si>
  <si>
    <t>COMCAST CORP NEW-CL A</t>
  </si>
  <si>
    <t>ROCKWELL AUTOMATION</t>
  </si>
  <si>
    <t>VIACOM INC NEW CL B</t>
  </si>
  <si>
    <t>AMGEN INC COM</t>
  </si>
  <si>
    <t>SCHWAB CHARLES CORP COM NEW</t>
  </si>
  <si>
    <t>AMAZON COM INC COM</t>
  </si>
  <si>
    <t>PFIZER INC COM</t>
  </si>
  <si>
    <t>CVS HEALTH CORP COM</t>
  </si>
  <si>
    <t>COSTCO WHOLESALE CORP NEW COM</t>
  </si>
  <si>
    <t>CISCO SYSTEMS INC</t>
  </si>
  <si>
    <t>KINDER MORGAN INC DEL COM</t>
  </si>
  <si>
    <t>MARATHON OIL CORP COM</t>
  </si>
  <si>
    <t>NOBLE ENERGY INC COM</t>
  </si>
  <si>
    <t>MEAD JOHNSON NUTRITION COM USD0.01</t>
  </si>
  <si>
    <t>EOG RESOURCES INC COM</t>
  </si>
  <si>
    <t>MCKESSON CORP</t>
  </si>
  <si>
    <t>COVANCE INC COM</t>
  </si>
  <si>
    <t>MYLAN INC</t>
  </si>
  <si>
    <t>HONEYWELL INTL INC COM STK</t>
  </si>
  <si>
    <t>SPECTRA ENERGY CORP COM STK</t>
  </si>
  <si>
    <t>NEXTERA ENERGY INC COM</t>
  </si>
  <si>
    <t>DEVON ENERGY CORP NEW COM</t>
  </si>
  <si>
    <t>VERTEX PHARMACEUTICALS INC COM</t>
  </si>
  <si>
    <t>CHECK PT SOFTWARE TECHNOLOGIES ORDILS.01</t>
  </si>
  <si>
    <t>DU PONT E I DE NEMOURS &amp; CO COM STK</t>
  </si>
  <si>
    <t>APACHE CORP COM</t>
  </si>
  <si>
    <t>MASTERCARD INC CL A</t>
  </si>
  <si>
    <t>ISS A/S DKK1</t>
  </si>
  <si>
    <t>SANOFI EUR2</t>
  </si>
  <si>
    <t>CONTINENTAL AG ORD NPV</t>
  </si>
  <si>
    <t>IMPERIAL TOBACCO GBP0.10</t>
  </si>
  <si>
    <t>COMPASS GROUP PLC ORD GBP0.10625</t>
  </si>
  <si>
    <t>LLOYDS BANKING GP ORD GBP0.1</t>
  </si>
  <si>
    <t>WPP PLC ORD GBP0.10</t>
  </si>
  <si>
    <t>TIME WARNER INC USD0.01</t>
  </si>
  <si>
    <t>YUM BRANDS INC COM</t>
  </si>
  <si>
    <t>ADVANCE AUTO PTS INC COM</t>
  </si>
  <si>
    <t>ACCENTURE PLC SHS CL A NEW</t>
  </si>
  <si>
    <t>AVNET INC COM</t>
  </si>
  <si>
    <t>DELPHI AUTOMOTIVE PLC</t>
  </si>
  <si>
    <t>FIDELITY NATL INFORMATION SVCS INC COM STK</t>
  </si>
  <si>
    <t>HCA HLDGS INC COM</t>
  </si>
  <si>
    <t>WELLS FARGO &amp; CO NEW COM STK</t>
  </si>
  <si>
    <t>TE CONNECTIVITY LTD</t>
  </si>
  <si>
    <t>OMNICOM GROUP INC COM</t>
  </si>
  <si>
    <t>FISERV INC COM</t>
  </si>
  <si>
    <t>BANK NEW YORK MELLON CORP COM STK</t>
  </si>
  <si>
    <t>BB&amp;T CORP COM</t>
  </si>
  <si>
    <t>ARROW ELECTR INC COM</t>
  </si>
  <si>
    <t>CAPITA FINANCIAL CF RUFFER EUROPEAN I ACC</t>
  </si>
  <si>
    <t>RUFFER SICAV UK MID SM COMP Z GBP ACC</t>
  </si>
  <si>
    <t>RUFFER ILLIQUID ST NPV</t>
  </si>
  <si>
    <t>CAPITA FINANCIAL RUFFER BS GOLD C ACC NAV</t>
  </si>
  <si>
    <t>DYNAMIC INVESTMENT DYNAMIC INVESTMENT</t>
  </si>
  <si>
    <t>MPF FUNDAMENTAL INDEX GLOBAL EQ</t>
  </si>
  <si>
    <t>VOLKSWAGEN AG NON VTG PRF NPV</t>
  </si>
  <si>
    <t>LEGAL GENERAL HS MIDDLE E AFRICA EQTY INDEX</t>
  </si>
  <si>
    <t>EUROPE (EX UK) EQUITY INDEX(T)</t>
  </si>
  <si>
    <t>LEGAL AND GENERAL JAPAN EQUITY INDEX</t>
  </si>
  <si>
    <t>LEGAL &amp; GENERAL ASIA PACIFIC EX JAPAN DEV EQUITY INDEX</t>
  </si>
  <si>
    <t>WORLD EMERGING EQ IDX(HN)</t>
  </si>
  <si>
    <t>LEGAL &amp; GENERAL CY - UK (WORLD) EQUITY</t>
  </si>
  <si>
    <t>L&amp;G N - UK EQUITY INDEX</t>
  </si>
  <si>
    <t>NORTH AMERICA EQUITY INDEX(S)</t>
  </si>
  <si>
    <t>CF RUFFER JAPANESE I ACC</t>
  </si>
  <si>
    <t>RED KITE COMPASS FUND LIMITED SERIES 1</t>
  </si>
  <si>
    <t>BNY MELLON FD MNGR NEWTON REAL RTRN X ACC NAV</t>
  </si>
  <si>
    <t>UNITED STATES TREAS NTS FLTG RT 04-30-2016</t>
  </si>
  <si>
    <t>Fixed Income</t>
  </si>
  <si>
    <t>WI TREASURY SEC FLTG RATE DUE 01-31-2016 REG</t>
  </si>
  <si>
    <t>UK(GOVT OF) 0.375% IDX-LKD GILT 22/3/62</t>
  </si>
  <si>
    <t>UK(GOVT OF) 0.5% IDX/LKD 22/3/50 GBP</t>
  </si>
  <si>
    <t>UK(GOVT OF) 1.25% I/L STK 22/11/17 GBP</t>
  </si>
  <si>
    <t>UK(GOVT OF) 0.25% IDX LKD GILT 22/3/52</t>
  </si>
  <si>
    <t>UK(GOVT OF) 0.125% IDX/LKD 11/19 GBP</t>
  </si>
  <si>
    <t>UK(GOVT OF) 1.25% IDX-LKD GILT 2055 GBP</t>
  </si>
  <si>
    <t>UNITED STATES OF AMER TREAS BONDS 0.75 DEB TIPS 02-15-2042</t>
  </si>
  <si>
    <t>UNITED STATES TREAS BDS 2.125 2-15-2041</t>
  </si>
  <si>
    <t>US TREAS NTS INDEX LINKED NOTES 1.625 DUE 01-15-2015 REG</t>
  </si>
  <si>
    <t>M&amp;G INV POL PEN FD M&amp;G PP ALL STKS CORP BD ACC</t>
  </si>
  <si>
    <t>M&amp;G INV POL PEN FD M&amp;G PP LG DATED CORP BD ACC</t>
  </si>
  <si>
    <t>M&amp;G ALPHA OPP A GBP FD</t>
  </si>
  <si>
    <t>PICTET FUNDS(EUROP RUFFER PCTN STRAT INTL Z</t>
  </si>
  <si>
    <t>Hedge Fund</t>
  </si>
  <si>
    <t>RED KITE COMPASS D CLASS RUFFER JANUARY 2014</t>
  </si>
  <si>
    <t>HERMES PROPERTY UT</t>
  </si>
  <si>
    <t>Real Estate</t>
  </si>
  <si>
    <t>BLACKROCK UK FD</t>
  </si>
  <si>
    <t>MAYFAIR CAP PPTY (MCPUT)</t>
  </si>
  <si>
    <t>HERCULES UNIT PROPERTY</t>
  </si>
  <si>
    <t>STANDARD LIFE POOLED PROPERTY FUND</t>
  </si>
  <si>
    <t>SCHRODER UK PRORTY UK PROPERTY I INC NAV</t>
  </si>
  <si>
    <t>HENDERSON UK RETAIL WAREHOUSE</t>
  </si>
  <si>
    <t>STANDARD LIFE UK SHOPPING CENTRE</t>
  </si>
  <si>
    <t>COLUMBUS UK REAL ESTATE UT</t>
  </si>
  <si>
    <t>AVIVA INVESTORS PPTY GROUP</t>
  </si>
  <si>
    <t>LOCAL RETAIL FUND</t>
  </si>
  <si>
    <t>METRO PPTY UNIT TR</t>
  </si>
  <si>
    <t>AVIVA INVESTORS PROPERTY FUND CLASS A</t>
  </si>
  <si>
    <t>INDUSTRIAL PPTY INVESTMENT FD</t>
  </si>
  <si>
    <t>WEST END OF LONDON UNAUTHORISED UNIT TRUST</t>
  </si>
  <si>
    <t>UNITE UK STUDENT ACCOMADATI</t>
  </si>
  <si>
    <t>LEGAL &amp; GENERAL PROPERTY FUND UNITS</t>
  </si>
  <si>
    <t>LOTHBURY PROPERTY PROPERTY FUND(GBP)</t>
  </si>
  <si>
    <t>REAL INCOME FD</t>
  </si>
  <si>
    <t>UBS INTERNATIONAL INFRASTRUCTURE FUND</t>
  </si>
  <si>
    <t>Venture Capital and Partnerships</t>
  </si>
  <si>
    <t>INFRACAPITAL PARTNERS</t>
  </si>
  <si>
    <t>M&amp;G UK COMPANIES FINANCING FUND</t>
  </si>
  <si>
    <t>HARBOURVEST INTL PEP VI - CAYMAN PSHP FUND</t>
  </si>
  <si>
    <t>HARBOURVEST INTL PEP V - CAYMAN PSHP FD</t>
  </si>
  <si>
    <t>HIPEP IV SUPPLEMENTAL EUROPEAN COMPANIONFUND</t>
  </si>
  <si>
    <t>HARBOURVEST PARTNERS IX CAYMAN CREDIT OPPORTUNITIES FUND</t>
  </si>
  <si>
    <t>HARBOURVEST PARTNERS VII - CAYMAN MEZZANINE FUND</t>
  </si>
  <si>
    <t>HARBOURVEST PTRS VIII - CAYMAN VENTURE FUND</t>
  </si>
  <si>
    <t>DEFAULT ISSUER HARBOURVEST PTNS VII CAYMAN BUYOUT FD LP (EPF09)</t>
  </si>
  <si>
    <t>HARBOURVEST PTRS VIII - CAYMAN MEZZANINEAND DISTRESSED DEBT FD</t>
  </si>
  <si>
    <t>HARBOURVEST PTRS VIII - CAYMAN BUYOUT FUND</t>
  </si>
  <si>
    <t>HARBOURVEST PARTNERS IX-CAYMAN BUYOUT FUND</t>
  </si>
  <si>
    <t>HARBOURVEST PARTNERS CAYMAN CLEANTECH FUND II</t>
  </si>
  <si>
    <t>HARBOURVEST PARTNERS IX CAYMAN VENTURE FUND</t>
  </si>
  <si>
    <t>HARBOURVEST PARTNERS CAYMAN CLEANTECH FUND I</t>
  </si>
  <si>
    <t>HARBOURVEST PTRS VII - CAYMAN VENTURE FUND</t>
  </si>
  <si>
    <t>ASP OFFSHORE COMPANY - 2011 US FUND</t>
  </si>
  <si>
    <t>ADAMS STREET PSHP FD - 2003 NON-US FUND</t>
  </si>
  <si>
    <t>ASP OFFSHORE COMPANY LIMITED - 2010 NON-U.S. EMERGING MARKETS FD</t>
  </si>
  <si>
    <t>ASP OFFSHORE COMPANY LIMITED - 2011 EMERGING MARKETS FUND</t>
  </si>
  <si>
    <t>ASP OFFSHORE COMPANY LIMITED - 2011 NON-US DEVELOPED MARKETS FUND</t>
  </si>
  <si>
    <t>ASP OFFSHORE 2009 US FUND</t>
  </si>
  <si>
    <t>ADAMS STREET PARTNERS 2014 GLOBAL FUND LP</t>
  </si>
  <si>
    <t>ASP (FEEDER) 2013 US FUND LP</t>
  </si>
  <si>
    <t>ADAMS STREET PSHP FD - 2009 NON-US DEVELOPED MARKETS FUND</t>
  </si>
  <si>
    <t>ASP OFFSHORE COMPANY LIMITED - 2010 DIRECT FUND</t>
  </si>
  <si>
    <t>ADAMS STREET PSHP FD - 2007 US FD</t>
  </si>
  <si>
    <t>ADAMS STREET 2009 DIRECT FUND</t>
  </si>
  <si>
    <t>ASP (FEEDER) 2013 EMERGING MARKETS FUND LP</t>
  </si>
  <si>
    <t>ADAMS STREET 2007 DIRECT FUND</t>
  </si>
  <si>
    <t>ASP OFFSHORE COMPANY LIMITED - 2010 US FUND</t>
  </si>
  <si>
    <t>ADAMS STREET PSHP FD - 2007 NON-US FD</t>
  </si>
  <si>
    <t>ADAMS STREET PSHP FD - 2008 NON - US FUND</t>
  </si>
  <si>
    <t>ASP (FEEDER) 2013 DEVELOPED MARKETS FUND</t>
  </si>
  <si>
    <t>ADAMS STREET PSHP FD - 2003 US FUND</t>
  </si>
  <si>
    <t>ADAMS STREET CO-INVESTMENT FUND II</t>
  </si>
  <si>
    <t>ASP OFFSHORE COMPANY LIMITED-2009 NON-U.S. EMERGING MARKETS FUND-A</t>
  </si>
  <si>
    <t>ASP OFFSHORE COMPANY LIMITED - 2011 DIRECT FUND</t>
  </si>
  <si>
    <t>ADAMS STREET PSHP FD - 2005 NON-US FUND</t>
  </si>
  <si>
    <t>ADAMS STREET 2008 DIRECT FUND</t>
  </si>
  <si>
    <t>ADAMS STREET PSHP FD - 2008 US FUND</t>
  </si>
  <si>
    <t>ASP OFFSHORE COMPANY LIMITED - 2010 NON-US DEVELOPED MARKETS FUND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</si>
</sst>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9.0"/>
    </font>
    <font/>
    <font>
      <u/>
      <color rgb="FF0000FF"/>
    </font>
    <font>
      <sz val="11.0"/>
    </font>
    <font>
      <b/>
      <sz val="10.0"/>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25">
    <xf borderId="0" fillId="0" fontId="0" numFmtId="0" xfId="0" applyAlignment="1" applyFont="1">
      <alignment vertical="bottom"/>
    </xf>
    <xf borderId="0" fillId="0" fontId="1" numFmtId="0" xfId="0" applyAlignment="1" applyFont="1">
      <alignment/>
    </xf>
    <xf borderId="0" fillId="0" fontId="2" numFmtId="4" xfId="0" applyAlignment="1" applyFont="1" applyNumberFormat="1">
      <alignment vertical="bottom"/>
    </xf>
    <xf borderId="0" fillId="0" fontId="1" numFmtId="2" xfId="0" applyAlignment="1" applyFont="1" applyNumberFormat="1">
      <alignment vertical="bottom"/>
    </xf>
    <xf borderId="0" fillId="0" fontId="2" numFmtId="0" xfId="0" applyAlignment="1" applyFont="1">
      <alignment/>
    </xf>
    <xf borderId="0" fillId="0" fontId="2" numFmtId="0" xfId="0" applyAlignment="1" applyFont="1">
      <alignment vertical="bottom"/>
    </xf>
    <xf borderId="0" fillId="0" fontId="1" numFmtId="3" xfId="0" applyAlignment="1" applyBorder="1" applyFont="1" applyNumberFormat="1">
      <alignment vertical="bottom"/>
    </xf>
    <xf borderId="0" fillId="0" fontId="3" numFmtId="0" xfId="0" applyAlignment="1" applyFont="1">
      <alignment/>
    </xf>
    <xf borderId="0" fillId="0" fontId="4" numFmtId="0" xfId="0" applyAlignment="1" applyFont="1">
      <alignment vertical="bottom"/>
    </xf>
    <xf borderId="0" fillId="0" fontId="2" numFmtId="3" xfId="0" applyAlignment="1" applyFont="1" applyNumberFormat="1">
      <alignment horizontal="right" vertical="bottom"/>
    </xf>
    <xf borderId="0" fillId="0" fontId="2" numFmtId="3" xfId="0" applyAlignment="1" applyFont="1" applyNumberFormat="1">
      <alignment/>
    </xf>
    <xf borderId="0" fillId="0" fontId="2" numFmtId="10" xfId="0" applyAlignment="1" applyFont="1" applyNumberFormat="1">
      <alignment horizontal="right" vertical="bottom"/>
    </xf>
    <xf borderId="0" fillId="0" fontId="2" numFmtId="4" xfId="0" applyAlignment="1" applyFont="1" applyNumberFormat="1">
      <alignment horizontal="right" vertical="bottom"/>
    </xf>
    <xf borderId="0" fillId="0" fontId="2" numFmtId="9" xfId="0" applyAlignment="1" applyFont="1" applyNumberFormat="1">
      <alignment horizontal="right" vertical="bottom"/>
    </xf>
    <xf borderId="0" fillId="0" fontId="2" numFmtId="49" xfId="0" applyAlignment="1" applyFont="1" applyNumberFormat="1">
      <alignment vertical="bottom"/>
    </xf>
    <xf borderId="0" fillId="0" fontId="2" numFmtId="0" xfId="0" applyAlignment="1" applyFont="1">
      <alignment horizontal="right" vertical="bottom"/>
    </xf>
    <xf borderId="0" fillId="0" fontId="2" numFmtId="0" xfId="0" applyAlignment="1" applyFont="1">
      <alignment vertical="bottom"/>
    </xf>
    <xf borderId="0" fillId="2" fontId="4" numFmtId="0" xfId="0" applyAlignment="1" applyFill="1" applyFont="1">
      <alignment vertical="bottom"/>
    </xf>
    <xf borderId="0" fillId="2" fontId="4" numFmtId="0" xfId="0" applyAlignment="1" applyFont="1">
      <alignment vertical="bottom"/>
    </xf>
    <xf borderId="0" fillId="2" fontId="4" numFmtId="4" xfId="0" applyAlignment="1" applyFont="1" applyNumberFormat="1">
      <alignment vertical="bottom"/>
    </xf>
    <xf borderId="0" fillId="0" fontId="2" numFmtId="14" xfId="0" applyAlignment="1" applyFont="1" applyNumberFormat="1">
      <alignment/>
    </xf>
    <xf borderId="0" fillId="0" fontId="4" numFmtId="4" xfId="0" applyAlignment="1" applyFont="1" applyNumberFormat="1">
      <alignment vertical="bottom"/>
    </xf>
    <xf borderId="0" fillId="2" fontId="4" numFmtId="0" xfId="0" applyAlignment="1" applyFont="1">
      <alignment vertical="bottom"/>
    </xf>
    <xf borderId="0" fillId="2" fontId="4" numFmtId="4" xfId="0" applyAlignment="1" applyFont="1" applyNumberFormat="1">
      <alignment vertical="bottom"/>
    </xf>
    <xf borderId="0" fillId="0" fontId="5" numFmtId="3"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s://eastsussexgovuk.blob.core.windows.net/media/1027/pension-fund-accounts-book-2013-14.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2</v>
      </c>
    </row>
    <row r="2">
      <c r="A2" s="4" t="s">
        <v>9</v>
      </c>
    </row>
    <row r="3">
      <c r="A3" s="4" t="s">
        <v>10</v>
      </c>
    </row>
    <row r="4">
      <c r="A4" s="4" t="s">
        <v>11</v>
      </c>
    </row>
    <row r="5">
      <c r="A5" s="4" t="s">
        <v>12</v>
      </c>
    </row>
    <row r="6">
      <c r="A6" s="4" t="s">
        <v>14</v>
      </c>
    </row>
    <row r="7">
      <c r="A7" s="4" t="s">
        <v>15</v>
      </c>
    </row>
    <row r="8">
      <c r="A8" s="4" t="s">
        <v>16</v>
      </c>
    </row>
    <row r="9">
      <c r="A9" s="4" t="s">
        <v>17</v>
      </c>
    </row>
    <row r="10">
      <c r="A10" s="4" t="s">
        <v>19</v>
      </c>
    </row>
    <row r="11">
      <c r="A11" s="4" t="s">
        <v>20</v>
      </c>
    </row>
    <row r="12">
      <c r="A12" s="4" t="s">
        <v>21</v>
      </c>
    </row>
    <row r="13">
      <c r="A13" s="7" t="s">
        <v>23</v>
      </c>
    </row>
    <row r="15">
      <c r="A15" s="4" t="s">
        <v>26</v>
      </c>
    </row>
    <row r="16">
      <c r="A16" s="4" t="s">
        <v>27</v>
      </c>
    </row>
    <row r="17">
      <c r="A17" s="4" t="s">
        <v>28</v>
      </c>
    </row>
    <row r="18">
      <c r="A18" s="4" t="s">
        <v>29</v>
      </c>
    </row>
    <row r="19">
      <c r="A19" s="4" t="s">
        <v>30</v>
      </c>
    </row>
    <row r="20">
      <c r="A20" s="4" t="s">
        <v>32</v>
      </c>
    </row>
    <row r="21">
      <c r="A21" s="4" t="s">
        <v>34</v>
      </c>
    </row>
    <row r="22">
      <c r="A22" s="4" t="s">
        <v>35</v>
      </c>
    </row>
    <row r="23">
      <c r="A23" s="4" t="s">
        <v>36</v>
      </c>
    </row>
    <row r="24">
      <c r="A24" s="4" t="s">
        <v>37</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71"/>
    <col customWidth="1" min="2" max="2" width="68.43"/>
    <col customWidth="1" min="3" max="3" width="25.29"/>
    <col customWidth="1" min="4" max="7" width="24.14"/>
    <col customWidth="1" min="8" max="8" width="23.71"/>
  </cols>
  <sheetData>
    <row r="1" ht="24.0" customHeight="1">
      <c r="A1" s="1" t="s">
        <v>0</v>
      </c>
      <c r="B1" s="1" t="s">
        <v>3</v>
      </c>
      <c r="C1" s="1" t="s">
        <v>4</v>
      </c>
      <c r="D1" s="3" t="s">
        <v>5</v>
      </c>
      <c r="E1" s="3" t="s">
        <v>6</v>
      </c>
      <c r="F1" s="3" t="s">
        <v>7</v>
      </c>
      <c r="G1" s="3" t="s">
        <v>8</v>
      </c>
      <c r="H1" s="6" t="s">
        <v>13</v>
      </c>
    </row>
    <row r="2">
      <c r="A2" s="4" t="s">
        <v>24</v>
      </c>
      <c r="B2" s="8" t="s">
        <v>25</v>
      </c>
      <c r="C2" s="8" t="s">
        <v>31</v>
      </c>
      <c r="D2" s="17" t="str">
        <f t="shared" ref="D2:D311"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17" t="str">
        <f t="shared" ref="E2:E5"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18" t="str">
        <f t="shared" ref="F2:F5" si="3">IF(OR(NOT(D2="0"),NOT(E2="0")),B2,D2)</f>
        <v>0</v>
      </c>
      <c r="G2" s="19" t="str">
        <f t="shared" ref="G2:G5" si="4">IF(F2="0",F2,H2)</f>
        <v>0</v>
      </c>
      <c r="H2" s="8">
        <v>847.52</v>
      </c>
      <c r="I2" s="4"/>
      <c r="J2" s="20"/>
    </row>
    <row r="3">
      <c r="A3" s="4" t="s">
        <v>24</v>
      </c>
      <c r="B3" s="8" t="s">
        <v>52</v>
      </c>
      <c r="C3" s="8" t="s">
        <v>31</v>
      </c>
      <c r="D3" s="17" t="str">
        <f t="shared" si="1"/>
        <v>0</v>
      </c>
      <c r="E3" s="17" t="str">
        <f t="shared" si="2"/>
        <v>0</v>
      </c>
      <c r="F3" s="18" t="str">
        <f t="shared" si="3"/>
        <v>0</v>
      </c>
      <c r="G3" s="19" t="str">
        <f t="shared" si="4"/>
        <v>0</v>
      </c>
      <c r="H3" s="21">
        <v>17632.73</v>
      </c>
      <c r="I3" s="4"/>
      <c r="J3" s="20"/>
    </row>
    <row r="4">
      <c r="A4" s="4" t="s">
        <v>24</v>
      </c>
      <c r="B4" s="8" t="s">
        <v>53</v>
      </c>
      <c r="C4" s="8" t="s">
        <v>31</v>
      </c>
      <c r="D4" s="17" t="str">
        <f t="shared" si="1"/>
        <v>0</v>
      </c>
      <c r="E4" s="17" t="str">
        <f t="shared" si="2"/>
        <v>0</v>
      </c>
      <c r="F4" s="18" t="str">
        <f t="shared" si="3"/>
        <v>0</v>
      </c>
      <c r="G4" s="19" t="str">
        <f t="shared" si="4"/>
        <v>0</v>
      </c>
      <c r="H4" s="21">
        <v>4613160.67</v>
      </c>
      <c r="I4" s="4"/>
      <c r="J4" s="20"/>
    </row>
    <row r="5">
      <c r="A5" s="4" t="s">
        <v>24</v>
      </c>
      <c r="B5" s="8" t="s">
        <v>25</v>
      </c>
      <c r="C5" s="8" t="s">
        <v>31</v>
      </c>
      <c r="D5" s="17" t="str">
        <f t="shared" si="1"/>
        <v>0</v>
      </c>
      <c r="E5" s="17" t="str">
        <f t="shared" si="2"/>
        <v>0</v>
      </c>
      <c r="F5" s="18" t="str">
        <f t="shared" si="3"/>
        <v>0</v>
      </c>
      <c r="G5" s="19" t="str">
        <f t="shared" si="4"/>
        <v>0</v>
      </c>
      <c r="H5" s="8">
        <v>214.28</v>
      </c>
      <c r="I5" s="4"/>
      <c r="J5" s="20"/>
    </row>
    <row r="6">
      <c r="A6" s="4" t="s">
        <v>24</v>
      </c>
      <c r="B6" s="8" t="s">
        <v>54</v>
      </c>
      <c r="C6" s="8" t="s">
        <v>31</v>
      </c>
      <c r="D6" s="17" t="str">
        <f t="shared" si="1"/>
        <v>0</v>
      </c>
      <c r="E6" s="22">
        <v>0.0</v>
      </c>
      <c r="F6" s="22">
        <v>0.0</v>
      </c>
      <c r="G6" s="23">
        <v>0.0</v>
      </c>
      <c r="H6" s="21">
        <v>20470.53</v>
      </c>
      <c r="I6" s="4"/>
      <c r="J6" s="20"/>
    </row>
    <row r="7">
      <c r="A7" s="4" t="s">
        <v>24</v>
      </c>
      <c r="B7" s="8" t="s">
        <v>55</v>
      </c>
      <c r="C7" s="8" t="s">
        <v>31</v>
      </c>
      <c r="D7" s="17" t="str">
        <f t="shared" si="1"/>
        <v>0</v>
      </c>
      <c r="E7" s="17" t="str">
        <f t="shared" ref="E7:E49" si="5">IF(ISNUMBER(SEARCH("Coal India",B7)),"Coal India",IF(ISNUMBER(SEARCH("China Shenhua",B7)),"China Shenhua",IF(ISNUMBER(SEARCH("Adani",B7)),"Adani",IF(ISNUMBER(SEARCH("Shanxi Coking",B7)),"Shanxi Coking",IF(ISNUMBER(SEARCH("Anglo American",B7)),"Anglo American",IF(ISNUMBER(SEARCH("BHP Billiton",B7)),"BHP Billiton",IF(ISNUMBER(SEARCH("Yitai Coal",B7)),"Yitai Coal",IF(ISNUMBER(SEARCH("Datang Intl",B7)),"Datang Intl",IF(ISNUMBER(SEARCH("China Coal",B7)),"China Coal",IF(ISNUMBER(SEARCH("Peabody Energy",B7)),"Peabody Energy",IF(ISNUMBER(SEARCH("Glencore Xstrata",B7)),"Glencore Xstrata",IF(ISNUMBER(SEARCH("Datong Coal",B7)),"Datong Coal",IF(ISNUMBER(SEARCH("Yanzhou Coal",B7)),"Yanzhou Coal",IF(ISNUMBER(SEARCH("DEH",B7)),"DEH",IF(ISNUMBER(SEARCH("Exxaro",B7)),"Exxaro",IF(ISNUMBER(SEARCH("Yangquan Coal",B7)),"Yangquan Coal",IF(ISNUMBER(SEARCH("Mechel",B7)),"Mechel",IF(ISNUMBER(SEARCH("Arch Coal",B7)),"Arch Coal",IF(ISNUMBER(SEARCH("Alpha Natural Resources",B7)),"Alpha Natural Resources",IF(ISNUMBER(SEARCH("EVRAZ",B7)),"EVRAZ", IF(ISNUMBER(SEARCH("Mitsubishi",B7)),"Mitsubishi",
if(and(or(B7="Vale", ISNUMBER(SEARCH("Vale ",B7))),NOT(ISNUMBER(SEARCH("?Vale",B7)))), "Vale",IF(ISNUMBER(SEARCH("Raspadskaya",B7)),"Raspadskaya",IF(ISNUMBER(SEARCH("Rio Tinto",B7)),"Rio Tinto",IF(ISNUMBER(SEARCH("Asia Resource",B7)),"Asia Resource",IF(ISNUMBER(SEARCH("Rusal",B7)),"Rusal",IF(ISNUMBER(SEARCH("Neyveli Lignite",B7)),"Neyveli Lignite",IF(ISNUMBER(SEARCH("Pingdingshan",B7)),"Pingdingshan",IF(ISNUMBER(SEARCH("Cloud Peak",B7)),"Cloud Peak",IF(ISNUMBER(SEARCH("Sasol",B7)),"Sasol",IF(ISNUMBER(SEARCH("Tata Steel",B7)),"Tata Steel",IF(AND(ISNUMBER(SEARCH("AGL",B7)),NOT(ISNUMBER(SEARCH("?AGL",B7)))),"AGL", IF(ISNUMBER(SEARCH("Teck",B7)),"Teck",IF(ISNUMBER(SEARCH("Severstal",B7)),"Severstal",IF(ISNUMBER(SEARCH("Coalspur",B7)),"Coalspur",IF(ISNUMBER(SEARCH("Kuzbass Fuel ",B7)),"Kuzbass Fuel ",IF(ISNUMBER(SEARCH("Polyus Gold",B7)),"Polyus Gold",IF(ISNUMBER(SEARCH("Energy Ventures",B7)),"Energy Ventures",IF(ISNUMBER(SEARCH("Whitehaven Coal",B7)),"Whitehaven Coal",IF(ISNUMBER(SEARCH("Banpu",B7)),"Banpu",IF(ISNUMBER(SEARCH("Bayan",B7)),"Bayan",IF(AND(ISNUMBER(SEARCH("RWE",B7)),NOT(ISNUMBER(SEARCH("ERWE",B7)))),"RWE",IF(ISNUMBER(SEARCH("Consol Energy",B7)),"Consol Energy",IF(ISNUMBER(SEARCH("WHSP",B7)),"WHSP",IF(ISNUMBER(SEARCH("Westmoreland",B7)),"Westmoreland",IF(ISNUMBER(SEARCH("Resource Generation",B7)),"Resource Generation",IF(ISNUMBER(SEARCH("Churchill Mining",B7)),"Churchill Mining",IF(ISNUMBER(SEARCH("NTPC",B7)),"NTPC",IF(ISNUMBER(SEARCH("Adaro",B7)),"Adaro",IF(ISNUMBER(SEARCH("Nacco",B7)),"Nacco",  IF(ISNUMBER(SEARCH("Idemitsu Kosan",B7)),"Idemitsu Kosan",IF(ISNUMBER(SEARCH("ARLP",B7)),"ARLP",IF(ISNUMBER(SEARCH("Huolinhe Opencut",B7)),"Huolinhe Opencut",IF(ISNUMBER(SEARCH("Golden Energy",B7)),"Golden Energy",IF(ISNUMBER(SEARCH("Mitsui &amp; Co",B7)),"Mitsui &amp; Co",
IF(AND(ISNUMBER(SEARCH("CoAL",B7)),NOT(ISNUMBER(SEARCH("?CoAL",B7)))),"CoAL",IF(ISNUMBER(SEARCH("NLMK",B7)),"NLMK",IF(ISNUMBER(SEARCH("Tata Power",B7)),"Tata Power",IF(ISNUMBER(SEARCH("MMK OJSC",B7)),"MMK OJSC",IF(ISNUMBER(SEARCH("Wesfarmers",B7)),"Wesfarmers",IF(ISNUMBER(SEARCH("Kazakhmys",B7)),"Kazakhmys",IF(ISNUMBER(SEARCH("New World Resources",B7)),"New World Resources",IF(ISNUMBER(SEARCH("MMC",B7)),"MMC",IF(ISNUMBER(SEARCH("Itochu",B7)),"Itochu",IF(ISNUMBER(SEARCH("Cockatoo",B7)),"Cockatoo",IF(ISNUMBER(SEARCH("Shanxi Meijin Energy",B7)),"Shanxi Meijin Energy",IF(ISNUMBER(SEARCH("Jizhong Energy",B7)),"Jizhong Energy",IF(ISNUMBER(SEARCH("Bandanna",B7)),"Bandanna",IF(ISNUMBER(SEARCH("Polo Resources",B7)),"Polo Resources",IF(ISNUMBER(SEARCH("Allete",B7)),"Allete",IF(ISNUMBER(SEARCH("CLP Holdings",B7)),"CLP Holdings", IF(AND(ISNUMBER(SEARCH("Aspire",B7)),NOT(ISNUMBER(SEARCH("Aspire D",B7)))),"Aspire", IF(ISNUMBER(SEARCH("Marubeni",B7)),"Marubeni",IF(ISNUMBER(SEARCH("China Resources",B7)),"China Resources",IF(ISNUMBER(SEARCH("Walter Energy",B7)),"Walter Energy",IF(ISNUMBER(SEARCH("Coal Energy",B7)),"Coal Energy",IF(ISNUMBER(SEARCH("Indika",B7)),"Indika",IF(ISNUMBER(SEARCH("Arcelor Mittal",B7)),"Arcelor Mittal",IF(ISNUMBER(SEARCH("FirstEnergy",B7)),"FirstEnergy",IF(ISNUMBER(SEARCH("Black Hills",B7)),"Black Hills",IF(ISNUMBER(SEARCH("Wescoal",B7)),"Wescoal",IF(ISNUMBER(SEARCH("Grupo Mexico",B7)),"Grupo Mexico",IF(and(or(B7="ARM", ISNUMBER(SEARCH("ARM ",B7))),NOT(ISNUMBER(SEARCH("?ARM",B7)))), "ARM",IF(ISNUMBER(SEARCH("Shanxi Coal",B7)),"Shanxi Coal",IF(ISNUMBER(SEARCH("Capital Power",B7)),"Capital Power",IF(ISNUMBER(SEARCH("PTT",B7)),"PTT",IF(ISNUMBER(SEARCH("Shanxi Lanhua Sci-Tech",B7)),"Shanxi Lanhua Sci-Tech",IF(ISNUMBER(SEARCH("Fortune",B7)),"Fortune",IF(ISNUMBER(SEARCH("Cardero",B7)),"Cardero",IF(ISNUMBER(SEARCH("Zhengzhou  Coal",B7)),"Zhengzhou Coal",IF(ISNUMBER(SEARCH("SAIL",B7)),"SAIL",IF(ISNUMBER(SEARCH("JSPL",B7)),"JSPL",IF(ISNUMBER(SEARCH("Shougang Fushan",B7)),"Shougang Fushan",IF(ISNUMBER(SEARCH("Jingyuan",B7)),"Jingyuan",IF(ISNUMBER(SEARCH("Stanmore",B7)),"Stanmore",IF(ISNUMBER(SEARCH("Prophecy Coal",B7)),"Prophecy Coal",IF(ISNUMBER(SEARCH("Cliffs Natural Resources",B7)),"Cliffs Natural Resources",IF(ISNUMBER(SEARCH("James River",B7)),"James River",IF(ISNUMBER(SEARCH("CESC",B7)),"CESC",IF(ISNUMBER(SEARCH("Alcoa",B7)),"Alcoa","0"))))))))))))))))))))))))))))))))))))))))))))))))))))))))))))))))))))))))))))))))))))))))))))))))))))
</f>
        <v>0</v>
      </c>
      <c r="F7" s="18" t="str">
        <f t="shared" ref="F7:F49" si="6">IF(OR(NOT(D7="0"),NOT(E7="0")),B7,D7)</f>
        <v>0</v>
      </c>
      <c r="G7" s="19" t="str">
        <f t="shared" ref="G7:G49" si="7">IF(F7="0",F7,H7)</f>
        <v>0</v>
      </c>
      <c r="H7" s="21">
        <v>1431.25</v>
      </c>
      <c r="I7" s="4"/>
      <c r="J7" s="20"/>
    </row>
    <row r="8">
      <c r="A8" s="4" t="s">
        <v>24</v>
      </c>
      <c r="B8" s="8" t="s">
        <v>56</v>
      </c>
      <c r="C8" s="8" t="s">
        <v>31</v>
      </c>
      <c r="D8" s="17" t="str">
        <f t="shared" si="1"/>
        <v>0</v>
      </c>
      <c r="E8" s="17" t="str">
        <f t="shared" si="5"/>
        <v>0</v>
      </c>
      <c r="F8" s="18" t="str">
        <f t="shared" si="6"/>
        <v>0</v>
      </c>
      <c r="G8" s="19" t="str">
        <f t="shared" si="7"/>
        <v>0</v>
      </c>
      <c r="H8" s="21">
        <v>1299.19</v>
      </c>
      <c r="I8" s="4"/>
      <c r="J8" s="20"/>
    </row>
    <row r="9">
      <c r="A9" s="4" t="s">
        <v>24</v>
      </c>
      <c r="B9" s="8" t="s">
        <v>25</v>
      </c>
      <c r="C9" s="8" t="s">
        <v>31</v>
      </c>
      <c r="D9" s="17" t="str">
        <f t="shared" si="1"/>
        <v>0</v>
      </c>
      <c r="E9" s="17" t="str">
        <f t="shared" si="5"/>
        <v>0</v>
      </c>
      <c r="F9" s="18" t="str">
        <f t="shared" si="6"/>
        <v>0</v>
      </c>
      <c r="G9" s="19" t="str">
        <f t="shared" si="7"/>
        <v>0</v>
      </c>
      <c r="H9" s="8">
        <v>7.24</v>
      </c>
      <c r="I9" s="4"/>
      <c r="J9" s="20"/>
    </row>
    <row r="10">
      <c r="A10" s="4" t="s">
        <v>24</v>
      </c>
      <c r="B10" s="8" t="s">
        <v>25</v>
      </c>
      <c r="C10" s="8" t="s">
        <v>31</v>
      </c>
      <c r="D10" s="17" t="str">
        <f t="shared" si="1"/>
        <v>0</v>
      </c>
      <c r="E10" s="17" t="str">
        <f t="shared" si="5"/>
        <v>0</v>
      </c>
      <c r="F10" s="18" t="str">
        <f t="shared" si="6"/>
        <v>0</v>
      </c>
      <c r="G10" s="19" t="str">
        <f t="shared" si="7"/>
        <v>0</v>
      </c>
      <c r="H10" s="21">
        <v>146641.17</v>
      </c>
      <c r="I10" s="4"/>
      <c r="J10" s="20"/>
    </row>
    <row r="11">
      <c r="A11" s="4" t="s">
        <v>24</v>
      </c>
      <c r="B11" s="8" t="s">
        <v>53</v>
      </c>
      <c r="C11" s="8" t="s">
        <v>31</v>
      </c>
      <c r="D11" s="17" t="str">
        <f t="shared" si="1"/>
        <v>0</v>
      </c>
      <c r="E11" s="17" t="str">
        <f t="shared" si="5"/>
        <v>0</v>
      </c>
      <c r="F11" s="18" t="str">
        <f t="shared" si="6"/>
        <v>0</v>
      </c>
      <c r="G11" s="19" t="str">
        <f t="shared" si="7"/>
        <v>0</v>
      </c>
      <c r="H11" s="21">
        <v>424110.21</v>
      </c>
      <c r="I11" s="4"/>
      <c r="J11" s="20"/>
    </row>
    <row r="12">
      <c r="A12" s="4" t="s">
        <v>24</v>
      </c>
      <c r="B12" s="8" t="s">
        <v>25</v>
      </c>
      <c r="C12" s="8" t="s">
        <v>31</v>
      </c>
      <c r="D12" s="17" t="str">
        <f t="shared" si="1"/>
        <v>0</v>
      </c>
      <c r="E12" s="17" t="str">
        <f t="shared" si="5"/>
        <v>0</v>
      </c>
      <c r="F12" s="18" t="str">
        <f t="shared" si="6"/>
        <v>0</v>
      </c>
      <c r="G12" s="19" t="str">
        <f t="shared" si="7"/>
        <v>0</v>
      </c>
      <c r="H12" s="21">
        <v>350904.76</v>
      </c>
      <c r="I12" s="4"/>
      <c r="J12" s="20"/>
    </row>
    <row r="13">
      <c r="A13" s="4" t="s">
        <v>24</v>
      </c>
      <c r="B13" s="8" t="s">
        <v>57</v>
      </c>
      <c r="C13" s="8" t="s">
        <v>31</v>
      </c>
      <c r="D13" s="17" t="str">
        <f t="shared" si="1"/>
        <v>0</v>
      </c>
      <c r="E13" s="17" t="str">
        <f t="shared" si="5"/>
        <v>0</v>
      </c>
      <c r="F13" s="18" t="str">
        <f t="shared" si="6"/>
        <v>0</v>
      </c>
      <c r="G13" s="19" t="str">
        <f t="shared" si="7"/>
        <v>0</v>
      </c>
      <c r="H13" s="8">
        <v>0.01</v>
      </c>
      <c r="I13" s="4"/>
      <c r="J13" s="20"/>
    </row>
    <row r="14">
      <c r="A14" s="4" t="s">
        <v>24</v>
      </c>
      <c r="B14" s="8" t="s">
        <v>25</v>
      </c>
      <c r="C14" s="8" t="s">
        <v>31</v>
      </c>
      <c r="D14" s="17" t="str">
        <f t="shared" si="1"/>
        <v>0</v>
      </c>
      <c r="E14" s="17" t="str">
        <f t="shared" si="5"/>
        <v>0</v>
      </c>
      <c r="F14" s="18" t="str">
        <f t="shared" si="6"/>
        <v>0</v>
      </c>
      <c r="G14" s="19" t="str">
        <f t="shared" si="7"/>
        <v>0</v>
      </c>
      <c r="H14" s="8">
        <v>634.34</v>
      </c>
      <c r="I14" s="4"/>
      <c r="J14" s="20"/>
    </row>
    <row r="15">
      <c r="A15" s="4" t="s">
        <v>24</v>
      </c>
      <c r="B15" s="8" t="s">
        <v>53</v>
      </c>
      <c r="C15" s="8" t="s">
        <v>31</v>
      </c>
      <c r="D15" s="17" t="str">
        <f t="shared" si="1"/>
        <v>0</v>
      </c>
      <c r="E15" s="17" t="str">
        <f t="shared" si="5"/>
        <v>0</v>
      </c>
      <c r="F15" s="18" t="str">
        <f t="shared" si="6"/>
        <v>0</v>
      </c>
      <c r="G15" s="19" t="str">
        <f t="shared" si="7"/>
        <v>0</v>
      </c>
      <c r="H15" s="21">
        <v>1695.26</v>
      </c>
      <c r="I15" s="4"/>
      <c r="J15" s="20"/>
    </row>
    <row r="16">
      <c r="A16" s="4" t="s">
        <v>24</v>
      </c>
      <c r="B16" s="8" t="s">
        <v>25</v>
      </c>
      <c r="C16" s="8" t="s">
        <v>31</v>
      </c>
      <c r="D16" s="17" t="str">
        <f t="shared" si="1"/>
        <v>0</v>
      </c>
      <c r="E16" s="17" t="str">
        <f t="shared" si="5"/>
        <v>0</v>
      </c>
      <c r="F16" s="18" t="str">
        <f t="shared" si="6"/>
        <v>0</v>
      </c>
      <c r="G16" s="19" t="str">
        <f t="shared" si="7"/>
        <v>0</v>
      </c>
      <c r="H16" s="8">
        <v>210.85</v>
      </c>
      <c r="I16" s="4"/>
      <c r="J16" s="20"/>
    </row>
    <row r="17">
      <c r="A17" s="4" t="s">
        <v>24</v>
      </c>
      <c r="B17" s="8" t="s">
        <v>25</v>
      </c>
      <c r="C17" s="8" t="s">
        <v>31</v>
      </c>
      <c r="D17" s="17" t="str">
        <f t="shared" si="1"/>
        <v>0</v>
      </c>
      <c r="E17" s="17" t="str">
        <f t="shared" si="5"/>
        <v>0</v>
      </c>
      <c r="F17" s="18" t="str">
        <f t="shared" si="6"/>
        <v>0</v>
      </c>
      <c r="G17" s="19" t="str">
        <f t="shared" si="7"/>
        <v>0</v>
      </c>
      <c r="H17" s="8">
        <v>-0.16</v>
      </c>
      <c r="I17" s="4"/>
      <c r="J17" s="20"/>
    </row>
    <row r="18">
      <c r="A18" s="4" t="s">
        <v>24</v>
      </c>
      <c r="B18" s="8" t="s">
        <v>25</v>
      </c>
      <c r="C18" s="8" t="s">
        <v>31</v>
      </c>
      <c r="D18" s="17" t="str">
        <f t="shared" si="1"/>
        <v>0</v>
      </c>
      <c r="E18" s="17" t="str">
        <f t="shared" si="5"/>
        <v>0</v>
      </c>
      <c r="F18" s="18" t="str">
        <f t="shared" si="6"/>
        <v>0</v>
      </c>
      <c r="G18" s="19" t="str">
        <f t="shared" si="7"/>
        <v>0</v>
      </c>
      <c r="H18" s="21">
        <v>9840000.0</v>
      </c>
      <c r="I18" s="4"/>
      <c r="J18" s="20"/>
    </row>
    <row r="19">
      <c r="A19" s="4" t="s">
        <v>24</v>
      </c>
      <c r="B19" s="8" t="s">
        <v>58</v>
      </c>
      <c r="C19" s="8" t="s">
        <v>31</v>
      </c>
      <c r="D19" s="17" t="str">
        <f t="shared" si="1"/>
        <v>0</v>
      </c>
      <c r="E19" s="17" t="str">
        <f t="shared" si="5"/>
        <v>0</v>
      </c>
      <c r="F19" s="18" t="str">
        <f t="shared" si="6"/>
        <v>0</v>
      </c>
      <c r="G19" s="19" t="str">
        <f t="shared" si="7"/>
        <v>0</v>
      </c>
      <c r="H19" s="21">
        <v>8189673.34</v>
      </c>
      <c r="I19" s="4"/>
      <c r="J19" s="20"/>
    </row>
    <row r="20">
      <c r="A20" s="4" t="s">
        <v>24</v>
      </c>
      <c r="B20" s="8" t="s">
        <v>25</v>
      </c>
      <c r="C20" s="8" t="s">
        <v>31</v>
      </c>
      <c r="D20" s="17" t="str">
        <f t="shared" si="1"/>
        <v>0</v>
      </c>
      <c r="E20" s="17" t="str">
        <f t="shared" si="5"/>
        <v>0</v>
      </c>
      <c r="F20" s="18" t="str">
        <f t="shared" si="6"/>
        <v>0</v>
      </c>
      <c r="G20" s="19" t="str">
        <f t="shared" si="7"/>
        <v>0</v>
      </c>
      <c r="H20" s="21">
        <v>5180000.0</v>
      </c>
      <c r="I20" s="4"/>
      <c r="J20" s="20"/>
    </row>
    <row r="21">
      <c r="A21" s="4" t="s">
        <v>24</v>
      </c>
      <c r="B21" s="8" t="s">
        <v>25</v>
      </c>
      <c r="C21" s="8" t="s">
        <v>31</v>
      </c>
      <c r="D21" s="17" t="str">
        <f t="shared" si="1"/>
        <v>0</v>
      </c>
      <c r="E21" s="17" t="str">
        <f t="shared" si="5"/>
        <v>0</v>
      </c>
      <c r="F21" s="18" t="str">
        <f t="shared" si="6"/>
        <v>0</v>
      </c>
      <c r="G21" s="19" t="str">
        <f t="shared" si="7"/>
        <v>0</v>
      </c>
      <c r="H21" s="21">
        <v>4019000.0</v>
      </c>
      <c r="I21" s="4"/>
      <c r="J21" s="20"/>
    </row>
    <row r="22">
      <c r="A22" s="4" t="s">
        <v>24</v>
      </c>
      <c r="B22" s="8" t="s">
        <v>58</v>
      </c>
      <c r="C22" s="8" t="s">
        <v>31</v>
      </c>
      <c r="D22" s="17" t="str">
        <f t="shared" si="1"/>
        <v>0</v>
      </c>
      <c r="E22" s="17" t="str">
        <f t="shared" si="5"/>
        <v>0</v>
      </c>
      <c r="F22" s="18" t="str">
        <f t="shared" si="6"/>
        <v>0</v>
      </c>
      <c r="G22" s="19" t="str">
        <f t="shared" si="7"/>
        <v>0</v>
      </c>
      <c r="H22" s="21">
        <v>6133373.48</v>
      </c>
      <c r="I22" s="4"/>
      <c r="J22" s="20"/>
    </row>
    <row r="23">
      <c r="A23" s="4" t="s">
        <v>24</v>
      </c>
      <c r="B23" s="8" t="s">
        <v>25</v>
      </c>
      <c r="C23" s="8" t="s">
        <v>31</v>
      </c>
      <c r="D23" s="17" t="str">
        <f t="shared" si="1"/>
        <v>0</v>
      </c>
      <c r="E23" s="17" t="str">
        <f t="shared" si="5"/>
        <v>0</v>
      </c>
      <c r="F23" s="18" t="str">
        <f t="shared" si="6"/>
        <v>0</v>
      </c>
      <c r="G23" s="19" t="str">
        <f t="shared" si="7"/>
        <v>0</v>
      </c>
      <c r="H23" s="21">
        <v>8949000.0</v>
      </c>
      <c r="I23" s="4"/>
      <c r="J23" s="20"/>
    </row>
    <row r="24">
      <c r="A24" s="4" t="s">
        <v>24</v>
      </c>
      <c r="B24" s="8" t="s">
        <v>25</v>
      </c>
      <c r="C24" s="8" t="s">
        <v>31</v>
      </c>
      <c r="D24" s="17" t="str">
        <f t="shared" si="1"/>
        <v>0</v>
      </c>
      <c r="E24" s="17" t="str">
        <f t="shared" si="5"/>
        <v>0</v>
      </c>
      <c r="F24" s="18" t="str">
        <f t="shared" si="6"/>
        <v>0</v>
      </c>
      <c r="G24" s="19" t="str">
        <f t="shared" si="7"/>
        <v>0</v>
      </c>
      <c r="H24" s="21">
        <v>6166000.0</v>
      </c>
      <c r="I24" s="4"/>
      <c r="J24" s="20"/>
    </row>
    <row r="25">
      <c r="A25" s="4" t="s">
        <v>24</v>
      </c>
      <c r="B25" s="8" t="s">
        <v>58</v>
      </c>
      <c r="C25" s="8" t="s">
        <v>31</v>
      </c>
      <c r="D25" s="17" t="str">
        <f t="shared" si="1"/>
        <v>0</v>
      </c>
      <c r="E25" s="17" t="str">
        <f t="shared" si="5"/>
        <v>0</v>
      </c>
      <c r="F25" s="18" t="str">
        <f t="shared" si="6"/>
        <v>0</v>
      </c>
      <c r="G25" s="19" t="str">
        <f t="shared" si="7"/>
        <v>0</v>
      </c>
      <c r="H25" s="21">
        <v>429324.1</v>
      </c>
      <c r="I25" s="4"/>
      <c r="J25" s="20"/>
    </row>
    <row r="26">
      <c r="A26" s="4" t="s">
        <v>24</v>
      </c>
      <c r="B26" s="8" t="s">
        <v>58</v>
      </c>
      <c r="C26" s="8" t="s">
        <v>31</v>
      </c>
      <c r="D26" s="17" t="str">
        <f t="shared" si="1"/>
        <v>0</v>
      </c>
      <c r="E26" s="17" t="str">
        <f t="shared" si="5"/>
        <v>0</v>
      </c>
      <c r="F26" s="18" t="str">
        <f t="shared" si="6"/>
        <v>0</v>
      </c>
      <c r="G26" s="19" t="str">
        <f t="shared" si="7"/>
        <v>0</v>
      </c>
      <c r="H26" s="8">
        <v>625.41</v>
      </c>
      <c r="I26" s="4"/>
      <c r="J26" s="20"/>
    </row>
    <row r="27">
      <c r="A27" s="4" t="s">
        <v>24</v>
      </c>
      <c r="B27" s="8" t="s">
        <v>58</v>
      </c>
      <c r="C27" s="8" t="s">
        <v>31</v>
      </c>
      <c r="D27" s="17" t="str">
        <f t="shared" si="1"/>
        <v>0</v>
      </c>
      <c r="E27" s="17" t="str">
        <f t="shared" si="5"/>
        <v>0</v>
      </c>
      <c r="F27" s="18" t="str">
        <f t="shared" si="6"/>
        <v>0</v>
      </c>
      <c r="G27" s="19" t="str">
        <f t="shared" si="7"/>
        <v>0</v>
      </c>
      <c r="H27" s="8">
        <v>73.51</v>
      </c>
      <c r="I27" s="4"/>
      <c r="J27" s="20"/>
    </row>
    <row r="28">
      <c r="A28" s="4" t="s">
        <v>24</v>
      </c>
      <c r="B28" s="8" t="s">
        <v>58</v>
      </c>
      <c r="C28" s="8" t="s">
        <v>31</v>
      </c>
      <c r="D28" s="17" t="str">
        <f t="shared" si="1"/>
        <v>0</v>
      </c>
      <c r="E28" s="17" t="str">
        <f t="shared" si="5"/>
        <v>0</v>
      </c>
      <c r="F28" s="18" t="str">
        <f t="shared" si="6"/>
        <v>0</v>
      </c>
      <c r="G28" s="19" t="str">
        <f t="shared" si="7"/>
        <v>0</v>
      </c>
      <c r="H28" s="8">
        <v>-0.08</v>
      </c>
      <c r="I28" s="4"/>
      <c r="J28" s="20"/>
    </row>
    <row r="29">
      <c r="A29" s="4" t="s">
        <v>24</v>
      </c>
      <c r="B29" s="8" t="s">
        <v>58</v>
      </c>
      <c r="C29" s="8" t="s">
        <v>31</v>
      </c>
      <c r="D29" s="17" t="str">
        <f t="shared" si="1"/>
        <v>0</v>
      </c>
      <c r="E29" s="17" t="str">
        <f t="shared" si="5"/>
        <v>0</v>
      </c>
      <c r="F29" s="18" t="str">
        <f t="shared" si="6"/>
        <v>0</v>
      </c>
      <c r="G29" s="19" t="str">
        <f t="shared" si="7"/>
        <v>0</v>
      </c>
      <c r="H29" s="8">
        <v>383.15</v>
      </c>
      <c r="I29" s="4"/>
      <c r="J29" s="20"/>
    </row>
    <row r="30">
      <c r="A30" s="4" t="s">
        <v>24</v>
      </c>
      <c r="B30" s="8" t="s">
        <v>59</v>
      </c>
      <c r="C30" s="8" t="s">
        <v>60</v>
      </c>
      <c r="D30" s="17" t="str">
        <f t="shared" si="1"/>
        <v>0</v>
      </c>
      <c r="E30" s="17" t="str">
        <f t="shared" si="5"/>
        <v>0</v>
      </c>
      <c r="F30" s="18" t="str">
        <f t="shared" si="6"/>
        <v>0</v>
      </c>
      <c r="G30" s="19" t="str">
        <f t="shared" si="7"/>
        <v>0</v>
      </c>
      <c r="H30" s="21">
        <v>3375031.76</v>
      </c>
      <c r="I30" s="4"/>
      <c r="J30" s="20"/>
    </row>
    <row r="31">
      <c r="A31" s="4" t="s">
        <v>24</v>
      </c>
      <c r="B31" s="8" t="s">
        <v>61</v>
      </c>
      <c r="C31" s="8" t="s">
        <v>60</v>
      </c>
      <c r="D31" s="17" t="str">
        <f t="shared" si="1"/>
        <v>0</v>
      </c>
      <c r="E31" s="17" t="str">
        <f t="shared" si="5"/>
        <v>0</v>
      </c>
      <c r="F31" s="18" t="str">
        <f t="shared" si="6"/>
        <v>0</v>
      </c>
      <c r="G31" s="19" t="str">
        <f t="shared" si="7"/>
        <v>0</v>
      </c>
      <c r="H31" s="21">
        <v>3281023.63</v>
      </c>
      <c r="I31" s="4"/>
      <c r="J31" s="20"/>
    </row>
    <row r="32">
      <c r="A32" s="4" t="s">
        <v>24</v>
      </c>
      <c r="B32" s="8" t="s">
        <v>62</v>
      </c>
      <c r="C32" s="8" t="s">
        <v>63</v>
      </c>
      <c r="D32" s="17" t="str">
        <f t="shared" si="1"/>
        <v>0</v>
      </c>
      <c r="E32" s="17" t="str">
        <f t="shared" si="5"/>
        <v>0</v>
      </c>
      <c r="F32" s="18" t="str">
        <f t="shared" si="6"/>
        <v>0</v>
      </c>
      <c r="G32" s="19" t="str">
        <f t="shared" si="7"/>
        <v>0</v>
      </c>
      <c r="H32" s="21">
        <v>2360796.41</v>
      </c>
      <c r="I32" s="4"/>
      <c r="J32" s="20"/>
    </row>
    <row r="33">
      <c r="A33" s="4" t="s">
        <v>24</v>
      </c>
      <c r="B33" s="8" t="s">
        <v>64</v>
      </c>
      <c r="C33" s="8" t="s">
        <v>63</v>
      </c>
      <c r="D33" s="17" t="str">
        <f t="shared" si="1"/>
        <v>0</v>
      </c>
      <c r="E33" s="17" t="str">
        <f t="shared" si="5"/>
        <v>0</v>
      </c>
      <c r="F33" s="18" t="str">
        <f t="shared" si="6"/>
        <v>0</v>
      </c>
      <c r="G33" s="19" t="str">
        <f t="shared" si="7"/>
        <v>0</v>
      </c>
      <c r="H33" s="21">
        <v>3698525.82</v>
      </c>
      <c r="I33" s="4"/>
      <c r="J33" s="20"/>
    </row>
    <row r="34">
      <c r="A34" s="4" t="s">
        <v>24</v>
      </c>
      <c r="B34" s="8" t="s">
        <v>65</v>
      </c>
      <c r="C34" s="8" t="s">
        <v>63</v>
      </c>
      <c r="D34" s="17" t="str">
        <f t="shared" si="1"/>
        <v>0</v>
      </c>
      <c r="E34" s="17" t="str">
        <f t="shared" si="5"/>
        <v>0</v>
      </c>
      <c r="F34" s="18" t="str">
        <f t="shared" si="6"/>
        <v>0</v>
      </c>
      <c r="G34" s="19" t="str">
        <f t="shared" si="7"/>
        <v>0</v>
      </c>
      <c r="H34" s="21">
        <v>1595836.91</v>
      </c>
      <c r="I34" s="4"/>
      <c r="J34" s="20"/>
    </row>
    <row r="35">
      <c r="A35" s="4" t="s">
        <v>24</v>
      </c>
      <c r="B35" s="8" t="s">
        <v>66</v>
      </c>
      <c r="C35" s="8" t="s">
        <v>63</v>
      </c>
      <c r="D35" s="17" t="str">
        <f t="shared" si="1"/>
        <v>0</v>
      </c>
      <c r="E35" s="17" t="str">
        <f t="shared" si="5"/>
        <v>0</v>
      </c>
      <c r="F35" s="18" t="str">
        <f t="shared" si="6"/>
        <v>0</v>
      </c>
      <c r="G35" s="19" t="str">
        <f t="shared" si="7"/>
        <v>0</v>
      </c>
      <c r="H35" s="21">
        <v>2557497.5</v>
      </c>
      <c r="I35" s="4"/>
      <c r="J35" s="20"/>
    </row>
    <row r="36">
      <c r="A36" s="4" t="s">
        <v>24</v>
      </c>
      <c r="B36" s="8" t="s">
        <v>67</v>
      </c>
      <c r="C36" s="8" t="s">
        <v>63</v>
      </c>
      <c r="D36" s="17" t="str">
        <f t="shared" si="1"/>
        <v>0</v>
      </c>
      <c r="E36" s="17" t="str">
        <f t="shared" si="5"/>
        <v>0</v>
      </c>
      <c r="F36" s="18" t="str">
        <f t="shared" si="6"/>
        <v>0</v>
      </c>
      <c r="G36" s="19" t="str">
        <f t="shared" si="7"/>
        <v>0</v>
      </c>
      <c r="H36" s="21">
        <v>572220.0</v>
      </c>
      <c r="I36" s="4"/>
      <c r="J36" s="20"/>
    </row>
    <row r="37">
      <c r="A37" s="4" t="s">
        <v>24</v>
      </c>
      <c r="B37" s="8" t="s">
        <v>68</v>
      </c>
      <c r="C37" s="8" t="s">
        <v>63</v>
      </c>
      <c r="D37" s="17" t="str">
        <f t="shared" si="1"/>
        <v>0</v>
      </c>
      <c r="E37" s="17" t="str">
        <f t="shared" si="5"/>
        <v>0</v>
      </c>
      <c r="F37" s="18" t="str">
        <f t="shared" si="6"/>
        <v>0</v>
      </c>
      <c r="G37" s="19" t="str">
        <f t="shared" si="7"/>
        <v>0</v>
      </c>
      <c r="H37" s="21">
        <v>4133640.0</v>
      </c>
      <c r="I37" s="4"/>
      <c r="J37" s="20"/>
    </row>
    <row r="38">
      <c r="A38" s="4" t="s">
        <v>24</v>
      </c>
      <c r="B38" s="8" t="s">
        <v>69</v>
      </c>
      <c r="C38" s="8" t="s">
        <v>63</v>
      </c>
      <c r="D38" s="17" t="str">
        <f t="shared" si="1"/>
        <v>0</v>
      </c>
      <c r="E38" s="17" t="str">
        <f t="shared" si="5"/>
        <v>0</v>
      </c>
      <c r="F38" s="18" t="str">
        <f t="shared" si="6"/>
        <v>0</v>
      </c>
      <c r="G38" s="19" t="str">
        <f t="shared" si="7"/>
        <v>0</v>
      </c>
      <c r="H38" s="21">
        <v>3106354.84</v>
      </c>
      <c r="I38" s="4"/>
      <c r="J38" s="20"/>
    </row>
    <row r="39">
      <c r="A39" s="4" t="s">
        <v>24</v>
      </c>
      <c r="B39" s="8" t="s">
        <v>70</v>
      </c>
      <c r="C39" s="8" t="s">
        <v>63</v>
      </c>
      <c r="D39" s="17" t="str">
        <f t="shared" si="1"/>
        <v>0</v>
      </c>
      <c r="E39" s="17" t="str">
        <f t="shared" si="5"/>
        <v>0</v>
      </c>
      <c r="F39" s="18" t="str">
        <f t="shared" si="6"/>
        <v>0</v>
      </c>
      <c r="G39" s="19" t="str">
        <f t="shared" si="7"/>
        <v>0</v>
      </c>
      <c r="H39" s="21">
        <v>400000.0</v>
      </c>
      <c r="I39" s="4"/>
      <c r="J39" s="20"/>
    </row>
    <row r="40">
      <c r="A40" s="4" t="s">
        <v>24</v>
      </c>
      <c r="B40" s="8" t="s">
        <v>71</v>
      </c>
      <c r="C40" s="8" t="s">
        <v>63</v>
      </c>
      <c r="D40" s="17" t="str">
        <f t="shared" si="1"/>
        <v>0</v>
      </c>
      <c r="E40" s="17" t="str">
        <f t="shared" si="5"/>
        <v>0</v>
      </c>
      <c r="F40" s="18" t="str">
        <f t="shared" si="6"/>
        <v>0</v>
      </c>
      <c r="G40" s="19" t="str">
        <f t="shared" si="7"/>
        <v>0</v>
      </c>
      <c r="H40" s="21">
        <v>1895000.0</v>
      </c>
      <c r="I40" s="4"/>
      <c r="J40" s="20"/>
    </row>
    <row r="41">
      <c r="A41" s="4" t="s">
        <v>24</v>
      </c>
      <c r="B41" s="8" t="s">
        <v>72</v>
      </c>
      <c r="C41" s="8" t="s">
        <v>63</v>
      </c>
      <c r="D41" s="17" t="str">
        <f t="shared" si="1"/>
        <v>BP</v>
      </c>
      <c r="E41" s="17" t="str">
        <f t="shared" si="5"/>
        <v>0</v>
      </c>
      <c r="F41" s="18" t="str">
        <f t="shared" si="6"/>
        <v>BP ORD USD0.25</v>
      </c>
      <c r="G41" s="19">
        <f t="shared" si="7"/>
        <v>2214670</v>
      </c>
      <c r="H41" s="21">
        <v>2214670.0</v>
      </c>
      <c r="I41" s="4"/>
      <c r="J41" s="20"/>
    </row>
    <row r="42">
      <c r="A42" s="4" t="s">
        <v>24</v>
      </c>
      <c r="B42" s="8" t="s">
        <v>73</v>
      </c>
      <c r="C42" s="8" t="s">
        <v>63</v>
      </c>
      <c r="D42" s="17" t="str">
        <f t="shared" si="1"/>
        <v>0</v>
      </c>
      <c r="E42" s="17" t="str">
        <f t="shared" si="5"/>
        <v>0</v>
      </c>
      <c r="F42" s="18" t="str">
        <f t="shared" si="6"/>
        <v>0</v>
      </c>
      <c r="G42" s="19" t="str">
        <f t="shared" si="7"/>
        <v>0</v>
      </c>
      <c r="H42" s="21">
        <v>524069.82</v>
      </c>
      <c r="I42" s="4"/>
      <c r="J42" s="20"/>
    </row>
    <row r="43">
      <c r="A43" s="4" t="s">
        <v>24</v>
      </c>
      <c r="B43" s="8" t="s">
        <v>74</v>
      </c>
      <c r="C43" s="8" t="s">
        <v>63</v>
      </c>
      <c r="D43" s="17" t="str">
        <f t="shared" si="1"/>
        <v>0</v>
      </c>
      <c r="E43" s="17" t="str">
        <f t="shared" si="5"/>
        <v>Mitsubishi</v>
      </c>
      <c r="F43" s="18" t="str">
        <f t="shared" si="6"/>
        <v>MITSUBISHI MOTOR C NPV</v>
      </c>
      <c r="G43" s="19">
        <f t="shared" si="7"/>
        <v>2260863.38</v>
      </c>
      <c r="H43" s="21">
        <v>2260863.38</v>
      </c>
      <c r="I43" s="4"/>
      <c r="J43" s="20"/>
    </row>
    <row r="44">
      <c r="A44" s="4" t="s">
        <v>24</v>
      </c>
      <c r="B44" s="8" t="s">
        <v>75</v>
      </c>
      <c r="C44" s="8" t="s">
        <v>63</v>
      </c>
      <c r="D44" s="17" t="str">
        <f t="shared" si="1"/>
        <v>0</v>
      </c>
      <c r="E44" s="17" t="str">
        <f t="shared" si="5"/>
        <v>0</v>
      </c>
      <c r="F44" s="18" t="str">
        <f t="shared" si="6"/>
        <v>0</v>
      </c>
      <c r="G44" s="19" t="str">
        <f t="shared" si="7"/>
        <v>0</v>
      </c>
      <c r="H44" s="21">
        <v>2176615.7</v>
      </c>
      <c r="I44" s="4"/>
      <c r="J44" s="20"/>
    </row>
    <row r="45">
      <c r="A45" s="4" t="s">
        <v>24</v>
      </c>
      <c r="B45" s="8" t="s">
        <v>76</v>
      </c>
      <c r="C45" s="8" t="s">
        <v>63</v>
      </c>
      <c r="D45" s="17" t="str">
        <f t="shared" si="1"/>
        <v>0</v>
      </c>
      <c r="E45" s="17" t="str">
        <f t="shared" si="5"/>
        <v>0</v>
      </c>
      <c r="F45" s="18" t="str">
        <f t="shared" si="6"/>
        <v>0</v>
      </c>
      <c r="G45" s="19" t="str">
        <f t="shared" si="7"/>
        <v>0</v>
      </c>
      <c r="H45" s="21">
        <v>4490891.01</v>
      </c>
      <c r="I45" s="4"/>
      <c r="J45" s="20"/>
    </row>
    <row r="46">
      <c r="A46" s="4" t="s">
        <v>24</v>
      </c>
      <c r="B46" s="8" t="s">
        <v>77</v>
      </c>
      <c r="C46" s="8" t="s">
        <v>63</v>
      </c>
      <c r="D46" s="17" t="str">
        <f t="shared" si="1"/>
        <v>0</v>
      </c>
      <c r="E46" s="17" t="str">
        <f t="shared" si="5"/>
        <v>0</v>
      </c>
      <c r="F46" s="18" t="str">
        <f t="shared" si="6"/>
        <v>0</v>
      </c>
      <c r="G46" s="19" t="str">
        <f t="shared" si="7"/>
        <v>0</v>
      </c>
      <c r="H46" s="21">
        <v>2273557.05</v>
      </c>
      <c r="I46" s="4"/>
      <c r="J46" s="20"/>
    </row>
    <row r="47">
      <c r="A47" s="4" t="s">
        <v>24</v>
      </c>
      <c r="B47" s="8" t="s">
        <v>78</v>
      </c>
      <c r="C47" s="8" t="s">
        <v>63</v>
      </c>
      <c r="D47" s="17" t="str">
        <f t="shared" si="1"/>
        <v>0</v>
      </c>
      <c r="E47" s="17" t="str">
        <f t="shared" si="5"/>
        <v>0</v>
      </c>
      <c r="F47" s="18" t="str">
        <f t="shared" si="6"/>
        <v>0</v>
      </c>
      <c r="G47" s="19" t="str">
        <f t="shared" si="7"/>
        <v>0</v>
      </c>
      <c r="H47" s="21">
        <v>326447.43</v>
      </c>
      <c r="I47" s="4"/>
      <c r="J47" s="20"/>
    </row>
    <row r="48">
      <c r="A48" s="4" t="s">
        <v>24</v>
      </c>
      <c r="B48" s="8" t="s">
        <v>79</v>
      </c>
      <c r="C48" s="8" t="s">
        <v>63</v>
      </c>
      <c r="D48" s="17" t="str">
        <f t="shared" si="1"/>
        <v>0</v>
      </c>
      <c r="E48" s="17" t="str">
        <f t="shared" si="5"/>
        <v>0</v>
      </c>
      <c r="F48" s="18" t="str">
        <f t="shared" si="6"/>
        <v>0</v>
      </c>
      <c r="G48" s="19" t="str">
        <f t="shared" si="7"/>
        <v>0</v>
      </c>
      <c r="H48" s="21">
        <v>3457719.45</v>
      </c>
      <c r="I48" s="4"/>
      <c r="J48" s="20"/>
    </row>
    <row r="49">
      <c r="A49" s="4" t="s">
        <v>24</v>
      </c>
      <c r="B49" s="8" t="s">
        <v>80</v>
      </c>
      <c r="C49" s="8" t="s">
        <v>63</v>
      </c>
      <c r="D49" s="17" t="str">
        <f t="shared" si="1"/>
        <v>0</v>
      </c>
      <c r="E49" s="17" t="str">
        <f t="shared" si="5"/>
        <v>0</v>
      </c>
      <c r="F49" s="18" t="str">
        <f t="shared" si="6"/>
        <v>0</v>
      </c>
      <c r="G49" s="19" t="str">
        <f t="shared" si="7"/>
        <v>0</v>
      </c>
      <c r="H49" s="21">
        <v>6048820.98</v>
      </c>
      <c r="I49" s="4"/>
      <c r="J49" s="20"/>
    </row>
    <row r="50">
      <c r="A50" s="4" t="s">
        <v>24</v>
      </c>
      <c r="B50" s="8" t="s">
        <v>81</v>
      </c>
      <c r="C50" s="8" t="s">
        <v>63</v>
      </c>
      <c r="D50" s="17" t="str">
        <f t="shared" si="1"/>
        <v>0</v>
      </c>
      <c r="E50" s="22">
        <v>0.0</v>
      </c>
      <c r="F50" s="22">
        <v>0.0</v>
      </c>
      <c r="G50" s="23">
        <v>0.0</v>
      </c>
      <c r="H50" s="21">
        <v>1183913.17</v>
      </c>
      <c r="I50" s="4"/>
      <c r="J50" s="20"/>
    </row>
    <row r="51">
      <c r="A51" s="4" t="s">
        <v>24</v>
      </c>
      <c r="B51" s="8" t="s">
        <v>82</v>
      </c>
      <c r="C51" s="8" t="s">
        <v>63</v>
      </c>
      <c r="D51" s="17" t="str">
        <f t="shared" si="1"/>
        <v>0</v>
      </c>
      <c r="E51" s="17" t="str">
        <f t="shared" ref="E51:E105" si="8">IF(ISNUMBER(SEARCH("Coal India",B51)),"Coal India",IF(ISNUMBER(SEARCH("China Shenhua",B51)),"China Shenhua",IF(ISNUMBER(SEARCH("Adani",B51)),"Adani",IF(ISNUMBER(SEARCH("Shanxi Coking",B51)),"Shanxi Coking",IF(ISNUMBER(SEARCH("Anglo American",B51)),"Anglo American",IF(ISNUMBER(SEARCH("BHP Billiton",B51)),"BHP Billiton",IF(ISNUMBER(SEARCH("Yitai Coal",B51)),"Yitai Coal",IF(ISNUMBER(SEARCH("Datang Intl",B51)),"Datang Intl",IF(ISNUMBER(SEARCH("China Coal",B51)),"China Coal",IF(ISNUMBER(SEARCH("Peabody Energy",B51)),"Peabody Energy",IF(ISNUMBER(SEARCH("Glencore Xstrata",B51)),"Glencore Xstrata",IF(ISNUMBER(SEARCH("Datong Coal",B51)),"Datong Coal",IF(ISNUMBER(SEARCH("Yanzhou Coal",B51)),"Yanzhou Coal",IF(ISNUMBER(SEARCH("DEH",B51)),"DEH",IF(ISNUMBER(SEARCH("Exxaro",B51)),"Exxaro",IF(ISNUMBER(SEARCH("Yangquan Coal",B51)),"Yangquan Coal",IF(ISNUMBER(SEARCH("Mechel",B51)),"Mechel",IF(ISNUMBER(SEARCH("Arch Coal",B51)),"Arch Coal",IF(ISNUMBER(SEARCH("Alpha Natural Resources",B51)),"Alpha Natural Resources",IF(ISNUMBER(SEARCH("EVRAZ",B51)),"EVRAZ", IF(ISNUMBER(SEARCH("Mitsubishi",B51)),"Mitsubishi",
if(and(or(B51="Vale", ISNUMBER(SEARCH("Vale ",B51))),NOT(ISNUMBER(SEARCH("?Vale",B51)))), "Vale",IF(ISNUMBER(SEARCH("Raspadskaya",B51)),"Raspadskaya",IF(ISNUMBER(SEARCH("Rio Tinto",B51)),"Rio Tinto",IF(ISNUMBER(SEARCH("Asia Resource",B51)),"Asia Resource",IF(ISNUMBER(SEARCH("Rusal",B51)),"Rusal",IF(ISNUMBER(SEARCH("Neyveli Lignite",B51)),"Neyveli Lignite",IF(ISNUMBER(SEARCH("Pingdingshan",B51)),"Pingdingshan",IF(ISNUMBER(SEARCH("Cloud Peak",B51)),"Cloud Peak",IF(ISNUMBER(SEARCH("Sasol",B51)),"Sasol",IF(ISNUMBER(SEARCH("Tata Steel",B51)),"Tata Steel",IF(AND(ISNUMBER(SEARCH("AGL",B51)),NOT(ISNUMBER(SEARCH("?AGL",B51)))),"AGL", IF(ISNUMBER(SEARCH("Teck",B51)),"Teck",IF(ISNUMBER(SEARCH("Severstal",B51)),"Severstal",IF(ISNUMBER(SEARCH("Coalspur",B51)),"Coalspur",IF(ISNUMBER(SEARCH("Kuzbass Fuel ",B51)),"Kuzbass Fuel ",IF(ISNUMBER(SEARCH("Polyus Gold",B51)),"Polyus Gold",IF(ISNUMBER(SEARCH("Energy Ventures",B51)),"Energy Ventures",IF(ISNUMBER(SEARCH("Whitehaven Coal",B51)),"Whitehaven Coal",IF(ISNUMBER(SEARCH("Banpu",B51)),"Banpu",IF(ISNUMBER(SEARCH("Bayan",B51)),"Bayan",IF(AND(ISNUMBER(SEARCH("RWE",B51)),NOT(ISNUMBER(SEARCH("ERWE",B51)))),"RWE",IF(ISNUMBER(SEARCH("Consol Energy",B51)),"Consol Energy",IF(ISNUMBER(SEARCH("WHSP",B51)),"WHSP",IF(ISNUMBER(SEARCH("Westmoreland",B51)),"Westmoreland",IF(ISNUMBER(SEARCH("Resource Generation",B51)),"Resource Generation",IF(ISNUMBER(SEARCH("Churchill Mining",B51)),"Churchill Mining",IF(ISNUMBER(SEARCH("NTPC",B51)),"NTPC",IF(ISNUMBER(SEARCH("Adaro",B51)),"Adaro",IF(ISNUMBER(SEARCH("Nacco",B51)),"Nacco",  IF(ISNUMBER(SEARCH("Idemitsu Kosan",B51)),"Idemitsu Kosan",IF(ISNUMBER(SEARCH("ARLP",B51)),"ARLP",IF(ISNUMBER(SEARCH("Huolinhe Opencut",B51)),"Huolinhe Opencut",IF(ISNUMBER(SEARCH("Golden Energy",B51)),"Golden Energy",IF(ISNUMBER(SEARCH("Mitsui &amp; Co",B51)),"Mitsui &amp; Co",
IF(AND(ISNUMBER(SEARCH("CoAL",B51)),NOT(ISNUMBER(SEARCH("?CoAL",B51)))),"CoAL",IF(ISNUMBER(SEARCH("NLMK",B51)),"NLMK",IF(ISNUMBER(SEARCH("Tata Power",B51)),"Tata Power",IF(ISNUMBER(SEARCH("MMK OJSC",B51)),"MMK OJSC",IF(ISNUMBER(SEARCH("Wesfarmers",B51)),"Wesfarmers",IF(ISNUMBER(SEARCH("Kazakhmys",B51)),"Kazakhmys",IF(ISNUMBER(SEARCH("New World Resources",B51)),"New World Resources",IF(ISNUMBER(SEARCH("MMC",B51)),"MMC",IF(ISNUMBER(SEARCH("Itochu",B51)),"Itochu",IF(ISNUMBER(SEARCH("Cockatoo",B51)),"Cockatoo",IF(ISNUMBER(SEARCH("Shanxi Meijin Energy",B51)),"Shanxi Meijin Energy",IF(ISNUMBER(SEARCH("Jizhong Energy",B51)),"Jizhong Energy",IF(ISNUMBER(SEARCH("Bandanna",B51)),"Bandanna",IF(ISNUMBER(SEARCH("Polo Resources",B51)),"Polo Resources",IF(ISNUMBER(SEARCH("Allete",B51)),"Allete",IF(ISNUMBER(SEARCH("CLP Holdings",B51)),"CLP Holdings", IF(AND(ISNUMBER(SEARCH("Aspire",B51)),NOT(ISNUMBER(SEARCH("Aspire D",B51)))),"Aspire", IF(ISNUMBER(SEARCH("Marubeni",B51)),"Marubeni",IF(ISNUMBER(SEARCH("China Resources",B51)),"China Resources",IF(ISNUMBER(SEARCH("Walter Energy",B51)),"Walter Energy",IF(ISNUMBER(SEARCH("Coal Energy",B51)),"Coal Energy",IF(ISNUMBER(SEARCH("Indika",B51)),"Indika",IF(ISNUMBER(SEARCH("Arcelor Mittal",B51)),"Arcelor Mittal",IF(ISNUMBER(SEARCH("FirstEnergy",B51)),"FirstEnergy",IF(ISNUMBER(SEARCH("Black Hills",B51)),"Black Hills",IF(ISNUMBER(SEARCH("Wescoal",B51)),"Wescoal",IF(ISNUMBER(SEARCH("Grupo Mexico",B51)),"Grupo Mexico",IF(and(or(B51="ARM", ISNUMBER(SEARCH("ARM ",B51))),NOT(ISNUMBER(SEARCH("?ARM",B51)))), "ARM",IF(ISNUMBER(SEARCH("Shanxi Coal",B51)),"Shanxi Coal",IF(ISNUMBER(SEARCH("Capital Power",B51)),"Capital Power",IF(ISNUMBER(SEARCH("PTT",B51)),"PTT",IF(ISNUMBER(SEARCH("Shanxi Lanhua Sci-Tech",B51)),"Shanxi Lanhua Sci-Tech",IF(ISNUMBER(SEARCH("Fortune",B51)),"Fortune",IF(ISNUMBER(SEARCH("Cardero",B51)),"Cardero",IF(ISNUMBER(SEARCH("Zhengzhou  Coal",B51)),"Zhengzhou Coal",IF(ISNUMBER(SEARCH("SAIL",B51)),"SAIL",IF(ISNUMBER(SEARCH("JSPL",B51)),"JSPL",IF(ISNUMBER(SEARCH("Shougang Fushan",B51)),"Shougang Fushan",IF(ISNUMBER(SEARCH("Jingyuan",B51)),"Jingyuan",IF(ISNUMBER(SEARCH("Stanmore",B51)),"Stanmore",IF(ISNUMBER(SEARCH("Prophecy Coal",B51)),"Prophecy Coal",IF(ISNUMBER(SEARCH("Cliffs Natural Resources",B51)),"Cliffs Natural Resources",IF(ISNUMBER(SEARCH("James River",B51)),"James River",IF(ISNUMBER(SEARCH("CESC",B51)),"CESC",IF(ISNUMBER(SEARCH("Alcoa",B51)),"Alcoa","0"))))))))))))))))))))))))))))))))))))))))))))))))))))))))))))))))))))))))))))))))))))))))))))))))))))
</f>
        <v>0</v>
      </c>
      <c r="F51" s="18" t="str">
        <f t="shared" ref="F51:F105" si="9">IF(OR(NOT(D51="0"),NOT(E51="0")),B51,D51)</f>
        <v>0</v>
      </c>
      <c r="G51" s="19" t="str">
        <f t="shared" ref="G51:G105" si="10">IF(F51="0",F51,H51)</f>
        <v>0</v>
      </c>
      <c r="H51" s="21">
        <v>2238536.44</v>
      </c>
      <c r="I51" s="4"/>
      <c r="J51" s="20"/>
    </row>
    <row r="52">
      <c r="A52" s="4" t="s">
        <v>24</v>
      </c>
      <c r="B52" s="8" t="s">
        <v>83</v>
      </c>
      <c r="C52" s="8" t="s">
        <v>63</v>
      </c>
      <c r="D52" s="17" t="str">
        <f t="shared" si="1"/>
        <v>0</v>
      </c>
      <c r="E52" s="17" t="str">
        <f t="shared" si="8"/>
        <v>0</v>
      </c>
      <c r="F52" s="18" t="str">
        <f t="shared" si="9"/>
        <v>0</v>
      </c>
      <c r="G52" s="19" t="str">
        <f t="shared" si="10"/>
        <v>0</v>
      </c>
      <c r="H52" s="21">
        <v>5405039.47</v>
      </c>
      <c r="I52" s="4"/>
      <c r="J52" s="20"/>
    </row>
    <row r="53">
      <c r="A53" s="4" t="s">
        <v>24</v>
      </c>
      <c r="B53" s="8" t="s">
        <v>84</v>
      </c>
      <c r="C53" s="8" t="s">
        <v>63</v>
      </c>
      <c r="D53" s="17" t="str">
        <f t="shared" si="1"/>
        <v>0</v>
      </c>
      <c r="E53" s="17" t="str">
        <f t="shared" si="8"/>
        <v>0</v>
      </c>
      <c r="F53" s="18" t="str">
        <f t="shared" si="9"/>
        <v>0</v>
      </c>
      <c r="G53" s="19" t="str">
        <f t="shared" si="10"/>
        <v>0</v>
      </c>
      <c r="H53" s="21">
        <v>3554649.2</v>
      </c>
      <c r="I53" s="4"/>
      <c r="J53" s="20"/>
    </row>
    <row r="54">
      <c r="A54" s="4" t="s">
        <v>24</v>
      </c>
      <c r="B54" s="8" t="s">
        <v>85</v>
      </c>
      <c r="C54" s="8" t="s">
        <v>63</v>
      </c>
      <c r="D54" s="17" t="str">
        <f t="shared" si="1"/>
        <v>0</v>
      </c>
      <c r="E54" s="17" t="str">
        <f t="shared" si="8"/>
        <v>0</v>
      </c>
      <c r="F54" s="18" t="str">
        <f t="shared" si="9"/>
        <v>0</v>
      </c>
      <c r="G54" s="19" t="str">
        <f t="shared" si="10"/>
        <v>0</v>
      </c>
      <c r="H54" s="21">
        <v>2252281.25</v>
      </c>
      <c r="I54" s="4"/>
      <c r="J54" s="20"/>
    </row>
    <row r="55">
      <c r="A55" s="4" t="s">
        <v>24</v>
      </c>
      <c r="B55" s="8" t="s">
        <v>86</v>
      </c>
      <c r="C55" s="8" t="s">
        <v>63</v>
      </c>
      <c r="D55" s="17" t="str">
        <f t="shared" si="1"/>
        <v>0</v>
      </c>
      <c r="E55" s="17" t="str">
        <f t="shared" si="8"/>
        <v>0</v>
      </c>
      <c r="F55" s="18" t="str">
        <f t="shared" si="9"/>
        <v>0</v>
      </c>
      <c r="G55" s="19" t="str">
        <f t="shared" si="10"/>
        <v>0</v>
      </c>
      <c r="H55" s="21">
        <v>3145786.27</v>
      </c>
      <c r="I55" s="4"/>
      <c r="J55" s="20"/>
    </row>
    <row r="56">
      <c r="A56" s="4" t="s">
        <v>24</v>
      </c>
      <c r="B56" s="8" t="s">
        <v>87</v>
      </c>
      <c r="C56" s="8" t="s">
        <v>63</v>
      </c>
      <c r="D56" s="17" t="str">
        <f t="shared" si="1"/>
        <v>0</v>
      </c>
      <c r="E56" s="17" t="str">
        <f t="shared" si="8"/>
        <v>0</v>
      </c>
      <c r="F56" s="18" t="str">
        <f t="shared" si="9"/>
        <v>0</v>
      </c>
      <c r="G56" s="19" t="str">
        <f t="shared" si="10"/>
        <v>0</v>
      </c>
      <c r="H56" s="21">
        <v>4548116.83</v>
      </c>
      <c r="I56" s="4"/>
      <c r="J56" s="20"/>
    </row>
    <row r="57">
      <c r="A57" s="4" t="s">
        <v>24</v>
      </c>
      <c r="B57" s="8" t="s">
        <v>88</v>
      </c>
      <c r="C57" s="8" t="s">
        <v>63</v>
      </c>
      <c r="D57" s="17" t="str">
        <f t="shared" si="1"/>
        <v>0</v>
      </c>
      <c r="E57" s="17" t="str">
        <f t="shared" si="8"/>
        <v>0</v>
      </c>
      <c r="F57" s="18" t="str">
        <f t="shared" si="9"/>
        <v>0</v>
      </c>
      <c r="G57" s="19" t="str">
        <f t="shared" si="10"/>
        <v>0</v>
      </c>
      <c r="H57" s="21">
        <v>1225597.08</v>
      </c>
      <c r="I57" s="4"/>
      <c r="J57" s="20"/>
    </row>
    <row r="58">
      <c r="A58" s="4" t="s">
        <v>24</v>
      </c>
      <c r="B58" s="8" t="s">
        <v>89</v>
      </c>
      <c r="C58" s="8" t="s">
        <v>63</v>
      </c>
      <c r="D58" s="17" t="str">
        <f t="shared" si="1"/>
        <v>0</v>
      </c>
      <c r="E58" s="17" t="str">
        <f t="shared" si="8"/>
        <v>0</v>
      </c>
      <c r="F58" s="18" t="str">
        <f t="shared" si="9"/>
        <v>0</v>
      </c>
      <c r="G58" s="19" t="str">
        <f t="shared" si="10"/>
        <v>0</v>
      </c>
      <c r="H58" s="21">
        <v>1195033.14</v>
      </c>
      <c r="I58" s="4"/>
      <c r="J58" s="20"/>
    </row>
    <row r="59">
      <c r="A59" s="4" t="s">
        <v>24</v>
      </c>
      <c r="B59" s="8" t="s">
        <v>90</v>
      </c>
      <c r="C59" s="8" t="s">
        <v>63</v>
      </c>
      <c r="D59" s="17" t="str">
        <f t="shared" si="1"/>
        <v>0</v>
      </c>
      <c r="E59" s="17" t="str">
        <f t="shared" si="8"/>
        <v>0</v>
      </c>
      <c r="F59" s="18" t="str">
        <f t="shared" si="9"/>
        <v>0</v>
      </c>
      <c r="G59" s="19" t="str">
        <f t="shared" si="10"/>
        <v>0</v>
      </c>
      <c r="H59" s="21">
        <v>2018175.9</v>
      </c>
      <c r="I59" s="4"/>
      <c r="J59" s="20"/>
    </row>
    <row r="60">
      <c r="A60" s="4" t="s">
        <v>24</v>
      </c>
      <c r="B60" s="8" t="s">
        <v>91</v>
      </c>
      <c r="C60" s="8" t="s">
        <v>63</v>
      </c>
      <c r="D60" s="17" t="str">
        <f t="shared" si="1"/>
        <v>0</v>
      </c>
      <c r="E60" s="17" t="str">
        <f t="shared" si="8"/>
        <v>0</v>
      </c>
      <c r="F60" s="18" t="str">
        <f t="shared" si="9"/>
        <v>0</v>
      </c>
      <c r="G60" s="19" t="str">
        <f t="shared" si="10"/>
        <v>0</v>
      </c>
      <c r="H60" s="21">
        <v>2211899.18</v>
      </c>
      <c r="I60" s="4"/>
      <c r="J60" s="20"/>
    </row>
    <row r="61">
      <c r="A61" s="4" t="s">
        <v>24</v>
      </c>
      <c r="B61" s="8" t="s">
        <v>92</v>
      </c>
      <c r="C61" s="8" t="s">
        <v>63</v>
      </c>
      <c r="D61" s="17" t="str">
        <f t="shared" si="1"/>
        <v>0</v>
      </c>
      <c r="E61" s="17" t="str">
        <f t="shared" si="8"/>
        <v>0</v>
      </c>
      <c r="F61" s="18" t="str">
        <f t="shared" si="9"/>
        <v>0</v>
      </c>
      <c r="G61" s="19" t="str">
        <f t="shared" si="10"/>
        <v>0</v>
      </c>
      <c r="H61" s="21">
        <v>5427964.52</v>
      </c>
      <c r="I61" s="4"/>
      <c r="J61" s="20"/>
    </row>
    <row r="62">
      <c r="A62" s="4" t="s">
        <v>24</v>
      </c>
      <c r="B62" s="8" t="s">
        <v>93</v>
      </c>
      <c r="C62" s="8" t="s">
        <v>63</v>
      </c>
      <c r="D62" s="17" t="str">
        <f t="shared" si="1"/>
        <v>0</v>
      </c>
      <c r="E62" s="17" t="str">
        <f t="shared" si="8"/>
        <v>0</v>
      </c>
      <c r="F62" s="18" t="str">
        <f t="shared" si="9"/>
        <v>0</v>
      </c>
      <c r="G62" s="19" t="str">
        <f t="shared" si="10"/>
        <v>0</v>
      </c>
      <c r="H62" s="21">
        <v>5634671.62</v>
      </c>
      <c r="I62" s="4"/>
      <c r="J62" s="20"/>
    </row>
    <row r="63">
      <c r="A63" s="4" t="s">
        <v>24</v>
      </c>
      <c r="B63" s="8" t="s">
        <v>94</v>
      </c>
      <c r="C63" s="8" t="s">
        <v>63</v>
      </c>
      <c r="D63" s="17" t="str">
        <f t="shared" si="1"/>
        <v>0</v>
      </c>
      <c r="E63" s="17" t="str">
        <f t="shared" si="8"/>
        <v>0</v>
      </c>
      <c r="F63" s="18" t="str">
        <f t="shared" si="9"/>
        <v>0</v>
      </c>
      <c r="G63" s="19" t="str">
        <f t="shared" si="10"/>
        <v>0</v>
      </c>
      <c r="H63" s="21">
        <v>1720781.71</v>
      </c>
      <c r="I63" s="4"/>
      <c r="J63" s="20"/>
    </row>
    <row r="64">
      <c r="A64" s="4" t="s">
        <v>24</v>
      </c>
      <c r="B64" s="8" t="s">
        <v>95</v>
      </c>
      <c r="C64" s="8" t="s">
        <v>63</v>
      </c>
      <c r="D64" s="17" t="str">
        <f t="shared" si="1"/>
        <v>0</v>
      </c>
      <c r="E64" s="17" t="str">
        <f t="shared" si="8"/>
        <v>0</v>
      </c>
      <c r="F64" s="18" t="str">
        <f t="shared" si="9"/>
        <v>0</v>
      </c>
      <c r="G64" s="19" t="str">
        <f t="shared" si="10"/>
        <v>0</v>
      </c>
      <c r="H64" s="21">
        <v>3151106.43</v>
      </c>
      <c r="I64" s="4"/>
      <c r="J64" s="20"/>
    </row>
    <row r="65">
      <c r="A65" s="4" t="s">
        <v>24</v>
      </c>
      <c r="B65" s="8" t="s">
        <v>96</v>
      </c>
      <c r="C65" s="8" t="s">
        <v>63</v>
      </c>
      <c r="D65" s="17" t="str">
        <f t="shared" si="1"/>
        <v>0</v>
      </c>
      <c r="E65" s="17" t="str">
        <f t="shared" si="8"/>
        <v>0</v>
      </c>
      <c r="F65" s="18" t="str">
        <f t="shared" si="9"/>
        <v>0</v>
      </c>
      <c r="G65" s="19" t="str">
        <f t="shared" si="10"/>
        <v>0</v>
      </c>
      <c r="H65" s="21">
        <v>1712172.21</v>
      </c>
      <c r="I65" s="4"/>
      <c r="J65" s="20"/>
    </row>
    <row r="66">
      <c r="A66" s="4" t="s">
        <v>24</v>
      </c>
      <c r="B66" s="8" t="s">
        <v>97</v>
      </c>
      <c r="C66" s="8" t="s">
        <v>63</v>
      </c>
      <c r="D66" s="17" t="str">
        <f t="shared" si="1"/>
        <v>0</v>
      </c>
      <c r="E66" s="17" t="str">
        <f t="shared" si="8"/>
        <v>0</v>
      </c>
      <c r="F66" s="18" t="str">
        <f t="shared" si="9"/>
        <v>0</v>
      </c>
      <c r="G66" s="19" t="str">
        <f t="shared" si="10"/>
        <v>0</v>
      </c>
      <c r="H66" s="21">
        <v>1665567.97</v>
      </c>
      <c r="I66" s="4"/>
      <c r="J66" s="20"/>
    </row>
    <row r="67">
      <c r="A67" s="4" t="s">
        <v>24</v>
      </c>
      <c r="B67" s="8" t="s">
        <v>98</v>
      </c>
      <c r="C67" s="8" t="s">
        <v>63</v>
      </c>
      <c r="D67" s="17" t="str">
        <f t="shared" si="1"/>
        <v>0</v>
      </c>
      <c r="E67" s="17" t="str">
        <f t="shared" si="8"/>
        <v>0</v>
      </c>
      <c r="F67" s="18" t="str">
        <f t="shared" si="9"/>
        <v>0</v>
      </c>
      <c r="G67" s="19" t="str">
        <f t="shared" si="10"/>
        <v>0</v>
      </c>
      <c r="H67" s="21">
        <v>2436128.26</v>
      </c>
      <c r="I67" s="4"/>
      <c r="J67" s="20"/>
    </row>
    <row r="68">
      <c r="A68" s="4" t="s">
        <v>24</v>
      </c>
      <c r="B68" s="8" t="s">
        <v>99</v>
      </c>
      <c r="C68" s="8" t="s">
        <v>63</v>
      </c>
      <c r="D68" s="17" t="str">
        <f t="shared" si="1"/>
        <v>0</v>
      </c>
      <c r="E68" s="17" t="str">
        <f t="shared" si="8"/>
        <v>0</v>
      </c>
      <c r="F68" s="18" t="str">
        <f t="shared" si="9"/>
        <v>0</v>
      </c>
      <c r="G68" s="19" t="str">
        <f t="shared" si="10"/>
        <v>0</v>
      </c>
      <c r="H68" s="21">
        <v>1421880.9</v>
      </c>
      <c r="I68" s="4"/>
      <c r="J68" s="20"/>
    </row>
    <row r="69">
      <c r="A69" s="4" t="s">
        <v>24</v>
      </c>
      <c r="B69" s="8" t="s">
        <v>100</v>
      </c>
      <c r="C69" s="8" t="s">
        <v>63</v>
      </c>
      <c r="D69" s="17" t="str">
        <f t="shared" si="1"/>
        <v>0</v>
      </c>
      <c r="E69" s="17" t="str">
        <f t="shared" si="8"/>
        <v>0</v>
      </c>
      <c r="F69" s="18" t="str">
        <f t="shared" si="9"/>
        <v>0</v>
      </c>
      <c r="G69" s="19" t="str">
        <f t="shared" si="10"/>
        <v>0</v>
      </c>
      <c r="H69" s="21">
        <v>1970413.15</v>
      </c>
      <c r="I69" s="4"/>
      <c r="J69" s="20"/>
    </row>
    <row r="70">
      <c r="A70" s="4" t="s">
        <v>24</v>
      </c>
      <c r="B70" s="8" t="s">
        <v>101</v>
      </c>
      <c r="C70" s="8" t="s">
        <v>63</v>
      </c>
      <c r="D70" s="17" t="str">
        <f t="shared" si="1"/>
        <v>0</v>
      </c>
      <c r="E70" s="17" t="str">
        <f t="shared" si="8"/>
        <v>0</v>
      </c>
      <c r="F70" s="18" t="str">
        <f t="shared" si="9"/>
        <v>0</v>
      </c>
      <c r="G70" s="19" t="str">
        <f t="shared" si="10"/>
        <v>0</v>
      </c>
      <c r="H70" s="21">
        <v>593790.75</v>
      </c>
      <c r="I70" s="4"/>
      <c r="J70" s="20"/>
    </row>
    <row r="71">
      <c r="A71" s="4" t="s">
        <v>24</v>
      </c>
      <c r="B71" s="8" t="s">
        <v>102</v>
      </c>
      <c r="C71" s="8" t="s">
        <v>63</v>
      </c>
      <c r="D71" s="17" t="str">
        <f t="shared" si="1"/>
        <v>Cenovus Energy </v>
      </c>
      <c r="E71" s="17" t="str">
        <f t="shared" si="8"/>
        <v>0</v>
      </c>
      <c r="F71" s="18" t="str">
        <f t="shared" si="9"/>
        <v>CENOVUS ENERGY INC COM NPV</v>
      </c>
      <c r="G71" s="19">
        <f t="shared" si="10"/>
        <v>3489045.37</v>
      </c>
      <c r="H71" s="21">
        <v>3489045.37</v>
      </c>
      <c r="I71" s="4"/>
      <c r="J71" s="20"/>
    </row>
    <row r="72">
      <c r="A72" s="4" t="s">
        <v>24</v>
      </c>
      <c r="B72" s="8" t="s">
        <v>103</v>
      </c>
      <c r="C72" s="8" t="s">
        <v>63</v>
      </c>
      <c r="D72" s="17" t="str">
        <f t="shared" si="1"/>
        <v>0</v>
      </c>
      <c r="E72" s="17" t="str">
        <f t="shared" si="8"/>
        <v>0</v>
      </c>
      <c r="F72" s="18" t="str">
        <f t="shared" si="9"/>
        <v>0</v>
      </c>
      <c r="G72" s="19" t="str">
        <f t="shared" si="10"/>
        <v>0</v>
      </c>
      <c r="H72" s="21">
        <v>1928540.05</v>
      </c>
      <c r="I72" s="4"/>
      <c r="J72" s="20"/>
    </row>
    <row r="73">
      <c r="A73" s="4" t="s">
        <v>24</v>
      </c>
      <c r="B73" s="8" t="s">
        <v>104</v>
      </c>
      <c r="C73" s="8" t="s">
        <v>63</v>
      </c>
      <c r="D73" s="17" t="str">
        <f t="shared" si="1"/>
        <v>0</v>
      </c>
      <c r="E73" s="17" t="str">
        <f t="shared" si="8"/>
        <v>0</v>
      </c>
      <c r="F73" s="18" t="str">
        <f t="shared" si="9"/>
        <v>0</v>
      </c>
      <c r="G73" s="19" t="str">
        <f t="shared" si="10"/>
        <v>0</v>
      </c>
      <c r="H73" s="21">
        <v>625745.73</v>
      </c>
      <c r="I73" s="4"/>
      <c r="J73" s="20"/>
    </row>
    <row r="74">
      <c r="A74" s="4" t="s">
        <v>24</v>
      </c>
      <c r="B74" s="8" t="s">
        <v>105</v>
      </c>
      <c r="C74" s="8" t="s">
        <v>63</v>
      </c>
      <c r="D74" s="17" t="str">
        <f t="shared" si="1"/>
        <v>0</v>
      </c>
      <c r="E74" s="17" t="str">
        <f t="shared" si="8"/>
        <v>0</v>
      </c>
      <c r="F74" s="18" t="str">
        <f t="shared" si="9"/>
        <v>0</v>
      </c>
      <c r="G74" s="19" t="str">
        <f t="shared" si="10"/>
        <v>0</v>
      </c>
      <c r="H74" s="21">
        <v>2182773.95</v>
      </c>
      <c r="I74" s="4"/>
      <c r="J74" s="20"/>
    </row>
    <row r="75">
      <c r="A75" s="4" t="s">
        <v>24</v>
      </c>
      <c r="B75" s="8" t="s">
        <v>106</v>
      </c>
      <c r="C75" s="8" t="s">
        <v>63</v>
      </c>
      <c r="D75" s="17" t="str">
        <f t="shared" si="1"/>
        <v>Encana </v>
      </c>
      <c r="E75" s="17" t="str">
        <f t="shared" si="8"/>
        <v>0</v>
      </c>
      <c r="F75" s="18" t="str">
        <f t="shared" si="9"/>
        <v>ENCANA CORP COM NPV</v>
      </c>
      <c r="G75" s="19">
        <f t="shared" si="10"/>
        <v>4236277.19</v>
      </c>
      <c r="H75" s="21">
        <v>4236277.19</v>
      </c>
      <c r="I75" s="4"/>
      <c r="J75" s="20"/>
    </row>
    <row r="76">
      <c r="A76" s="4" t="s">
        <v>24</v>
      </c>
      <c r="B76" s="8" t="s">
        <v>107</v>
      </c>
      <c r="C76" s="8" t="s">
        <v>63</v>
      </c>
      <c r="D76" s="17" t="str">
        <f t="shared" si="1"/>
        <v>0</v>
      </c>
      <c r="E76" s="17" t="str">
        <f t="shared" si="8"/>
        <v>0</v>
      </c>
      <c r="F76" s="18" t="str">
        <f t="shared" si="9"/>
        <v>0</v>
      </c>
      <c r="G76" s="19" t="str">
        <f t="shared" si="10"/>
        <v>0</v>
      </c>
      <c r="H76" s="21">
        <v>4118739.22</v>
      </c>
      <c r="I76" s="4"/>
      <c r="J76" s="20"/>
    </row>
    <row r="77">
      <c r="A77" s="4" t="s">
        <v>24</v>
      </c>
      <c r="B77" s="8" t="s">
        <v>108</v>
      </c>
      <c r="C77" s="8" t="s">
        <v>63</v>
      </c>
      <c r="D77" s="17" t="str">
        <f t="shared" si="1"/>
        <v>0</v>
      </c>
      <c r="E77" s="17" t="str">
        <f t="shared" si="8"/>
        <v>0</v>
      </c>
      <c r="F77" s="18" t="str">
        <f t="shared" si="9"/>
        <v>0</v>
      </c>
      <c r="G77" s="19" t="str">
        <f t="shared" si="10"/>
        <v>0</v>
      </c>
      <c r="H77" s="21">
        <v>4530381.01</v>
      </c>
      <c r="I77" s="4"/>
      <c r="J77" s="20"/>
    </row>
    <row r="78">
      <c r="A78" s="4" t="s">
        <v>24</v>
      </c>
      <c r="B78" s="8" t="s">
        <v>109</v>
      </c>
      <c r="C78" s="8" t="s">
        <v>63</v>
      </c>
      <c r="D78" s="17" t="str">
        <f t="shared" si="1"/>
        <v>0</v>
      </c>
      <c r="E78" s="17" t="str">
        <f t="shared" si="8"/>
        <v>0</v>
      </c>
      <c r="F78" s="18" t="str">
        <f t="shared" si="9"/>
        <v>0</v>
      </c>
      <c r="G78" s="19" t="str">
        <f t="shared" si="10"/>
        <v>0</v>
      </c>
      <c r="H78" s="21">
        <v>4082699.52</v>
      </c>
      <c r="I78" s="4"/>
      <c r="J78" s="20"/>
    </row>
    <row r="79">
      <c r="A79" s="4" t="s">
        <v>24</v>
      </c>
      <c r="B79" s="8" t="s">
        <v>110</v>
      </c>
      <c r="C79" s="8" t="s">
        <v>63</v>
      </c>
      <c r="D79" s="17" t="str">
        <f t="shared" si="1"/>
        <v>0</v>
      </c>
      <c r="E79" s="17" t="str">
        <f t="shared" si="8"/>
        <v>0</v>
      </c>
      <c r="F79" s="18" t="str">
        <f t="shared" si="9"/>
        <v>0</v>
      </c>
      <c r="G79" s="19" t="str">
        <f t="shared" si="10"/>
        <v>0</v>
      </c>
      <c r="H79" s="21">
        <v>3319241.05</v>
      </c>
      <c r="I79" s="4"/>
      <c r="J79" s="20"/>
    </row>
    <row r="80">
      <c r="A80" s="4" t="s">
        <v>24</v>
      </c>
      <c r="B80" s="8" t="s">
        <v>111</v>
      </c>
      <c r="C80" s="8" t="s">
        <v>63</v>
      </c>
      <c r="D80" s="17" t="str">
        <f t="shared" si="1"/>
        <v>RWE </v>
      </c>
      <c r="E80" s="17" t="str">
        <f t="shared" si="8"/>
        <v>RWE</v>
      </c>
      <c r="F80" s="18" t="str">
        <f t="shared" si="9"/>
        <v>RWE AG NPV</v>
      </c>
      <c r="G80" s="19">
        <f t="shared" si="10"/>
        <v>1775369.5</v>
      </c>
      <c r="H80" s="21">
        <v>1775369.5</v>
      </c>
      <c r="I80" s="4"/>
      <c r="J80" s="20"/>
    </row>
    <row r="81">
      <c r="A81" s="4" t="s">
        <v>24</v>
      </c>
      <c r="B81" s="8" t="s">
        <v>112</v>
      </c>
      <c r="C81" s="8" t="s">
        <v>63</v>
      </c>
      <c r="D81" s="17" t="str">
        <f t="shared" si="1"/>
        <v>0</v>
      </c>
      <c r="E81" s="17" t="str">
        <f t="shared" si="8"/>
        <v>0</v>
      </c>
      <c r="F81" s="18" t="str">
        <f t="shared" si="9"/>
        <v>0</v>
      </c>
      <c r="G81" s="19" t="str">
        <f t="shared" si="10"/>
        <v>0</v>
      </c>
      <c r="H81" s="21">
        <v>3229578.88</v>
      </c>
      <c r="I81" s="4"/>
      <c r="J81" s="20"/>
    </row>
    <row r="82">
      <c r="A82" s="4" t="s">
        <v>24</v>
      </c>
      <c r="B82" s="8" t="s">
        <v>113</v>
      </c>
      <c r="C82" s="8" t="s">
        <v>63</v>
      </c>
      <c r="D82" s="17" t="str">
        <f t="shared" si="1"/>
        <v>0</v>
      </c>
      <c r="E82" s="17" t="str">
        <f t="shared" si="8"/>
        <v>0</v>
      </c>
      <c r="F82" s="18" t="str">
        <f t="shared" si="9"/>
        <v>0</v>
      </c>
      <c r="G82" s="19" t="str">
        <f t="shared" si="10"/>
        <v>0</v>
      </c>
      <c r="H82" s="21">
        <v>3314302.34</v>
      </c>
      <c r="I82" s="4"/>
      <c r="J82" s="20"/>
    </row>
    <row r="83">
      <c r="A83" s="4" t="s">
        <v>24</v>
      </c>
      <c r="B83" s="8" t="s">
        <v>114</v>
      </c>
      <c r="C83" s="8" t="s">
        <v>63</v>
      </c>
      <c r="D83" s="17" t="str">
        <f t="shared" si="1"/>
        <v>Shell</v>
      </c>
      <c r="E83" s="17" t="str">
        <f t="shared" si="8"/>
        <v>0</v>
      </c>
      <c r="F83" s="18" t="str">
        <f t="shared" si="9"/>
        <v>ROYAL DUTCH SHELL 'A'SHS EUR0.07</v>
      </c>
      <c r="G83" s="19">
        <f t="shared" si="10"/>
        <v>3830946.48</v>
      </c>
      <c r="H83" s="21">
        <v>3830946.48</v>
      </c>
      <c r="I83" s="4"/>
      <c r="J83" s="20"/>
    </row>
    <row r="84">
      <c r="A84" s="4" t="s">
        <v>24</v>
      </c>
      <c r="B84" s="8" t="s">
        <v>115</v>
      </c>
      <c r="C84" s="8" t="s">
        <v>63</v>
      </c>
      <c r="D84" s="17" t="str">
        <f t="shared" si="1"/>
        <v>0</v>
      </c>
      <c r="E84" s="17" t="str">
        <f t="shared" si="8"/>
        <v>0</v>
      </c>
      <c r="F84" s="18" t="str">
        <f t="shared" si="9"/>
        <v>0</v>
      </c>
      <c r="G84" s="19" t="str">
        <f t="shared" si="10"/>
        <v>0</v>
      </c>
      <c r="H84" s="21">
        <v>4026670.29</v>
      </c>
      <c r="I84" s="4"/>
      <c r="J84" s="20"/>
    </row>
    <row r="85">
      <c r="A85" s="4" t="s">
        <v>24</v>
      </c>
      <c r="B85" s="8" t="s">
        <v>116</v>
      </c>
      <c r="C85" s="8" t="s">
        <v>63</v>
      </c>
      <c r="D85" s="17" t="str">
        <f t="shared" si="1"/>
        <v>0</v>
      </c>
      <c r="E85" s="17" t="str">
        <f t="shared" si="8"/>
        <v>0</v>
      </c>
      <c r="F85" s="18" t="str">
        <f t="shared" si="9"/>
        <v>0</v>
      </c>
      <c r="G85" s="19" t="str">
        <f t="shared" si="10"/>
        <v>0</v>
      </c>
      <c r="H85" s="21">
        <v>3287468.56</v>
      </c>
      <c r="I85" s="4"/>
      <c r="J85" s="20"/>
    </row>
    <row r="86">
      <c r="A86" s="4" t="s">
        <v>24</v>
      </c>
      <c r="B86" s="8" t="s">
        <v>117</v>
      </c>
      <c r="C86" s="8" t="s">
        <v>63</v>
      </c>
      <c r="D86" s="17" t="str">
        <f t="shared" si="1"/>
        <v>0</v>
      </c>
      <c r="E86" s="17" t="str">
        <f t="shared" si="8"/>
        <v>0</v>
      </c>
      <c r="F86" s="18" t="str">
        <f t="shared" si="9"/>
        <v>0</v>
      </c>
      <c r="G86" s="19" t="str">
        <f t="shared" si="10"/>
        <v>0</v>
      </c>
      <c r="H86" s="21">
        <v>3209609.8</v>
      </c>
      <c r="I86" s="4"/>
      <c r="J86" s="20"/>
    </row>
    <row r="87">
      <c r="A87" s="4" t="s">
        <v>24</v>
      </c>
      <c r="B87" s="8" t="s">
        <v>118</v>
      </c>
      <c r="C87" s="8" t="s">
        <v>63</v>
      </c>
      <c r="D87" s="17" t="str">
        <f t="shared" si="1"/>
        <v>0</v>
      </c>
      <c r="E87" s="17" t="str">
        <f t="shared" si="8"/>
        <v>0</v>
      </c>
      <c r="F87" s="18" t="str">
        <f t="shared" si="9"/>
        <v>0</v>
      </c>
      <c r="G87" s="19" t="str">
        <f t="shared" si="10"/>
        <v>0</v>
      </c>
      <c r="H87" s="21">
        <v>1897380.0</v>
      </c>
      <c r="I87" s="4"/>
      <c r="J87" s="20"/>
    </row>
    <row r="88">
      <c r="A88" s="4" t="s">
        <v>24</v>
      </c>
      <c r="B88" s="8" t="s">
        <v>119</v>
      </c>
      <c r="C88" s="8" t="s">
        <v>63</v>
      </c>
      <c r="D88" s="17" t="str">
        <f t="shared" si="1"/>
        <v>0</v>
      </c>
      <c r="E88" s="17" t="str">
        <f t="shared" si="8"/>
        <v>0</v>
      </c>
      <c r="F88" s="18" t="str">
        <f t="shared" si="9"/>
        <v>0</v>
      </c>
      <c r="G88" s="19" t="str">
        <f t="shared" si="10"/>
        <v>0</v>
      </c>
      <c r="H88" s="21">
        <v>7411330.71</v>
      </c>
      <c r="I88" s="4"/>
      <c r="J88" s="20"/>
    </row>
    <row r="89">
      <c r="A89" s="4" t="s">
        <v>24</v>
      </c>
      <c r="B89" s="8" t="s">
        <v>120</v>
      </c>
      <c r="C89" s="8" t="s">
        <v>63</v>
      </c>
      <c r="D89" s="17" t="str">
        <f t="shared" si="1"/>
        <v>0</v>
      </c>
      <c r="E89" s="17" t="str">
        <f t="shared" si="8"/>
        <v>0</v>
      </c>
      <c r="F89" s="18" t="str">
        <f t="shared" si="9"/>
        <v>0</v>
      </c>
      <c r="G89" s="19" t="str">
        <f t="shared" si="10"/>
        <v>0</v>
      </c>
      <c r="H89" s="21">
        <v>1687399.8</v>
      </c>
      <c r="I89" s="4"/>
      <c r="J89" s="20"/>
    </row>
    <row r="90">
      <c r="A90" s="4" t="s">
        <v>24</v>
      </c>
      <c r="B90" s="8" t="s">
        <v>121</v>
      </c>
      <c r="C90" s="8" t="s">
        <v>63</v>
      </c>
      <c r="D90" s="17" t="str">
        <f t="shared" si="1"/>
        <v>0</v>
      </c>
      <c r="E90" s="17" t="str">
        <f t="shared" si="8"/>
        <v>0</v>
      </c>
      <c r="F90" s="18" t="str">
        <f t="shared" si="9"/>
        <v>0</v>
      </c>
      <c r="G90" s="19" t="str">
        <f t="shared" si="10"/>
        <v>0</v>
      </c>
      <c r="H90" s="21">
        <v>3586551.45</v>
      </c>
      <c r="I90" s="4"/>
      <c r="J90" s="20"/>
    </row>
    <row r="91">
      <c r="A91" s="4" t="s">
        <v>24</v>
      </c>
      <c r="B91" s="8" t="s">
        <v>122</v>
      </c>
      <c r="C91" s="8" t="s">
        <v>63</v>
      </c>
      <c r="D91" s="17" t="str">
        <f t="shared" si="1"/>
        <v>0</v>
      </c>
      <c r="E91" s="17" t="str">
        <f t="shared" si="8"/>
        <v>0</v>
      </c>
      <c r="F91" s="18" t="str">
        <f t="shared" si="9"/>
        <v>0</v>
      </c>
      <c r="G91" s="19" t="str">
        <f t="shared" si="10"/>
        <v>0</v>
      </c>
      <c r="H91" s="21">
        <v>2089768.53</v>
      </c>
      <c r="I91" s="4"/>
      <c r="J91" s="20"/>
    </row>
    <row r="92">
      <c r="A92" s="4" t="s">
        <v>24</v>
      </c>
      <c r="B92" s="8" t="s">
        <v>123</v>
      </c>
      <c r="C92" s="8" t="s">
        <v>63</v>
      </c>
      <c r="D92" s="17" t="str">
        <f t="shared" si="1"/>
        <v>0</v>
      </c>
      <c r="E92" s="17" t="str">
        <f t="shared" si="8"/>
        <v>0</v>
      </c>
      <c r="F92" s="18" t="str">
        <f t="shared" si="9"/>
        <v>0</v>
      </c>
      <c r="G92" s="19" t="str">
        <f t="shared" si="10"/>
        <v>0</v>
      </c>
      <c r="H92" s="21">
        <v>4691679.1</v>
      </c>
      <c r="I92" s="4"/>
      <c r="J92" s="20"/>
    </row>
    <row r="93">
      <c r="A93" s="4" t="s">
        <v>24</v>
      </c>
      <c r="B93" s="8" t="s">
        <v>124</v>
      </c>
      <c r="C93" s="8" t="s">
        <v>63</v>
      </c>
      <c r="D93" s="17" t="str">
        <f t="shared" si="1"/>
        <v>0</v>
      </c>
      <c r="E93" s="17" t="str">
        <f t="shared" si="8"/>
        <v>0</v>
      </c>
      <c r="F93" s="18" t="str">
        <f t="shared" si="9"/>
        <v>0</v>
      </c>
      <c r="G93" s="19" t="str">
        <f t="shared" si="10"/>
        <v>0</v>
      </c>
      <c r="H93" s="21">
        <v>4839694.11</v>
      </c>
      <c r="I93" s="4"/>
      <c r="J93" s="20"/>
    </row>
    <row r="94">
      <c r="A94" s="4" t="s">
        <v>24</v>
      </c>
      <c r="B94" s="8" t="s">
        <v>125</v>
      </c>
      <c r="C94" s="8" t="s">
        <v>63</v>
      </c>
      <c r="D94" s="17" t="str">
        <f t="shared" si="1"/>
        <v>0</v>
      </c>
      <c r="E94" s="17" t="str">
        <f t="shared" si="8"/>
        <v>0</v>
      </c>
      <c r="F94" s="18" t="str">
        <f t="shared" si="9"/>
        <v>0</v>
      </c>
      <c r="G94" s="19" t="str">
        <f t="shared" si="10"/>
        <v>0</v>
      </c>
      <c r="H94" s="21">
        <v>4657682.7</v>
      </c>
      <c r="I94" s="4"/>
      <c r="J94" s="20"/>
    </row>
    <row r="95">
      <c r="A95" s="4" t="s">
        <v>24</v>
      </c>
      <c r="B95" s="8" t="s">
        <v>126</v>
      </c>
      <c r="C95" s="8" t="s">
        <v>63</v>
      </c>
      <c r="D95" s="17" t="str">
        <f t="shared" si="1"/>
        <v>0</v>
      </c>
      <c r="E95" s="17" t="str">
        <f t="shared" si="8"/>
        <v>0</v>
      </c>
      <c r="F95" s="18" t="str">
        <f t="shared" si="9"/>
        <v>0</v>
      </c>
      <c r="G95" s="19" t="str">
        <f t="shared" si="10"/>
        <v>0</v>
      </c>
      <c r="H95" s="21">
        <v>6385887.49</v>
      </c>
      <c r="I95" s="4"/>
      <c r="J95" s="20"/>
    </row>
    <row r="96">
      <c r="A96" s="4" t="s">
        <v>24</v>
      </c>
      <c r="B96" s="8" t="s">
        <v>127</v>
      </c>
      <c r="C96" s="8" t="s">
        <v>63</v>
      </c>
      <c r="D96" s="17" t="str">
        <f t="shared" si="1"/>
        <v>0</v>
      </c>
      <c r="E96" s="17" t="str">
        <f t="shared" si="8"/>
        <v>China Shenhua</v>
      </c>
      <c r="F96" s="18" t="str">
        <f t="shared" si="9"/>
        <v>CHINA SHENHUA ENERGY CO 'H'</v>
      </c>
      <c r="G96" s="19">
        <f t="shared" si="10"/>
        <v>2386613.59</v>
      </c>
      <c r="H96" s="21">
        <v>2386613.59</v>
      </c>
      <c r="I96" s="4"/>
      <c r="J96" s="20"/>
    </row>
    <row r="97">
      <c r="A97" s="4" t="s">
        <v>24</v>
      </c>
      <c r="B97" s="8" t="s">
        <v>128</v>
      </c>
      <c r="C97" s="8" t="s">
        <v>63</v>
      </c>
      <c r="D97" s="17" t="str">
        <f t="shared" si="1"/>
        <v>0</v>
      </c>
      <c r="E97" s="17" t="str">
        <f t="shared" si="8"/>
        <v>0</v>
      </c>
      <c r="F97" s="18" t="str">
        <f t="shared" si="9"/>
        <v>0</v>
      </c>
      <c r="G97" s="19" t="str">
        <f t="shared" si="10"/>
        <v>0</v>
      </c>
      <c r="H97" s="21">
        <v>4839876.36</v>
      </c>
      <c r="I97" s="4"/>
      <c r="J97" s="20"/>
    </row>
    <row r="98">
      <c r="A98" s="4" t="s">
        <v>24</v>
      </c>
      <c r="B98" s="8" t="s">
        <v>129</v>
      </c>
      <c r="C98" s="8" t="s">
        <v>63</v>
      </c>
      <c r="D98" s="17" t="str">
        <f t="shared" si="1"/>
        <v>0</v>
      </c>
      <c r="E98" s="17" t="str">
        <f t="shared" si="8"/>
        <v>0</v>
      </c>
      <c r="F98" s="18" t="str">
        <f t="shared" si="9"/>
        <v>0</v>
      </c>
      <c r="G98" s="19" t="str">
        <f t="shared" si="10"/>
        <v>0</v>
      </c>
      <c r="H98" s="21">
        <v>1105312.88</v>
      </c>
      <c r="I98" s="4"/>
      <c r="J98" s="20"/>
    </row>
    <row r="99">
      <c r="A99" s="4" t="s">
        <v>24</v>
      </c>
      <c r="B99" s="8" t="s">
        <v>130</v>
      </c>
      <c r="C99" s="8" t="s">
        <v>63</v>
      </c>
      <c r="D99" s="17" t="str">
        <f t="shared" si="1"/>
        <v>0</v>
      </c>
      <c r="E99" s="17" t="str">
        <f t="shared" si="8"/>
        <v>0</v>
      </c>
      <c r="F99" s="18" t="str">
        <f t="shared" si="9"/>
        <v>0</v>
      </c>
      <c r="G99" s="19" t="str">
        <f t="shared" si="10"/>
        <v>0</v>
      </c>
      <c r="H99" s="21">
        <v>1453410.83</v>
      </c>
      <c r="I99" s="4"/>
      <c r="J99" s="20"/>
    </row>
    <row r="100">
      <c r="A100" s="4" t="s">
        <v>24</v>
      </c>
      <c r="B100" s="8" t="s">
        <v>131</v>
      </c>
      <c r="C100" s="8" t="s">
        <v>63</v>
      </c>
      <c r="D100" s="17" t="str">
        <f t="shared" si="1"/>
        <v>0</v>
      </c>
      <c r="E100" s="17" t="str">
        <f t="shared" si="8"/>
        <v>0</v>
      </c>
      <c r="F100" s="18" t="str">
        <f t="shared" si="9"/>
        <v>0</v>
      </c>
      <c r="G100" s="19" t="str">
        <f t="shared" si="10"/>
        <v>0</v>
      </c>
      <c r="H100" s="21">
        <v>1630614.24</v>
      </c>
      <c r="I100" s="4"/>
      <c r="J100" s="20"/>
    </row>
    <row r="101">
      <c r="A101" s="4" t="s">
        <v>24</v>
      </c>
      <c r="B101" s="8" t="s">
        <v>75</v>
      </c>
      <c r="C101" s="8" t="s">
        <v>63</v>
      </c>
      <c r="D101" s="17" t="str">
        <f t="shared" si="1"/>
        <v>0</v>
      </c>
      <c r="E101" s="17" t="str">
        <f t="shared" si="8"/>
        <v>0</v>
      </c>
      <c r="F101" s="18" t="str">
        <f t="shared" si="9"/>
        <v>0</v>
      </c>
      <c r="G101" s="19" t="str">
        <f t="shared" si="10"/>
        <v>0</v>
      </c>
      <c r="H101" s="21">
        <v>3634948.22</v>
      </c>
      <c r="I101" s="4"/>
      <c r="J101" s="20"/>
    </row>
    <row r="102">
      <c r="A102" s="4" t="s">
        <v>24</v>
      </c>
      <c r="B102" s="8" t="s">
        <v>132</v>
      </c>
      <c r="C102" s="8" t="s">
        <v>63</v>
      </c>
      <c r="D102" s="17" t="str">
        <f t="shared" si="1"/>
        <v>0</v>
      </c>
      <c r="E102" s="17" t="str">
        <f t="shared" si="8"/>
        <v>0</v>
      </c>
      <c r="F102" s="18" t="str">
        <f t="shared" si="9"/>
        <v>0</v>
      </c>
      <c r="G102" s="19" t="str">
        <f t="shared" si="10"/>
        <v>0</v>
      </c>
      <c r="H102" s="21">
        <v>1005434.74</v>
      </c>
      <c r="I102" s="4"/>
      <c r="J102" s="20"/>
    </row>
    <row r="103">
      <c r="A103" s="4" t="s">
        <v>24</v>
      </c>
      <c r="B103" s="8" t="s">
        <v>133</v>
      </c>
      <c r="C103" s="8" t="s">
        <v>63</v>
      </c>
      <c r="D103" s="17" t="str">
        <f t="shared" si="1"/>
        <v>0</v>
      </c>
      <c r="E103" s="17" t="str">
        <f t="shared" si="8"/>
        <v>0</v>
      </c>
      <c r="F103" s="18" t="str">
        <f t="shared" si="9"/>
        <v>0</v>
      </c>
      <c r="G103" s="19" t="str">
        <f t="shared" si="10"/>
        <v>0</v>
      </c>
      <c r="H103" s="21">
        <v>3487535.07</v>
      </c>
      <c r="I103" s="4"/>
      <c r="J103" s="20"/>
    </row>
    <row r="104">
      <c r="A104" s="4" t="s">
        <v>24</v>
      </c>
      <c r="B104" s="8" t="s">
        <v>78</v>
      </c>
      <c r="C104" s="8" t="s">
        <v>63</v>
      </c>
      <c r="D104" s="17" t="str">
        <f t="shared" si="1"/>
        <v>0</v>
      </c>
      <c r="E104" s="17" t="str">
        <f t="shared" si="8"/>
        <v>0</v>
      </c>
      <c r="F104" s="18" t="str">
        <f t="shared" si="9"/>
        <v>0</v>
      </c>
      <c r="G104" s="19" t="str">
        <f t="shared" si="10"/>
        <v>0</v>
      </c>
      <c r="H104" s="21">
        <v>3974977.59</v>
      </c>
      <c r="I104" s="4"/>
      <c r="J104" s="20"/>
    </row>
    <row r="105">
      <c r="A105" s="4" t="s">
        <v>24</v>
      </c>
      <c r="B105" s="8" t="s">
        <v>134</v>
      </c>
      <c r="C105" s="8" t="s">
        <v>63</v>
      </c>
      <c r="D105" s="17" t="str">
        <f t="shared" si="1"/>
        <v>0</v>
      </c>
      <c r="E105" s="17" t="str">
        <f t="shared" si="8"/>
        <v>0</v>
      </c>
      <c r="F105" s="18" t="str">
        <f t="shared" si="9"/>
        <v>0</v>
      </c>
      <c r="G105" s="19" t="str">
        <f t="shared" si="10"/>
        <v>0</v>
      </c>
      <c r="H105" s="21">
        <v>2438080.85</v>
      </c>
      <c r="I105" s="4"/>
      <c r="J105" s="20"/>
    </row>
    <row r="106">
      <c r="A106" s="4" t="s">
        <v>24</v>
      </c>
      <c r="B106" s="8" t="s">
        <v>135</v>
      </c>
      <c r="C106" s="8" t="s">
        <v>63</v>
      </c>
      <c r="D106" s="17" t="str">
        <f t="shared" si="1"/>
        <v>0</v>
      </c>
      <c r="E106" s="22">
        <v>0.0</v>
      </c>
      <c r="F106" s="22">
        <v>0.0</v>
      </c>
      <c r="G106" s="23">
        <v>0.0</v>
      </c>
      <c r="H106" s="21">
        <v>2719110.47</v>
      </c>
      <c r="I106" s="4"/>
      <c r="J106" s="20"/>
    </row>
    <row r="107">
      <c r="A107" s="4" t="s">
        <v>24</v>
      </c>
      <c r="B107" s="8" t="s">
        <v>136</v>
      </c>
      <c r="C107" s="8" t="s">
        <v>63</v>
      </c>
      <c r="D107" s="17" t="str">
        <f t="shared" si="1"/>
        <v>0</v>
      </c>
      <c r="E107" s="17" t="str">
        <f t="shared" ref="E107:E108" si="11">IF(ISNUMBER(SEARCH("Coal India",B107)),"Coal India",IF(ISNUMBER(SEARCH("China Shenhua",B107)),"China Shenhua",IF(ISNUMBER(SEARCH("Adani",B107)),"Adani",IF(ISNUMBER(SEARCH("Shanxi Coking",B107)),"Shanxi Coking",IF(ISNUMBER(SEARCH("Anglo American",B107)),"Anglo American",IF(ISNUMBER(SEARCH("BHP Billiton",B107)),"BHP Billiton",IF(ISNUMBER(SEARCH("Yitai Coal",B107)),"Yitai Coal",IF(ISNUMBER(SEARCH("Datang Intl",B107)),"Datang Intl",IF(ISNUMBER(SEARCH("China Coal",B107)),"China Coal",IF(ISNUMBER(SEARCH("Peabody Energy",B107)),"Peabody Energy",IF(ISNUMBER(SEARCH("Glencore Xstrata",B107)),"Glencore Xstrata",IF(ISNUMBER(SEARCH("Datong Coal",B107)),"Datong Coal",IF(ISNUMBER(SEARCH("Yanzhou Coal",B107)),"Yanzhou Coal",IF(ISNUMBER(SEARCH("DEH",B107)),"DEH",IF(ISNUMBER(SEARCH("Exxaro",B107)),"Exxaro",IF(ISNUMBER(SEARCH("Yangquan Coal",B107)),"Yangquan Coal",IF(ISNUMBER(SEARCH("Mechel",B107)),"Mechel",IF(ISNUMBER(SEARCH("Arch Coal",B107)),"Arch Coal",IF(ISNUMBER(SEARCH("Alpha Natural Resources",B107)),"Alpha Natural Resources",IF(ISNUMBER(SEARCH("EVRAZ",B107)),"EVRAZ", IF(ISNUMBER(SEARCH("Mitsubishi",B107)),"Mitsubishi",
if(and(or(B107="Vale", ISNUMBER(SEARCH("Vale ",B107))),NOT(ISNUMBER(SEARCH("?Vale",B107)))), "Vale",IF(ISNUMBER(SEARCH("Raspadskaya",B107)),"Raspadskaya",IF(ISNUMBER(SEARCH("Rio Tinto",B107)),"Rio Tinto",IF(ISNUMBER(SEARCH("Asia Resource",B107)),"Asia Resource",IF(ISNUMBER(SEARCH("Rusal",B107)),"Rusal",IF(ISNUMBER(SEARCH("Neyveli Lignite",B107)),"Neyveli Lignite",IF(ISNUMBER(SEARCH("Pingdingshan",B107)),"Pingdingshan",IF(ISNUMBER(SEARCH("Cloud Peak",B107)),"Cloud Peak",IF(ISNUMBER(SEARCH("Sasol",B107)),"Sasol",IF(ISNUMBER(SEARCH("Tata Steel",B107)),"Tata Steel",IF(AND(ISNUMBER(SEARCH("AGL",B107)),NOT(ISNUMBER(SEARCH("?AGL",B107)))),"AGL", IF(ISNUMBER(SEARCH("Teck",B107)),"Teck",IF(ISNUMBER(SEARCH("Severstal",B107)),"Severstal",IF(ISNUMBER(SEARCH("Coalspur",B107)),"Coalspur",IF(ISNUMBER(SEARCH("Kuzbass Fuel ",B107)),"Kuzbass Fuel ",IF(ISNUMBER(SEARCH("Polyus Gold",B107)),"Polyus Gold",IF(ISNUMBER(SEARCH("Energy Ventures",B107)),"Energy Ventures",IF(ISNUMBER(SEARCH("Whitehaven Coal",B107)),"Whitehaven Coal",IF(ISNUMBER(SEARCH("Banpu",B107)),"Banpu",IF(ISNUMBER(SEARCH("Bayan",B107)),"Bayan",IF(AND(ISNUMBER(SEARCH("RWE",B107)),NOT(ISNUMBER(SEARCH("ERWE",B107)))),"RWE",IF(ISNUMBER(SEARCH("Consol Energy",B107)),"Consol Energy",IF(ISNUMBER(SEARCH("WHSP",B107)),"WHSP",IF(ISNUMBER(SEARCH("Westmoreland",B107)),"Westmoreland",IF(ISNUMBER(SEARCH("Resource Generation",B107)),"Resource Generation",IF(ISNUMBER(SEARCH("Churchill Mining",B107)),"Churchill Mining",IF(ISNUMBER(SEARCH("NTPC",B107)),"NTPC",IF(ISNUMBER(SEARCH("Adaro",B107)),"Adaro",IF(ISNUMBER(SEARCH("Nacco",B107)),"Nacco",  IF(ISNUMBER(SEARCH("Idemitsu Kosan",B107)),"Idemitsu Kosan",IF(ISNUMBER(SEARCH("ARLP",B107)),"ARLP",IF(ISNUMBER(SEARCH("Huolinhe Opencut",B107)),"Huolinhe Opencut",IF(ISNUMBER(SEARCH("Golden Energy",B107)),"Golden Energy",IF(ISNUMBER(SEARCH("Mitsui &amp; Co",B107)),"Mitsui &amp; Co",
IF(AND(ISNUMBER(SEARCH("CoAL",B107)),NOT(ISNUMBER(SEARCH("?CoAL",B107)))),"CoAL",IF(ISNUMBER(SEARCH("NLMK",B107)),"NLMK",IF(ISNUMBER(SEARCH("Tata Power",B107)),"Tata Power",IF(ISNUMBER(SEARCH("MMK OJSC",B107)),"MMK OJSC",IF(ISNUMBER(SEARCH("Wesfarmers",B107)),"Wesfarmers",IF(ISNUMBER(SEARCH("Kazakhmys",B107)),"Kazakhmys",IF(ISNUMBER(SEARCH("New World Resources",B107)),"New World Resources",IF(ISNUMBER(SEARCH("MMC",B107)),"MMC",IF(ISNUMBER(SEARCH("Itochu",B107)),"Itochu",IF(ISNUMBER(SEARCH("Cockatoo",B107)),"Cockatoo",IF(ISNUMBER(SEARCH("Shanxi Meijin Energy",B107)),"Shanxi Meijin Energy",IF(ISNUMBER(SEARCH("Jizhong Energy",B107)),"Jizhong Energy",IF(ISNUMBER(SEARCH("Bandanna",B107)),"Bandanna",IF(ISNUMBER(SEARCH("Polo Resources",B107)),"Polo Resources",IF(ISNUMBER(SEARCH("Allete",B107)),"Allete",IF(ISNUMBER(SEARCH("CLP Holdings",B107)),"CLP Holdings", IF(AND(ISNUMBER(SEARCH("Aspire",B107)),NOT(ISNUMBER(SEARCH("Aspire D",B107)))),"Aspire", IF(ISNUMBER(SEARCH("Marubeni",B107)),"Marubeni",IF(ISNUMBER(SEARCH("China Resources",B107)),"China Resources",IF(ISNUMBER(SEARCH("Walter Energy",B107)),"Walter Energy",IF(ISNUMBER(SEARCH("Coal Energy",B107)),"Coal Energy",IF(ISNUMBER(SEARCH("Indika",B107)),"Indika",IF(ISNUMBER(SEARCH("Arcelor Mittal",B107)),"Arcelor Mittal",IF(ISNUMBER(SEARCH("FirstEnergy",B107)),"FirstEnergy",IF(ISNUMBER(SEARCH("Black Hills",B107)),"Black Hills",IF(ISNUMBER(SEARCH("Wescoal",B107)),"Wescoal",IF(ISNUMBER(SEARCH("Grupo Mexico",B107)),"Grupo Mexico",IF(and(or(B107="ARM", ISNUMBER(SEARCH("ARM ",B107))),NOT(ISNUMBER(SEARCH("?ARM",B107)))), "ARM",IF(ISNUMBER(SEARCH("Shanxi Coal",B107)),"Shanxi Coal",IF(ISNUMBER(SEARCH("Capital Power",B107)),"Capital Power",IF(ISNUMBER(SEARCH("PTT",B107)),"PTT",IF(ISNUMBER(SEARCH("Shanxi Lanhua Sci-Tech",B107)),"Shanxi Lanhua Sci-Tech",IF(ISNUMBER(SEARCH("Fortune",B107)),"Fortune",IF(ISNUMBER(SEARCH("Cardero",B107)),"Cardero",IF(ISNUMBER(SEARCH("Zhengzhou  Coal",B107)),"Zhengzhou Coal",IF(ISNUMBER(SEARCH("SAIL",B107)),"SAIL",IF(ISNUMBER(SEARCH("JSPL",B107)),"JSPL",IF(ISNUMBER(SEARCH("Shougang Fushan",B107)),"Shougang Fushan",IF(ISNUMBER(SEARCH("Jingyuan",B107)),"Jingyuan",IF(ISNUMBER(SEARCH("Stanmore",B107)),"Stanmore",IF(ISNUMBER(SEARCH("Prophecy Coal",B107)),"Prophecy Coal",IF(ISNUMBER(SEARCH("Cliffs Natural Resources",B107)),"Cliffs Natural Resources",IF(ISNUMBER(SEARCH("James River",B107)),"James River",IF(ISNUMBER(SEARCH("CESC",B107)),"CESC",IF(ISNUMBER(SEARCH("Alcoa",B107)),"Alcoa","0"))))))))))))))))))))))))))))))))))))))))))))))))))))))))))))))))))))))))))))))))))))))))))))))))))))
</f>
        <v>0</v>
      </c>
      <c r="F107" s="18" t="str">
        <f t="shared" ref="F107:F108" si="12">IF(OR(NOT(D107="0"),NOT(E107="0")),B107,D107)</f>
        <v>0</v>
      </c>
      <c r="G107" s="19" t="str">
        <f t="shared" ref="G107:G108" si="13">IF(F107="0",F107,H107)</f>
        <v>0</v>
      </c>
      <c r="H107" s="21">
        <v>1826237.41</v>
      </c>
      <c r="I107" s="4"/>
      <c r="J107" s="20"/>
    </row>
    <row r="108">
      <c r="A108" s="4" t="s">
        <v>24</v>
      </c>
      <c r="B108" s="8" t="s">
        <v>137</v>
      </c>
      <c r="C108" s="8" t="s">
        <v>63</v>
      </c>
      <c r="D108" s="17" t="str">
        <f t="shared" si="1"/>
        <v>0</v>
      </c>
      <c r="E108" s="17" t="str">
        <f t="shared" si="11"/>
        <v>0</v>
      </c>
      <c r="F108" s="18" t="str">
        <f t="shared" si="12"/>
        <v>0</v>
      </c>
      <c r="G108" s="19" t="str">
        <f t="shared" si="13"/>
        <v>0</v>
      </c>
      <c r="H108" s="21">
        <v>1020283.72</v>
      </c>
      <c r="I108" s="4"/>
      <c r="J108" s="20"/>
    </row>
    <row r="109">
      <c r="A109" s="4" t="s">
        <v>24</v>
      </c>
      <c r="B109" s="8" t="s">
        <v>138</v>
      </c>
      <c r="C109" s="8" t="s">
        <v>63</v>
      </c>
      <c r="D109" s="17" t="str">
        <f t="shared" si="1"/>
        <v>0</v>
      </c>
      <c r="E109" s="22">
        <v>0.0</v>
      </c>
      <c r="F109" s="22">
        <v>0.0</v>
      </c>
      <c r="G109" s="23">
        <v>0.0</v>
      </c>
      <c r="H109" s="21">
        <v>2633473.59</v>
      </c>
      <c r="I109" s="4"/>
      <c r="J109" s="20"/>
    </row>
    <row r="110">
      <c r="A110" s="4" t="s">
        <v>24</v>
      </c>
      <c r="B110" s="8" t="s">
        <v>139</v>
      </c>
      <c r="C110" s="8" t="s">
        <v>63</v>
      </c>
      <c r="D110" s="17" t="str">
        <f t="shared" si="1"/>
        <v>0</v>
      </c>
      <c r="E110" s="17" t="str">
        <f t="shared" ref="E110:E114" si="14">IF(ISNUMBER(SEARCH("Coal India",B110)),"Coal India",IF(ISNUMBER(SEARCH("China Shenhua",B110)),"China Shenhua",IF(ISNUMBER(SEARCH("Adani",B110)),"Adani",IF(ISNUMBER(SEARCH("Shanxi Coking",B110)),"Shanxi Coking",IF(ISNUMBER(SEARCH("Anglo American",B110)),"Anglo American",IF(ISNUMBER(SEARCH("BHP Billiton",B110)),"BHP Billiton",IF(ISNUMBER(SEARCH("Yitai Coal",B110)),"Yitai Coal",IF(ISNUMBER(SEARCH("Datang Intl",B110)),"Datang Intl",IF(ISNUMBER(SEARCH("China Coal",B110)),"China Coal",IF(ISNUMBER(SEARCH("Peabody Energy",B110)),"Peabody Energy",IF(ISNUMBER(SEARCH("Glencore Xstrata",B110)),"Glencore Xstrata",IF(ISNUMBER(SEARCH("Datong Coal",B110)),"Datong Coal",IF(ISNUMBER(SEARCH("Yanzhou Coal",B110)),"Yanzhou Coal",IF(ISNUMBER(SEARCH("DEH",B110)),"DEH",IF(ISNUMBER(SEARCH("Exxaro",B110)),"Exxaro",IF(ISNUMBER(SEARCH("Yangquan Coal",B110)),"Yangquan Coal",IF(ISNUMBER(SEARCH("Mechel",B110)),"Mechel",IF(ISNUMBER(SEARCH("Arch Coal",B110)),"Arch Coal",IF(ISNUMBER(SEARCH("Alpha Natural Resources",B110)),"Alpha Natural Resources",IF(ISNUMBER(SEARCH("EVRAZ",B110)),"EVRAZ", IF(ISNUMBER(SEARCH("Mitsubishi",B110)),"Mitsubishi",
if(and(or(B110="Vale", ISNUMBER(SEARCH("Vale ",B110))),NOT(ISNUMBER(SEARCH("?Vale",B110)))), "Vale",IF(ISNUMBER(SEARCH("Raspadskaya",B110)),"Raspadskaya",IF(ISNUMBER(SEARCH("Rio Tinto",B110)),"Rio Tinto",IF(ISNUMBER(SEARCH("Asia Resource",B110)),"Asia Resource",IF(ISNUMBER(SEARCH("Rusal",B110)),"Rusal",IF(ISNUMBER(SEARCH("Neyveli Lignite",B110)),"Neyveli Lignite",IF(ISNUMBER(SEARCH("Pingdingshan",B110)),"Pingdingshan",IF(ISNUMBER(SEARCH("Cloud Peak",B110)),"Cloud Peak",IF(ISNUMBER(SEARCH("Sasol",B110)),"Sasol",IF(ISNUMBER(SEARCH("Tata Steel",B110)),"Tata Steel",IF(AND(ISNUMBER(SEARCH("AGL",B110)),NOT(ISNUMBER(SEARCH("?AGL",B110)))),"AGL", IF(ISNUMBER(SEARCH("Teck",B110)),"Teck",IF(ISNUMBER(SEARCH("Severstal",B110)),"Severstal",IF(ISNUMBER(SEARCH("Coalspur",B110)),"Coalspur",IF(ISNUMBER(SEARCH("Kuzbass Fuel ",B110)),"Kuzbass Fuel ",IF(ISNUMBER(SEARCH("Polyus Gold",B110)),"Polyus Gold",IF(ISNUMBER(SEARCH("Energy Ventures",B110)),"Energy Ventures",IF(ISNUMBER(SEARCH("Whitehaven Coal",B110)),"Whitehaven Coal",IF(ISNUMBER(SEARCH("Banpu",B110)),"Banpu",IF(ISNUMBER(SEARCH("Bayan",B110)),"Bayan",IF(AND(ISNUMBER(SEARCH("RWE",B110)),NOT(ISNUMBER(SEARCH("ERWE",B110)))),"RWE",IF(ISNUMBER(SEARCH("Consol Energy",B110)),"Consol Energy",IF(ISNUMBER(SEARCH("WHSP",B110)),"WHSP",IF(ISNUMBER(SEARCH("Westmoreland",B110)),"Westmoreland",IF(ISNUMBER(SEARCH("Resource Generation",B110)),"Resource Generation",IF(ISNUMBER(SEARCH("Churchill Mining",B110)),"Churchill Mining",IF(ISNUMBER(SEARCH("NTPC",B110)),"NTPC",IF(ISNUMBER(SEARCH("Adaro",B110)),"Adaro",IF(ISNUMBER(SEARCH("Nacco",B110)),"Nacco",  IF(ISNUMBER(SEARCH("Idemitsu Kosan",B110)),"Idemitsu Kosan",IF(ISNUMBER(SEARCH("ARLP",B110)),"ARLP",IF(ISNUMBER(SEARCH("Huolinhe Opencut",B110)),"Huolinhe Opencut",IF(ISNUMBER(SEARCH("Golden Energy",B110)),"Golden Energy",IF(ISNUMBER(SEARCH("Mitsui &amp; Co",B110)),"Mitsui &amp; Co",
IF(AND(ISNUMBER(SEARCH("CoAL",B110)),NOT(ISNUMBER(SEARCH("?CoAL",B110)))),"CoAL",IF(ISNUMBER(SEARCH("NLMK",B110)),"NLMK",IF(ISNUMBER(SEARCH("Tata Power",B110)),"Tata Power",IF(ISNUMBER(SEARCH("MMK OJSC",B110)),"MMK OJSC",IF(ISNUMBER(SEARCH("Wesfarmers",B110)),"Wesfarmers",IF(ISNUMBER(SEARCH("Kazakhmys",B110)),"Kazakhmys",IF(ISNUMBER(SEARCH("New World Resources",B110)),"New World Resources",IF(ISNUMBER(SEARCH("MMC",B110)),"MMC",IF(ISNUMBER(SEARCH("Itochu",B110)),"Itochu",IF(ISNUMBER(SEARCH("Cockatoo",B110)),"Cockatoo",IF(ISNUMBER(SEARCH("Shanxi Meijin Energy",B110)),"Shanxi Meijin Energy",IF(ISNUMBER(SEARCH("Jizhong Energy",B110)),"Jizhong Energy",IF(ISNUMBER(SEARCH("Bandanna",B110)),"Bandanna",IF(ISNUMBER(SEARCH("Polo Resources",B110)),"Polo Resources",IF(ISNUMBER(SEARCH("Allete",B110)),"Allete",IF(ISNUMBER(SEARCH("CLP Holdings",B110)),"CLP Holdings", IF(AND(ISNUMBER(SEARCH("Aspire",B110)),NOT(ISNUMBER(SEARCH("Aspire D",B110)))),"Aspire", IF(ISNUMBER(SEARCH("Marubeni",B110)),"Marubeni",IF(ISNUMBER(SEARCH("China Resources",B110)),"China Resources",IF(ISNUMBER(SEARCH("Walter Energy",B110)),"Walter Energy",IF(ISNUMBER(SEARCH("Coal Energy",B110)),"Coal Energy",IF(ISNUMBER(SEARCH("Indika",B110)),"Indika",IF(ISNUMBER(SEARCH("Arcelor Mittal",B110)),"Arcelor Mittal",IF(ISNUMBER(SEARCH("FirstEnergy",B110)),"FirstEnergy",IF(ISNUMBER(SEARCH("Black Hills",B110)),"Black Hills",IF(ISNUMBER(SEARCH("Wescoal",B110)),"Wescoal",IF(ISNUMBER(SEARCH("Grupo Mexico",B110)),"Grupo Mexico",IF(and(or(B110="ARM", ISNUMBER(SEARCH("ARM ",B110))),NOT(ISNUMBER(SEARCH("?ARM",B110)))), "ARM",IF(ISNUMBER(SEARCH("Shanxi Coal",B110)),"Shanxi Coal",IF(ISNUMBER(SEARCH("Capital Power",B110)),"Capital Power",IF(ISNUMBER(SEARCH("PTT",B110)),"PTT",IF(ISNUMBER(SEARCH("Shanxi Lanhua Sci-Tech",B110)),"Shanxi Lanhua Sci-Tech",IF(ISNUMBER(SEARCH("Fortune",B110)),"Fortune",IF(ISNUMBER(SEARCH("Cardero",B110)),"Cardero",IF(ISNUMBER(SEARCH("Zhengzhou  Coal",B110)),"Zhengzhou Coal",IF(ISNUMBER(SEARCH("SAIL",B110)),"SAIL",IF(ISNUMBER(SEARCH("JSPL",B110)),"JSPL",IF(ISNUMBER(SEARCH("Shougang Fushan",B110)),"Shougang Fushan",IF(ISNUMBER(SEARCH("Jingyuan",B110)),"Jingyuan",IF(ISNUMBER(SEARCH("Stanmore",B110)),"Stanmore",IF(ISNUMBER(SEARCH("Prophecy Coal",B110)),"Prophecy Coal",IF(ISNUMBER(SEARCH("Cliffs Natural Resources",B110)),"Cliffs Natural Resources",IF(ISNUMBER(SEARCH("James River",B110)),"James River",IF(ISNUMBER(SEARCH("CESC",B110)),"CESC",IF(ISNUMBER(SEARCH("Alcoa",B110)),"Alcoa","0"))))))))))))))))))))))))))))))))))))))))))))))))))))))))))))))))))))))))))))))))))))))))))))))))))))
</f>
        <v>0</v>
      </c>
      <c r="F110" s="18" t="str">
        <f t="shared" ref="F110:F114" si="15">IF(OR(NOT(D110="0"),NOT(E110="0")),B110,D110)</f>
        <v>0</v>
      </c>
      <c r="G110" s="19" t="str">
        <f t="shared" ref="G110:G114" si="16">IF(F110="0",F110,H110)</f>
        <v>0</v>
      </c>
      <c r="H110" s="21">
        <v>2827476.11</v>
      </c>
      <c r="I110" s="4"/>
      <c r="J110" s="20"/>
    </row>
    <row r="111">
      <c r="A111" s="4" t="s">
        <v>24</v>
      </c>
      <c r="B111" s="8" t="s">
        <v>140</v>
      </c>
      <c r="C111" s="8" t="s">
        <v>63</v>
      </c>
      <c r="D111" s="17" t="str">
        <f t="shared" si="1"/>
        <v>0</v>
      </c>
      <c r="E111" s="17" t="str">
        <f t="shared" si="14"/>
        <v>0</v>
      </c>
      <c r="F111" s="18" t="str">
        <f t="shared" si="15"/>
        <v>0</v>
      </c>
      <c r="G111" s="19" t="str">
        <f t="shared" si="16"/>
        <v>0</v>
      </c>
      <c r="H111" s="21">
        <v>3197754.36</v>
      </c>
      <c r="I111" s="4"/>
      <c r="J111" s="20"/>
    </row>
    <row r="112">
      <c r="A112" s="4" t="s">
        <v>24</v>
      </c>
      <c r="B112" s="8" t="s">
        <v>83</v>
      </c>
      <c r="C112" s="8" t="s">
        <v>63</v>
      </c>
      <c r="D112" s="17" t="str">
        <f t="shared" si="1"/>
        <v>0</v>
      </c>
      <c r="E112" s="17" t="str">
        <f t="shared" si="14"/>
        <v>0</v>
      </c>
      <c r="F112" s="18" t="str">
        <f t="shared" si="15"/>
        <v>0</v>
      </c>
      <c r="G112" s="19" t="str">
        <f t="shared" si="16"/>
        <v>0</v>
      </c>
      <c r="H112" s="21">
        <v>2276908.4</v>
      </c>
      <c r="I112" s="4"/>
      <c r="J112" s="20"/>
    </row>
    <row r="113">
      <c r="A113" s="4" t="s">
        <v>24</v>
      </c>
      <c r="B113" s="8" t="s">
        <v>141</v>
      </c>
      <c r="C113" s="8" t="s">
        <v>63</v>
      </c>
      <c r="D113" s="17" t="str">
        <f t="shared" si="1"/>
        <v>0</v>
      </c>
      <c r="E113" s="17" t="str">
        <f t="shared" si="14"/>
        <v>0</v>
      </c>
      <c r="F113" s="18" t="str">
        <f t="shared" si="15"/>
        <v>0</v>
      </c>
      <c r="G113" s="19" t="str">
        <f t="shared" si="16"/>
        <v>0</v>
      </c>
      <c r="H113" s="21">
        <v>933383.12</v>
      </c>
      <c r="I113" s="4"/>
      <c r="J113" s="20"/>
    </row>
    <row r="114">
      <c r="A114" s="4" t="s">
        <v>24</v>
      </c>
      <c r="B114" s="8" t="s">
        <v>84</v>
      </c>
      <c r="C114" s="8" t="s">
        <v>63</v>
      </c>
      <c r="D114" s="17" t="str">
        <f t="shared" si="1"/>
        <v>0</v>
      </c>
      <c r="E114" s="17" t="str">
        <f t="shared" si="14"/>
        <v>0</v>
      </c>
      <c r="F114" s="18" t="str">
        <f t="shared" si="15"/>
        <v>0</v>
      </c>
      <c r="G114" s="19" t="str">
        <f t="shared" si="16"/>
        <v>0</v>
      </c>
      <c r="H114" s="21">
        <v>1621504.36</v>
      </c>
      <c r="I114" s="4"/>
      <c r="J114" s="20"/>
    </row>
    <row r="115">
      <c r="A115" s="4" t="s">
        <v>24</v>
      </c>
      <c r="B115" s="8" t="s">
        <v>142</v>
      </c>
      <c r="C115" s="8" t="s">
        <v>63</v>
      </c>
      <c r="D115" s="17" t="str">
        <f t="shared" si="1"/>
        <v>0</v>
      </c>
      <c r="E115" s="22">
        <v>0.0</v>
      </c>
      <c r="F115" s="22">
        <v>0.0</v>
      </c>
      <c r="G115" s="23">
        <v>0.0</v>
      </c>
      <c r="H115" s="21">
        <v>1788709.14</v>
      </c>
      <c r="I115" s="4"/>
      <c r="J115" s="20"/>
    </row>
    <row r="116">
      <c r="A116" s="4" t="s">
        <v>24</v>
      </c>
      <c r="B116" s="8" t="s">
        <v>143</v>
      </c>
      <c r="C116" s="8" t="s">
        <v>63</v>
      </c>
      <c r="D116" s="17" t="str">
        <f t="shared" si="1"/>
        <v>0</v>
      </c>
      <c r="E116" s="17" t="str">
        <f t="shared" ref="E116:E311" si="17">IF(ISNUMBER(SEARCH("Coal India",B116)),"Coal India",IF(ISNUMBER(SEARCH("China Shenhua",B116)),"China Shenhua",IF(ISNUMBER(SEARCH("Adani",B116)),"Adani",IF(ISNUMBER(SEARCH("Shanxi Coking",B116)),"Shanxi Coking",IF(ISNUMBER(SEARCH("Anglo American",B116)),"Anglo American",IF(ISNUMBER(SEARCH("BHP Billiton",B116)),"BHP Billiton",IF(ISNUMBER(SEARCH("Yitai Coal",B116)),"Yitai Coal",IF(ISNUMBER(SEARCH("Datang Intl",B116)),"Datang Intl",IF(ISNUMBER(SEARCH("China Coal",B116)),"China Coal",IF(ISNUMBER(SEARCH("Peabody Energy",B116)),"Peabody Energy",IF(ISNUMBER(SEARCH("Glencore Xstrata",B116)),"Glencore Xstrata",IF(ISNUMBER(SEARCH("Datong Coal",B116)),"Datong Coal",IF(ISNUMBER(SEARCH("Yanzhou Coal",B116)),"Yanzhou Coal",IF(ISNUMBER(SEARCH("DEH",B116)),"DEH",IF(ISNUMBER(SEARCH("Exxaro",B116)),"Exxaro",IF(ISNUMBER(SEARCH("Yangquan Coal",B116)),"Yangquan Coal",IF(ISNUMBER(SEARCH("Mechel",B116)),"Mechel",IF(ISNUMBER(SEARCH("Arch Coal",B116)),"Arch Coal",IF(ISNUMBER(SEARCH("Alpha Natural Resources",B116)),"Alpha Natural Resources",IF(ISNUMBER(SEARCH("EVRAZ",B116)),"EVRAZ", IF(ISNUMBER(SEARCH("Mitsubishi",B116)),"Mitsubishi",
if(and(or(B116="Vale", ISNUMBER(SEARCH("Vale ",B116))),NOT(ISNUMBER(SEARCH("?Vale",B116)))), "Vale",IF(ISNUMBER(SEARCH("Raspadskaya",B116)),"Raspadskaya",IF(ISNUMBER(SEARCH("Rio Tinto",B116)),"Rio Tinto",IF(ISNUMBER(SEARCH("Asia Resource",B116)),"Asia Resource",IF(ISNUMBER(SEARCH("Rusal",B116)),"Rusal",IF(ISNUMBER(SEARCH("Neyveli Lignite",B116)),"Neyveli Lignite",IF(ISNUMBER(SEARCH("Pingdingshan",B116)),"Pingdingshan",IF(ISNUMBER(SEARCH("Cloud Peak",B116)),"Cloud Peak",IF(ISNUMBER(SEARCH("Sasol",B116)),"Sasol",IF(ISNUMBER(SEARCH("Tata Steel",B116)),"Tata Steel",IF(AND(ISNUMBER(SEARCH("AGL",B116)),NOT(ISNUMBER(SEARCH("?AGL",B116)))),"AGL", IF(ISNUMBER(SEARCH("Teck",B116)),"Teck",IF(ISNUMBER(SEARCH("Severstal",B116)),"Severstal",IF(ISNUMBER(SEARCH("Coalspur",B116)),"Coalspur",IF(ISNUMBER(SEARCH("Kuzbass Fuel ",B116)),"Kuzbass Fuel ",IF(ISNUMBER(SEARCH("Polyus Gold",B116)),"Polyus Gold",IF(ISNUMBER(SEARCH("Energy Ventures",B116)),"Energy Ventures",IF(ISNUMBER(SEARCH("Whitehaven Coal",B116)),"Whitehaven Coal",IF(ISNUMBER(SEARCH("Banpu",B116)),"Banpu",IF(ISNUMBER(SEARCH("Bayan",B116)),"Bayan",IF(AND(ISNUMBER(SEARCH("RWE",B116)),NOT(ISNUMBER(SEARCH("ERWE",B116)))),"RWE",IF(ISNUMBER(SEARCH("Consol Energy",B116)),"Consol Energy",IF(ISNUMBER(SEARCH("WHSP",B116)),"WHSP",IF(ISNUMBER(SEARCH("Westmoreland",B116)),"Westmoreland",IF(ISNUMBER(SEARCH("Resource Generation",B116)),"Resource Generation",IF(ISNUMBER(SEARCH("Churchill Mining",B116)),"Churchill Mining",IF(ISNUMBER(SEARCH("NTPC",B116)),"NTPC",IF(ISNUMBER(SEARCH("Adaro",B116)),"Adaro",IF(ISNUMBER(SEARCH("Nacco",B116)),"Nacco",  IF(ISNUMBER(SEARCH("Idemitsu Kosan",B116)),"Idemitsu Kosan",IF(ISNUMBER(SEARCH("ARLP",B116)),"ARLP",IF(ISNUMBER(SEARCH("Huolinhe Opencut",B116)),"Huolinhe Opencut",IF(ISNUMBER(SEARCH("Golden Energy",B116)),"Golden Energy",IF(ISNUMBER(SEARCH("Mitsui &amp; Co",B116)),"Mitsui &amp; Co",
IF(AND(ISNUMBER(SEARCH("CoAL",B116)),NOT(ISNUMBER(SEARCH("?CoAL",B116)))),"CoAL",IF(ISNUMBER(SEARCH("NLMK",B116)),"NLMK",IF(ISNUMBER(SEARCH("Tata Power",B116)),"Tata Power",IF(ISNUMBER(SEARCH("MMK OJSC",B116)),"MMK OJSC",IF(ISNUMBER(SEARCH("Wesfarmers",B116)),"Wesfarmers",IF(ISNUMBER(SEARCH("Kazakhmys",B116)),"Kazakhmys",IF(ISNUMBER(SEARCH("New World Resources",B116)),"New World Resources",IF(ISNUMBER(SEARCH("MMC",B116)),"MMC",IF(ISNUMBER(SEARCH("Itochu",B116)),"Itochu",IF(ISNUMBER(SEARCH("Cockatoo",B116)),"Cockatoo",IF(ISNUMBER(SEARCH("Shanxi Meijin Energy",B116)),"Shanxi Meijin Energy",IF(ISNUMBER(SEARCH("Jizhong Energy",B116)),"Jizhong Energy",IF(ISNUMBER(SEARCH("Bandanna",B116)),"Bandanna",IF(ISNUMBER(SEARCH("Polo Resources",B116)),"Polo Resources",IF(ISNUMBER(SEARCH("Allete",B116)),"Allete",IF(ISNUMBER(SEARCH("CLP Holdings",B116)),"CLP Holdings", IF(AND(ISNUMBER(SEARCH("Aspire",B116)),NOT(ISNUMBER(SEARCH("Aspire D",B116)))),"Aspire", IF(ISNUMBER(SEARCH("Marubeni",B116)),"Marubeni",IF(ISNUMBER(SEARCH("China Resources",B116)),"China Resources",IF(ISNUMBER(SEARCH("Walter Energy",B116)),"Walter Energy",IF(ISNUMBER(SEARCH("Coal Energy",B116)),"Coal Energy",IF(ISNUMBER(SEARCH("Indika",B116)),"Indika",IF(ISNUMBER(SEARCH("Arcelor Mittal",B116)),"Arcelor Mittal",IF(ISNUMBER(SEARCH("FirstEnergy",B116)),"FirstEnergy",IF(ISNUMBER(SEARCH("Black Hills",B116)),"Black Hills",IF(ISNUMBER(SEARCH("Wescoal",B116)),"Wescoal",IF(ISNUMBER(SEARCH("Grupo Mexico",B116)),"Grupo Mexico",IF(and(or(B116="ARM", ISNUMBER(SEARCH("ARM ",B116))),NOT(ISNUMBER(SEARCH("?ARM",B116)))), "ARM",IF(ISNUMBER(SEARCH("Shanxi Coal",B116)),"Shanxi Coal",IF(ISNUMBER(SEARCH("Capital Power",B116)),"Capital Power",IF(ISNUMBER(SEARCH("PTT",B116)),"PTT",IF(ISNUMBER(SEARCH("Shanxi Lanhua Sci-Tech",B116)),"Shanxi Lanhua Sci-Tech",IF(ISNUMBER(SEARCH("Fortune",B116)),"Fortune",IF(ISNUMBER(SEARCH("Cardero",B116)),"Cardero",IF(ISNUMBER(SEARCH("Zhengzhou  Coal",B116)),"Zhengzhou Coal",IF(ISNUMBER(SEARCH("SAIL",B116)),"SAIL",IF(ISNUMBER(SEARCH("JSPL",B116)),"JSPL",IF(ISNUMBER(SEARCH("Shougang Fushan",B116)),"Shougang Fushan",IF(ISNUMBER(SEARCH("Jingyuan",B116)),"Jingyuan",IF(ISNUMBER(SEARCH("Stanmore",B116)),"Stanmore",IF(ISNUMBER(SEARCH("Prophecy Coal",B116)),"Prophecy Coal",IF(ISNUMBER(SEARCH("Cliffs Natural Resources",B116)),"Cliffs Natural Resources",IF(ISNUMBER(SEARCH("James River",B116)),"James River",IF(ISNUMBER(SEARCH("CESC",B116)),"CESC",IF(ISNUMBER(SEARCH("Alcoa",B116)),"Alcoa","0"))))))))))))))))))))))))))))))))))))))))))))))))))))))))))))))))))))))))))))))))))))))))))))))))))))
</f>
        <v>0</v>
      </c>
      <c r="F116" s="18" t="str">
        <f t="shared" ref="F116:F311" si="18">IF(OR(NOT(D116="0"),NOT(E116="0")),B116,D116)</f>
        <v>0</v>
      </c>
      <c r="G116" s="19" t="str">
        <f t="shared" ref="G116:G311" si="19">IF(F116="0",F116,H116)</f>
        <v>0</v>
      </c>
      <c r="H116" s="21">
        <v>1004657.99</v>
      </c>
      <c r="I116" s="4"/>
      <c r="J116" s="20"/>
    </row>
    <row r="117">
      <c r="A117" s="4" t="s">
        <v>24</v>
      </c>
      <c r="B117" s="8" t="s">
        <v>144</v>
      </c>
      <c r="C117" s="8" t="s">
        <v>63</v>
      </c>
      <c r="D117" s="17" t="str">
        <f t="shared" si="1"/>
        <v>0</v>
      </c>
      <c r="E117" s="17" t="str">
        <f t="shared" si="17"/>
        <v>0</v>
      </c>
      <c r="F117" s="18" t="str">
        <f t="shared" si="18"/>
        <v>0</v>
      </c>
      <c r="G117" s="19" t="str">
        <f t="shared" si="19"/>
        <v>0</v>
      </c>
      <c r="H117" s="21">
        <v>3552506.24</v>
      </c>
      <c r="I117" s="4"/>
      <c r="J117" s="20"/>
    </row>
    <row r="118">
      <c r="A118" s="4" t="s">
        <v>24</v>
      </c>
      <c r="B118" s="8" t="s">
        <v>145</v>
      </c>
      <c r="C118" s="8" t="s">
        <v>63</v>
      </c>
      <c r="D118" s="17" t="str">
        <f t="shared" si="1"/>
        <v>0</v>
      </c>
      <c r="E118" s="17" t="str">
        <f t="shared" si="17"/>
        <v>0</v>
      </c>
      <c r="F118" s="18" t="str">
        <f t="shared" si="18"/>
        <v>0</v>
      </c>
      <c r="G118" s="19" t="str">
        <f t="shared" si="19"/>
        <v>0</v>
      </c>
      <c r="H118" s="21">
        <v>2002380.76</v>
      </c>
      <c r="I118" s="4"/>
      <c r="J118" s="20"/>
    </row>
    <row r="119">
      <c r="A119" s="4" t="s">
        <v>24</v>
      </c>
      <c r="B119" s="8" t="s">
        <v>146</v>
      </c>
      <c r="C119" s="8" t="s">
        <v>63</v>
      </c>
      <c r="D119" s="17" t="str">
        <f t="shared" si="1"/>
        <v>0</v>
      </c>
      <c r="E119" s="17" t="str">
        <f t="shared" si="17"/>
        <v>0</v>
      </c>
      <c r="F119" s="18" t="str">
        <f t="shared" si="18"/>
        <v>0</v>
      </c>
      <c r="G119" s="19" t="str">
        <f t="shared" si="19"/>
        <v>0</v>
      </c>
      <c r="H119" s="21">
        <v>3938369.33</v>
      </c>
      <c r="I119" s="4"/>
      <c r="J119" s="20"/>
    </row>
    <row r="120">
      <c r="A120" s="4" t="s">
        <v>24</v>
      </c>
      <c r="B120" s="8" t="s">
        <v>147</v>
      </c>
      <c r="C120" s="8" t="s">
        <v>63</v>
      </c>
      <c r="D120" s="17" t="str">
        <f t="shared" si="1"/>
        <v>0</v>
      </c>
      <c r="E120" s="17" t="str">
        <f t="shared" si="17"/>
        <v>0</v>
      </c>
      <c r="F120" s="18" t="str">
        <f t="shared" si="18"/>
        <v>0</v>
      </c>
      <c r="G120" s="19" t="str">
        <f t="shared" si="19"/>
        <v>0</v>
      </c>
      <c r="H120" s="21">
        <v>2425856.78</v>
      </c>
      <c r="I120" s="4"/>
      <c r="J120" s="20"/>
    </row>
    <row r="121">
      <c r="A121" s="4" t="s">
        <v>24</v>
      </c>
      <c r="B121" s="8" t="s">
        <v>148</v>
      </c>
      <c r="C121" s="8" t="s">
        <v>63</v>
      </c>
      <c r="D121" s="17" t="str">
        <f t="shared" si="1"/>
        <v>0</v>
      </c>
      <c r="E121" s="17" t="str">
        <f t="shared" si="17"/>
        <v>0</v>
      </c>
      <c r="F121" s="18" t="str">
        <f t="shared" si="18"/>
        <v>0</v>
      </c>
      <c r="G121" s="19" t="str">
        <f t="shared" si="19"/>
        <v>0</v>
      </c>
      <c r="H121" s="21">
        <v>4211512.27</v>
      </c>
      <c r="I121" s="4"/>
      <c r="J121" s="20"/>
    </row>
    <row r="122">
      <c r="A122" s="4" t="s">
        <v>24</v>
      </c>
      <c r="B122" s="8" t="s">
        <v>149</v>
      </c>
      <c r="C122" s="8" t="s">
        <v>63</v>
      </c>
      <c r="D122" s="17" t="str">
        <f t="shared" si="1"/>
        <v>0</v>
      </c>
      <c r="E122" s="17" t="str">
        <f t="shared" si="17"/>
        <v>0</v>
      </c>
      <c r="F122" s="18" t="str">
        <f t="shared" si="18"/>
        <v>0</v>
      </c>
      <c r="G122" s="19" t="str">
        <f t="shared" si="19"/>
        <v>0</v>
      </c>
      <c r="H122" s="21">
        <v>3717738.97</v>
      </c>
      <c r="I122" s="4"/>
      <c r="J122" s="20"/>
    </row>
    <row r="123">
      <c r="A123" s="4" t="s">
        <v>24</v>
      </c>
      <c r="B123" s="8" t="s">
        <v>150</v>
      </c>
      <c r="C123" s="8" t="s">
        <v>63</v>
      </c>
      <c r="D123" s="17" t="str">
        <f t="shared" si="1"/>
        <v>0</v>
      </c>
      <c r="E123" s="17" t="str">
        <f t="shared" si="17"/>
        <v>0</v>
      </c>
      <c r="F123" s="18" t="str">
        <f t="shared" si="18"/>
        <v>0</v>
      </c>
      <c r="G123" s="19" t="str">
        <f t="shared" si="19"/>
        <v>0</v>
      </c>
      <c r="H123" s="21">
        <v>3323944.0</v>
      </c>
      <c r="I123" s="4"/>
      <c r="J123" s="20"/>
    </row>
    <row r="124">
      <c r="A124" s="4" t="s">
        <v>24</v>
      </c>
      <c r="B124" s="8" t="s">
        <v>151</v>
      </c>
      <c r="C124" s="8" t="s">
        <v>63</v>
      </c>
      <c r="D124" s="17" t="str">
        <f t="shared" si="1"/>
        <v>0</v>
      </c>
      <c r="E124" s="17" t="str">
        <f t="shared" si="17"/>
        <v>0</v>
      </c>
      <c r="F124" s="18" t="str">
        <f t="shared" si="18"/>
        <v>0</v>
      </c>
      <c r="G124" s="19" t="str">
        <f t="shared" si="19"/>
        <v>0</v>
      </c>
      <c r="H124" s="21">
        <v>1904835.16</v>
      </c>
      <c r="I124" s="4"/>
      <c r="J124" s="20"/>
    </row>
    <row r="125">
      <c r="A125" s="4" t="s">
        <v>24</v>
      </c>
      <c r="B125" s="8" t="s">
        <v>152</v>
      </c>
      <c r="C125" s="8" t="s">
        <v>63</v>
      </c>
      <c r="D125" s="17" t="str">
        <f t="shared" si="1"/>
        <v>0</v>
      </c>
      <c r="E125" s="17" t="str">
        <f t="shared" si="17"/>
        <v>0</v>
      </c>
      <c r="F125" s="18" t="str">
        <f t="shared" si="18"/>
        <v>0</v>
      </c>
      <c r="G125" s="19" t="str">
        <f t="shared" si="19"/>
        <v>0</v>
      </c>
      <c r="H125" s="21">
        <v>3362625.32</v>
      </c>
      <c r="I125" s="4"/>
      <c r="J125" s="20"/>
    </row>
    <row r="126">
      <c r="A126" s="4" t="s">
        <v>24</v>
      </c>
      <c r="B126" s="8" t="s">
        <v>153</v>
      </c>
      <c r="C126" s="8" t="s">
        <v>63</v>
      </c>
      <c r="D126" s="17" t="str">
        <f t="shared" si="1"/>
        <v>0</v>
      </c>
      <c r="E126" s="17" t="str">
        <f t="shared" si="17"/>
        <v>0</v>
      </c>
      <c r="F126" s="18" t="str">
        <f t="shared" si="18"/>
        <v>0</v>
      </c>
      <c r="G126" s="19" t="str">
        <f t="shared" si="19"/>
        <v>0</v>
      </c>
      <c r="H126" s="21">
        <v>2334246.58</v>
      </c>
      <c r="I126" s="4"/>
      <c r="J126" s="20"/>
    </row>
    <row r="127">
      <c r="A127" s="4" t="s">
        <v>24</v>
      </c>
      <c r="B127" s="8" t="s">
        <v>154</v>
      </c>
      <c r="C127" s="8" t="s">
        <v>63</v>
      </c>
      <c r="D127" s="17" t="str">
        <f t="shared" si="1"/>
        <v>Exxon</v>
      </c>
      <c r="E127" s="17" t="str">
        <f t="shared" si="17"/>
        <v>0</v>
      </c>
      <c r="F127" s="18" t="str">
        <f t="shared" si="18"/>
        <v>EXXON MOBIL CORP COM</v>
      </c>
      <c r="G127" s="19">
        <f t="shared" si="19"/>
        <v>4275616.44</v>
      </c>
      <c r="H127" s="21">
        <v>4275616.44</v>
      </c>
      <c r="I127" s="4"/>
      <c r="J127" s="20"/>
    </row>
    <row r="128">
      <c r="A128" s="4" t="s">
        <v>24</v>
      </c>
      <c r="B128" s="8" t="s">
        <v>155</v>
      </c>
      <c r="C128" s="8" t="s">
        <v>63</v>
      </c>
      <c r="D128" s="17" t="str">
        <f t="shared" si="1"/>
        <v>0</v>
      </c>
      <c r="E128" s="17" t="str">
        <f t="shared" si="17"/>
        <v>0</v>
      </c>
      <c r="F128" s="18" t="str">
        <f t="shared" si="18"/>
        <v>0</v>
      </c>
      <c r="G128" s="19" t="str">
        <f t="shared" si="19"/>
        <v>0</v>
      </c>
      <c r="H128" s="21">
        <v>3945208.49</v>
      </c>
      <c r="I128" s="4"/>
      <c r="J128" s="20"/>
    </row>
    <row r="129">
      <c r="A129" s="4" t="s">
        <v>24</v>
      </c>
      <c r="B129" s="8" t="s">
        <v>91</v>
      </c>
      <c r="C129" s="8" t="s">
        <v>63</v>
      </c>
      <c r="D129" s="17" t="str">
        <f t="shared" si="1"/>
        <v>0</v>
      </c>
      <c r="E129" s="17" t="str">
        <f t="shared" si="17"/>
        <v>0</v>
      </c>
      <c r="F129" s="18" t="str">
        <f t="shared" si="18"/>
        <v>0</v>
      </c>
      <c r="G129" s="19" t="str">
        <f t="shared" si="19"/>
        <v>0</v>
      </c>
      <c r="H129" s="21">
        <v>6076646.09</v>
      </c>
      <c r="I129" s="4"/>
      <c r="J129" s="20"/>
    </row>
    <row r="130">
      <c r="A130" s="4" t="s">
        <v>24</v>
      </c>
      <c r="B130" s="8" t="s">
        <v>93</v>
      </c>
      <c r="C130" s="8" t="s">
        <v>63</v>
      </c>
      <c r="D130" s="17" t="str">
        <f t="shared" si="1"/>
        <v>0</v>
      </c>
      <c r="E130" s="17" t="str">
        <f t="shared" si="17"/>
        <v>0</v>
      </c>
      <c r="F130" s="18" t="str">
        <f t="shared" si="18"/>
        <v>0</v>
      </c>
      <c r="G130" s="19" t="str">
        <f t="shared" si="19"/>
        <v>0</v>
      </c>
      <c r="H130" s="21">
        <v>3613969.78</v>
      </c>
      <c r="I130" s="4"/>
      <c r="J130" s="20"/>
    </row>
    <row r="131">
      <c r="A131" s="4" t="s">
        <v>24</v>
      </c>
      <c r="B131" s="8" t="s">
        <v>156</v>
      </c>
      <c r="C131" s="8" t="s">
        <v>63</v>
      </c>
      <c r="D131" s="17" t="str">
        <f t="shared" si="1"/>
        <v>0</v>
      </c>
      <c r="E131" s="17" t="str">
        <f t="shared" si="17"/>
        <v>0</v>
      </c>
      <c r="F131" s="18" t="str">
        <f t="shared" si="18"/>
        <v>0</v>
      </c>
      <c r="G131" s="19" t="str">
        <f t="shared" si="19"/>
        <v>0</v>
      </c>
      <c r="H131" s="21">
        <v>3828740.03</v>
      </c>
      <c r="I131" s="4"/>
      <c r="J131" s="20"/>
    </row>
    <row r="132">
      <c r="A132" s="4" t="s">
        <v>24</v>
      </c>
      <c r="B132" s="8" t="s">
        <v>157</v>
      </c>
      <c r="C132" s="8" t="s">
        <v>63</v>
      </c>
      <c r="D132" s="17" t="str">
        <f t="shared" si="1"/>
        <v>Occidental</v>
      </c>
      <c r="E132" s="17" t="str">
        <f t="shared" si="17"/>
        <v>0</v>
      </c>
      <c r="F132" s="18" t="str">
        <f t="shared" si="18"/>
        <v>OCCIDENTAL PETROLEUM CORP</v>
      </c>
      <c r="G132" s="19">
        <f t="shared" si="19"/>
        <v>3772204.12</v>
      </c>
      <c r="H132" s="21">
        <v>3772204.12</v>
      </c>
      <c r="I132" s="4"/>
      <c r="J132" s="20"/>
    </row>
    <row r="133">
      <c r="A133" s="4" t="s">
        <v>24</v>
      </c>
      <c r="B133" s="8" t="s">
        <v>158</v>
      </c>
      <c r="C133" s="8" t="s">
        <v>63</v>
      </c>
      <c r="D133" s="17" t="str">
        <f t="shared" si="1"/>
        <v>0</v>
      </c>
      <c r="E133" s="17" t="str">
        <f t="shared" si="17"/>
        <v>0</v>
      </c>
      <c r="F133" s="18" t="str">
        <f t="shared" si="18"/>
        <v>0</v>
      </c>
      <c r="G133" s="19" t="str">
        <f t="shared" si="19"/>
        <v>0</v>
      </c>
      <c r="H133" s="21">
        <v>2486911.03</v>
      </c>
      <c r="I133" s="4"/>
      <c r="J133" s="20"/>
    </row>
    <row r="134">
      <c r="A134" s="4" t="s">
        <v>24</v>
      </c>
      <c r="B134" s="8" t="s">
        <v>159</v>
      </c>
      <c r="C134" s="8" t="s">
        <v>63</v>
      </c>
      <c r="D134" s="17" t="str">
        <f t="shared" si="1"/>
        <v>Chevron</v>
      </c>
      <c r="E134" s="17" t="str">
        <f t="shared" si="17"/>
        <v>0</v>
      </c>
      <c r="F134" s="18" t="str">
        <f t="shared" si="18"/>
        <v>CHEVRON CORP COM</v>
      </c>
      <c r="G134" s="19">
        <f t="shared" si="19"/>
        <v>3858362.19</v>
      </c>
      <c r="H134" s="21">
        <v>3858362.19</v>
      </c>
      <c r="I134" s="4"/>
      <c r="J134" s="20"/>
    </row>
    <row r="135">
      <c r="A135" s="4" t="s">
        <v>24</v>
      </c>
      <c r="B135" s="8" t="s">
        <v>160</v>
      </c>
      <c r="C135" s="8" t="s">
        <v>63</v>
      </c>
      <c r="D135" s="17" t="str">
        <f t="shared" si="1"/>
        <v>0</v>
      </c>
      <c r="E135" s="17" t="str">
        <f t="shared" si="17"/>
        <v>0</v>
      </c>
      <c r="F135" s="18" t="str">
        <f t="shared" si="18"/>
        <v>0</v>
      </c>
      <c r="G135" s="19" t="str">
        <f t="shared" si="19"/>
        <v>0</v>
      </c>
      <c r="H135" s="21">
        <v>4103208.79</v>
      </c>
      <c r="I135" s="4"/>
      <c r="J135" s="20"/>
    </row>
    <row r="136">
      <c r="A136" s="4" t="s">
        <v>24</v>
      </c>
      <c r="B136" s="8" t="s">
        <v>161</v>
      </c>
      <c r="C136" s="8" t="s">
        <v>63</v>
      </c>
      <c r="D136" s="17" t="str">
        <f t="shared" si="1"/>
        <v>0</v>
      </c>
      <c r="E136" s="17" t="str">
        <f t="shared" si="17"/>
        <v>0</v>
      </c>
      <c r="F136" s="18" t="str">
        <f t="shared" si="18"/>
        <v>0</v>
      </c>
      <c r="G136" s="19" t="str">
        <f t="shared" si="19"/>
        <v>0</v>
      </c>
      <c r="H136" s="21">
        <v>4181589.04</v>
      </c>
      <c r="I136" s="4"/>
      <c r="J136" s="20"/>
    </row>
    <row r="137">
      <c r="A137" s="4" t="s">
        <v>24</v>
      </c>
      <c r="B137" s="8" t="s">
        <v>162</v>
      </c>
      <c r="C137" s="8" t="s">
        <v>63</v>
      </c>
      <c r="D137" s="17" t="str">
        <f t="shared" si="1"/>
        <v>0</v>
      </c>
      <c r="E137" s="17" t="str">
        <f t="shared" si="17"/>
        <v>0</v>
      </c>
      <c r="F137" s="18" t="str">
        <f t="shared" si="18"/>
        <v>0</v>
      </c>
      <c r="G137" s="19" t="str">
        <f t="shared" si="19"/>
        <v>0</v>
      </c>
      <c r="H137" s="21">
        <v>4965325.3</v>
      </c>
      <c r="I137" s="4"/>
      <c r="J137" s="20"/>
    </row>
    <row r="138">
      <c r="A138" s="4" t="s">
        <v>24</v>
      </c>
      <c r="B138" s="8" t="s">
        <v>163</v>
      </c>
      <c r="C138" s="8" t="s">
        <v>63</v>
      </c>
      <c r="D138" s="17" t="str">
        <f t="shared" si="1"/>
        <v>0</v>
      </c>
      <c r="E138" s="17" t="str">
        <f t="shared" si="17"/>
        <v>0</v>
      </c>
      <c r="F138" s="18" t="str">
        <f t="shared" si="18"/>
        <v>0</v>
      </c>
      <c r="G138" s="19" t="str">
        <f t="shared" si="19"/>
        <v>0</v>
      </c>
      <c r="H138" s="21">
        <v>4705252.18</v>
      </c>
      <c r="I138" s="4"/>
      <c r="J138" s="20"/>
    </row>
    <row r="139">
      <c r="A139" s="4" t="s">
        <v>24</v>
      </c>
      <c r="B139" s="8" t="s">
        <v>164</v>
      </c>
      <c r="C139" s="8" t="s">
        <v>63</v>
      </c>
      <c r="D139" s="17" t="str">
        <f t="shared" si="1"/>
        <v>0</v>
      </c>
      <c r="E139" s="17" t="str">
        <f t="shared" si="17"/>
        <v>0</v>
      </c>
      <c r="F139" s="18" t="str">
        <f t="shared" si="18"/>
        <v>0</v>
      </c>
      <c r="G139" s="19" t="str">
        <f t="shared" si="19"/>
        <v>0</v>
      </c>
      <c r="H139" s="21">
        <v>2681846.15</v>
      </c>
      <c r="I139" s="4"/>
      <c r="J139" s="20"/>
    </row>
    <row r="140">
      <c r="A140" s="4" t="s">
        <v>24</v>
      </c>
      <c r="B140" s="8" t="s">
        <v>165</v>
      </c>
      <c r="C140" s="8" t="s">
        <v>63</v>
      </c>
      <c r="D140" s="17" t="str">
        <f t="shared" si="1"/>
        <v>0</v>
      </c>
      <c r="E140" s="17" t="str">
        <f t="shared" si="17"/>
        <v>0</v>
      </c>
      <c r="F140" s="18" t="str">
        <f t="shared" si="18"/>
        <v>0</v>
      </c>
      <c r="G140" s="19" t="str">
        <f t="shared" si="19"/>
        <v>0</v>
      </c>
      <c r="H140" s="21">
        <v>909932.26</v>
      </c>
      <c r="I140" s="4"/>
      <c r="J140" s="20"/>
    </row>
    <row r="141">
      <c r="A141" s="4" t="s">
        <v>24</v>
      </c>
      <c r="B141" s="8" t="s">
        <v>166</v>
      </c>
      <c r="C141" s="8" t="s">
        <v>63</v>
      </c>
      <c r="D141" s="17" t="str">
        <f t="shared" si="1"/>
        <v>0</v>
      </c>
      <c r="E141" s="17" t="str">
        <f t="shared" si="17"/>
        <v>0</v>
      </c>
      <c r="F141" s="18" t="str">
        <f t="shared" si="18"/>
        <v>0</v>
      </c>
      <c r="G141" s="19" t="str">
        <f t="shared" si="19"/>
        <v>0</v>
      </c>
      <c r="H141" s="21">
        <v>5579604.4</v>
      </c>
      <c r="I141" s="4"/>
      <c r="J141" s="20"/>
    </row>
    <row r="142">
      <c r="A142" s="4" t="s">
        <v>24</v>
      </c>
      <c r="B142" s="8" t="s">
        <v>167</v>
      </c>
      <c r="C142" s="8" t="s">
        <v>63</v>
      </c>
      <c r="D142" s="17" t="str">
        <f t="shared" si="1"/>
        <v>0</v>
      </c>
      <c r="E142" s="17" t="str">
        <f t="shared" si="17"/>
        <v>0</v>
      </c>
      <c r="F142" s="18" t="str">
        <f t="shared" si="18"/>
        <v>0</v>
      </c>
      <c r="G142" s="19" t="str">
        <f t="shared" si="19"/>
        <v>0</v>
      </c>
      <c r="H142" s="21">
        <v>4724665.36</v>
      </c>
      <c r="I142" s="4"/>
      <c r="J142" s="20"/>
    </row>
    <row r="143">
      <c r="A143" s="4" t="s">
        <v>24</v>
      </c>
      <c r="B143" s="8" t="s">
        <v>168</v>
      </c>
      <c r="C143" s="8" t="s">
        <v>63</v>
      </c>
      <c r="D143" s="17" t="str">
        <f t="shared" si="1"/>
        <v>Southwestern Energy </v>
      </c>
      <c r="E143" s="17" t="str">
        <f t="shared" si="17"/>
        <v>0</v>
      </c>
      <c r="F143" s="18" t="str">
        <f t="shared" si="18"/>
        <v>SOUTHWESTERN ENERGY CO COM</v>
      </c>
      <c r="G143" s="19">
        <f t="shared" si="19"/>
        <v>3500348.64</v>
      </c>
      <c r="H143" s="21">
        <v>3500348.64</v>
      </c>
      <c r="I143" s="4"/>
      <c r="J143" s="20"/>
    </row>
    <row r="144">
      <c r="A144" s="4" t="s">
        <v>24</v>
      </c>
      <c r="B144" s="8" t="s">
        <v>169</v>
      </c>
      <c r="C144" s="8" t="s">
        <v>63</v>
      </c>
      <c r="D144" s="17" t="str">
        <f t="shared" si="1"/>
        <v>0</v>
      </c>
      <c r="E144" s="17" t="str">
        <f t="shared" si="17"/>
        <v>0</v>
      </c>
      <c r="F144" s="18" t="str">
        <f t="shared" si="18"/>
        <v>0</v>
      </c>
      <c r="G144" s="19" t="str">
        <f t="shared" si="19"/>
        <v>0</v>
      </c>
      <c r="H144" s="21">
        <v>4226609.06</v>
      </c>
      <c r="I144" s="4"/>
      <c r="J144" s="20"/>
    </row>
    <row r="145">
      <c r="A145" s="4" t="s">
        <v>24</v>
      </c>
      <c r="B145" s="8" t="s">
        <v>170</v>
      </c>
      <c r="C145" s="8" t="s">
        <v>63</v>
      </c>
      <c r="D145" s="17" t="str">
        <f t="shared" si="1"/>
        <v>0</v>
      </c>
      <c r="E145" s="17" t="str">
        <f t="shared" si="17"/>
        <v>0</v>
      </c>
      <c r="F145" s="18" t="str">
        <f t="shared" si="18"/>
        <v>0</v>
      </c>
      <c r="G145" s="19" t="str">
        <f t="shared" si="19"/>
        <v>0</v>
      </c>
      <c r="H145" s="21">
        <v>4776699.68</v>
      </c>
      <c r="I145" s="4"/>
      <c r="J145" s="20"/>
    </row>
    <row r="146">
      <c r="A146" s="4" t="s">
        <v>24</v>
      </c>
      <c r="B146" s="8" t="s">
        <v>171</v>
      </c>
      <c r="C146" s="8" t="s">
        <v>63</v>
      </c>
      <c r="D146" s="17" t="str">
        <f t="shared" si="1"/>
        <v>0</v>
      </c>
      <c r="E146" s="17" t="str">
        <f t="shared" si="17"/>
        <v>0</v>
      </c>
      <c r="F146" s="18" t="str">
        <f t="shared" si="18"/>
        <v>0</v>
      </c>
      <c r="G146" s="19" t="str">
        <f t="shared" si="19"/>
        <v>0</v>
      </c>
      <c r="H146" s="21">
        <v>2156071.05</v>
      </c>
      <c r="I146" s="4"/>
      <c r="J146" s="20"/>
    </row>
    <row r="147">
      <c r="A147" s="4" t="s">
        <v>24</v>
      </c>
      <c r="B147" s="8" t="s">
        <v>172</v>
      </c>
      <c r="C147" s="8" t="s">
        <v>63</v>
      </c>
      <c r="D147" s="17" t="str">
        <f t="shared" si="1"/>
        <v>0</v>
      </c>
      <c r="E147" s="17" t="str">
        <f t="shared" si="17"/>
        <v>0</v>
      </c>
      <c r="F147" s="18" t="str">
        <f t="shared" si="18"/>
        <v>0</v>
      </c>
      <c r="G147" s="19" t="str">
        <f t="shared" si="19"/>
        <v>0</v>
      </c>
      <c r="H147" s="21">
        <v>3328203.96</v>
      </c>
      <c r="I147" s="4"/>
      <c r="J147" s="20"/>
    </row>
    <row r="148">
      <c r="A148" s="4" t="s">
        <v>24</v>
      </c>
      <c r="B148" s="8" t="s">
        <v>173</v>
      </c>
      <c r="C148" s="8" t="s">
        <v>63</v>
      </c>
      <c r="D148" s="17" t="str">
        <f t="shared" si="1"/>
        <v>0</v>
      </c>
      <c r="E148" s="17" t="str">
        <f t="shared" si="17"/>
        <v>0</v>
      </c>
      <c r="F148" s="18" t="str">
        <f t="shared" si="18"/>
        <v>0</v>
      </c>
      <c r="G148" s="19" t="str">
        <f t="shared" si="19"/>
        <v>0</v>
      </c>
      <c r="H148" s="21">
        <v>1000924.88</v>
      </c>
      <c r="I148" s="4"/>
      <c r="J148" s="20"/>
    </row>
    <row r="149">
      <c r="A149" s="4" t="s">
        <v>24</v>
      </c>
      <c r="B149" s="8" t="s">
        <v>174</v>
      </c>
      <c r="C149" s="8" t="s">
        <v>63</v>
      </c>
      <c r="D149" s="17" t="str">
        <f t="shared" si="1"/>
        <v>0</v>
      </c>
      <c r="E149" s="17" t="str">
        <f t="shared" si="17"/>
        <v>0</v>
      </c>
      <c r="F149" s="18" t="str">
        <f t="shared" si="18"/>
        <v>0</v>
      </c>
      <c r="G149" s="19" t="str">
        <f t="shared" si="19"/>
        <v>0</v>
      </c>
      <c r="H149" s="21">
        <v>4316149.23</v>
      </c>
      <c r="I149" s="4"/>
      <c r="J149" s="20"/>
    </row>
    <row r="150">
      <c r="A150" s="4" t="s">
        <v>24</v>
      </c>
      <c r="B150" s="8" t="s">
        <v>175</v>
      </c>
      <c r="C150" s="8" t="s">
        <v>63</v>
      </c>
      <c r="D150" s="17" t="str">
        <f t="shared" si="1"/>
        <v>0</v>
      </c>
      <c r="E150" s="17" t="str">
        <f t="shared" si="17"/>
        <v>0</v>
      </c>
      <c r="F150" s="18" t="str">
        <f t="shared" si="18"/>
        <v>0</v>
      </c>
      <c r="G150" s="19" t="str">
        <f t="shared" si="19"/>
        <v>0</v>
      </c>
      <c r="H150" s="21">
        <v>5617502.94</v>
      </c>
      <c r="I150" s="4"/>
      <c r="J150" s="20"/>
    </row>
    <row r="151">
      <c r="A151" s="4" t="s">
        <v>24</v>
      </c>
      <c r="B151" s="8" t="s">
        <v>176</v>
      </c>
      <c r="C151" s="8" t="s">
        <v>63</v>
      </c>
      <c r="D151" s="17" t="str">
        <f t="shared" si="1"/>
        <v>0</v>
      </c>
      <c r="E151" s="17" t="str">
        <f t="shared" si="17"/>
        <v>0</v>
      </c>
      <c r="F151" s="18" t="str">
        <f t="shared" si="18"/>
        <v>0</v>
      </c>
      <c r="G151" s="19" t="str">
        <f t="shared" si="19"/>
        <v>0</v>
      </c>
      <c r="H151" s="21">
        <v>2111055.01</v>
      </c>
      <c r="I151" s="4"/>
      <c r="J151" s="20"/>
    </row>
    <row r="152">
      <c r="A152" s="4" t="s">
        <v>24</v>
      </c>
      <c r="B152" s="8" t="s">
        <v>177</v>
      </c>
      <c r="C152" s="8" t="s">
        <v>63</v>
      </c>
      <c r="D152" s="17" t="str">
        <f t="shared" si="1"/>
        <v>0</v>
      </c>
      <c r="E152" s="17" t="str">
        <f t="shared" si="17"/>
        <v>0</v>
      </c>
      <c r="F152" s="18" t="str">
        <f t="shared" si="18"/>
        <v>0</v>
      </c>
      <c r="G152" s="19" t="str">
        <f t="shared" si="19"/>
        <v>0</v>
      </c>
      <c r="H152" s="21">
        <v>4988473.88</v>
      </c>
      <c r="I152" s="4"/>
      <c r="J152" s="20"/>
    </row>
    <row r="153">
      <c r="A153" s="4" t="s">
        <v>24</v>
      </c>
      <c r="B153" s="8" t="s">
        <v>178</v>
      </c>
      <c r="C153" s="8" t="s">
        <v>63</v>
      </c>
      <c r="D153" s="17" t="str">
        <f t="shared" si="1"/>
        <v>0</v>
      </c>
      <c r="E153" s="17" t="str">
        <f t="shared" si="17"/>
        <v>0</v>
      </c>
      <c r="F153" s="18" t="str">
        <f t="shared" si="18"/>
        <v>0</v>
      </c>
      <c r="G153" s="19" t="str">
        <f t="shared" si="19"/>
        <v>0</v>
      </c>
      <c r="H153" s="21">
        <v>1944629.23</v>
      </c>
      <c r="I153" s="4"/>
      <c r="J153" s="20"/>
    </row>
    <row r="154">
      <c r="A154" s="4" t="s">
        <v>24</v>
      </c>
      <c r="B154" s="8" t="s">
        <v>179</v>
      </c>
      <c r="C154" s="8" t="s">
        <v>63</v>
      </c>
      <c r="D154" s="17" t="str">
        <f t="shared" si="1"/>
        <v>0</v>
      </c>
      <c r="E154" s="17" t="str">
        <f t="shared" si="17"/>
        <v>0</v>
      </c>
      <c r="F154" s="18" t="str">
        <f t="shared" si="18"/>
        <v>0</v>
      </c>
      <c r="G154" s="19" t="str">
        <f t="shared" si="19"/>
        <v>0</v>
      </c>
      <c r="H154" s="21">
        <v>4475893.42</v>
      </c>
      <c r="I154" s="4"/>
      <c r="J154" s="20"/>
    </row>
    <row r="155">
      <c r="A155" s="4" t="s">
        <v>24</v>
      </c>
      <c r="B155" s="8" t="s">
        <v>180</v>
      </c>
      <c r="C155" s="8" t="s">
        <v>63</v>
      </c>
      <c r="D155" s="17" t="str">
        <f t="shared" si="1"/>
        <v>0</v>
      </c>
      <c r="E155" s="17" t="str">
        <f t="shared" si="17"/>
        <v>0</v>
      </c>
      <c r="F155" s="18" t="str">
        <f t="shared" si="18"/>
        <v>0</v>
      </c>
      <c r="G155" s="19" t="str">
        <f t="shared" si="19"/>
        <v>0</v>
      </c>
      <c r="H155" s="21">
        <v>5345315.07</v>
      </c>
      <c r="I155" s="4"/>
      <c r="J155" s="20"/>
    </row>
    <row r="156">
      <c r="A156" s="4" t="s">
        <v>24</v>
      </c>
      <c r="B156" s="8" t="s">
        <v>181</v>
      </c>
      <c r="C156" s="8" t="s">
        <v>63</v>
      </c>
      <c r="D156" s="17" t="str">
        <f t="shared" si="1"/>
        <v>0</v>
      </c>
      <c r="E156" s="17" t="str">
        <f t="shared" si="17"/>
        <v>0</v>
      </c>
      <c r="F156" s="18" t="str">
        <f t="shared" si="18"/>
        <v>0</v>
      </c>
      <c r="G156" s="19" t="str">
        <f t="shared" si="19"/>
        <v>0</v>
      </c>
      <c r="H156" s="21">
        <v>4096311.91</v>
      </c>
      <c r="I156" s="4"/>
      <c r="J156" s="20"/>
    </row>
    <row r="157">
      <c r="A157" s="4" t="s">
        <v>24</v>
      </c>
      <c r="B157" s="8" t="s">
        <v>182</v>
      </c>
      <c r="C157" s="8" t="s">
        <v>63</v>
      </c>
      <c r="D157" s="17" t="str">
        <f t="shared" si="1"/>
        <v>0</v>
      </c>
      <c r="E157" s="17" t="str">
        <f t="shared" si="17"/>
        <v>0</v>
      </c>
      <c r="F157" s="18" t="str">
        <f t="shared" si="18"/>
        <v>0</v>
      </c>
      <c r="G157" s="19" t="str">
        <f t="shared" si="19"/>
        <v>0</v>
      </c>
      <c r="H157" s="21">
        <v>3713246.3</v>
      </c>
      <c r="I157" s="4"/>
      <c r="J157" s="20"/>
    </row>
    <row r="158">
      <c r="A158" s="4" t="s">
        <v>24</v>
      </c>
      <c r="B158" s="8" t="s">
        <v>183</v>
      </c>
      <c r="C158" s="8" t="s">
        <v>63</v>
      </c>
      <c r="D158" s="17" t="str">
        <f t="shared" si="1"/>
        <v>0</v>
      </c>
      <c r="E158" s="17" t="str">
        <f t="shared" si="17"/>
        <v>0</v>
      </c>
      <c r="F158" s="18" t="str">
        <f t="shared" si="18"/>
        <v>0</v>
      </c>
      <c r="G158" s="19" t="str">
        <f t="shared" si="19"/>
        <v>0</v>
      </c>
      <c r="H158" s="21">
        <v>2300201.48</v>
      </c>
      <c r="I158" s="4"/>
      <c r="J158" s="20"/>
    </row>
    <row r="159">
      <c r="A159" s="4" t="s">
        <v>24</v>
      </c>
      <c r="B159" s="8" t="s">
        <v>184</v>
      </c>
      <c r="C159" s="8" t="s">
        <v>63</v>
      </c>
      <c r="D159" s="17" t="str">
        <f t="shared" si="1"/>
        <v>0</v>
      </c>
      <c r="E159" s="17" t="str">
        <f t="shared" si="17"/>
        <v>0</v>
      </c>
      <c r="F159" s="18" t="str">
        <f t="shared" si="18"/>
        <v>0</v>
      </c>
      <c r="G159" s="19" t="str">
        <f t="shared" si="19"/>
        <v>0</v>
      </c>
      <c r="H159" s="21">
        <v>3855890.41</v>
      </c>
      <c r="I159" s="4"/>
      <c r="J159" s="20"/>
    </row>
    <row r="160">
      <c r="A160" s="4" t="s">
        <v>24</v>
      </c>
      <c r="B160" s="8" t="s">
        <v>185</v>
      </c>
      <c r="C160" s="8" t="s">
        <v>63</v>
      </c>
      <c r="D160" s="17" t="str">
        <f t="shared" si="1"/>
        <v>0</v>
      </c>
      <c r="E160" s="17" t="str">
        <f t="shared" si="17"/>
        <v>0</v>
      </c>
      <c r="F160" s="18" t="str">
        <f t="shared" si="18"/>
        <v>0</v>
      </c>
      <c r="G160" s="19" t="str">
        <f t="shared" si="19"/>
        <v>0</v>
      </c>
      <c r="H160" s="21">
        <v>3697892.97</v>
      </c>
      <c r="I160" s="4"/>
      <c r="J160" s="20"/>
    </row>
    <row r="161">
      <c r="A161" s="4" t="s">
        <v>24</v>
      </c>
      <c r="B161" s="8" t="s">
        <v>99</v>
      </c>
      <c r="C161" s="8" t="s">
        <v>63</v>
      </c>
      <c r="D161" s="17" t="str">
        <f t="shared" si="1"/>
        <v>0</v>
      </c>
      <c r="E161" s="17" t="str">
        <f t="shared" si="17"/>
        <v>0</v>
      </c>
      <c r="F161" s="18" t="str">
        <f t="shared" si="18"/>
        <v>0</v>
      </c>
      <c r="G161" s="19" t="str">
        <f t="shared" si="19"/>
        <v>0</v>
      </c>
      <c r="H161" s="21">
        <v>2535190.85</v>
      </c>
      <c r="I161" s="4"/>
      <c r="J161" s="20"/>
    </row>
    <row r="162">
      <c r="A162" s="4" t="s">
        <v>24</v>
      </c>
      <c r="B162" s="8" t="s">
        <v>186</v>
      </c>
      <c r="C162" s="8" t="s">
        <v>63</v>
      </c>
      <c r="D162" s="17" t="str">
        <f t="shared" si="1"/>
        <v>0</v>
      </c>
      <c r="E162" s="17" t="str">
        <f t="shared" si="17"/>
        <v>0</v>
      </c>
      <c r="F162" s="18" t="str">
        <f t="shared" si="18"/>
        <v>0</v>
      </c>
      <c r="G162" s="19" t="str">
        <f t="shared" si="19"/>
        <v>0</v>
      </c>
      <c r="H162" s="21">
        <v>2958642.78</v>
      </c>
      <c r="I162" s="4"/>
      <c r="J162" s="20"/>
    </row>
    <row r="163">
      <c r="A163" s="4" t="s">
        <v>24</v>
      </c>
      <c r="B163" s="8" t="s">
        <v>187</v>
      </c>
      <c r="C163" s="8" t="s">
        <v>63</v>
      </c>
      <c r="D163" s="17" t="str">
        <f t="shared" si="1"/>
        <v>0</v>
      </c>
      <c r="E163" s="17" t="str">
        <f t="shared" si="17"/>
        <v>0</v>
      </c>
      <c r="F163" s="18" t="str">
        <f t="shared" si="18"/>
        <v>0</v>
      </c>
      <c r="G163" s="19" t="str">
        <f t="shared" si="19"/>
        <v>0</v>
      </c>
      <c r="H163" s="21">
        <v>3689641.43</v>
      </c>
      <c r="I163" s="4"/>
      <c r="J163" s="20"/>
    </row>
    <row r="164">
      <c r="A164" s="4" t="s">
        <v>24</v>
      </c>
      <c r="B164" s="8" t="s">
        <v>188</v>
      </c>
      <c r="C164" s="8" t="s">
        <v>63</v>
      </c>
      <c r="D164" s="17" t="str">
        <f t="shared" si="1"/>
        <v>Marathon Oil </v>
      </c>
      <c r="E164" s="17" t="str">
        <f t="shared" si="17"/>
        <v>0</v>
      </c>
      <c r="F164" s="18" t="str">
        <f t="shared" si="18"/>
        <v>MARATHON OIL CORP COM</v>
      </c>
      <c r="G164" s="19">
        <f t="shared" si="19"/>
        <v>3846719.86</v>
      </c>
      <c r="H164" s="21">
        <v>3846719.86</v>
      </c>
      <c r="I164" s="4"/>
      <c r="J164" s="20"/>
    </row>
    <row r="165">
      <c r="A165" s="4" t="s">
        <v>24</v>
      </c>
      <c r="B165" s="8" t="s">
        <v>189</v>
      </c>
      <c r="C165" s="8" t="s">
        <v>63</v>
      </c>
      <c r="D165" s="17" t="str">
        <f t="shared" si="1"/>
        <v>Noble Energy</v>
      </c>
      <c r="E165" s="17" t="str">
        <f t="shared" si="17"/>
        <v>0</v>
      </c>
      <c r="F165" s="18" t="str">
        <f t="shared" si="18"/>
        <v>NOBLE ENERGY INC COM</v>
      </c>
      <c r="G165" s="19">
        <f t="shared" si="19"/>
        <v>2322977.57</v>
      </c>
      <c r="H165" s="21">
        <v>2322977.57</v>
      </c>
      <c r="I165" s="4"/>
      <c r="J165" s="20"/>
    </row>
    <row r="166">
      <c r="A166" s="4" t="s">
        <v>24</v>
      </c>
      <c r="B166" s="8" t="s">
        <v>190</v>
      </c>
      <c r="C166" s="8" t="s">
        <v>63</v>
      </c>
      <c r="D166" s="17" t="str">
        <f t="shared" si="1"/>
        <v>0</v>
      </c>
      <c r="E166" s="17" t="str">
        <f t="shared" si="17"/>
        <v>0</v>
      </c>
      <c r="F166" s="18" t="str">
        <f t="shared" si="18"/>
        <v>0</v>
      </c>
      <c r="G166" s="19" t="str">
        <f t="shared" si="19"/>
        <v>0</v>
      </c>
      <c r="H166" s="21">
        <v>4231422.55</v>
      </c>
      <c r="I166" s="4"/>
      <c r="J166" s="20"/>
    </row>
    <row r="167">
      <c r="A167" s="4" t="s">
        <v>24</v>
      </c>
      <c r="B167" s="8" t="s">
        <v>191</v>
      </c>
      <c r="C167" s="8" t="s">
        <v>63</v>
      </c>
      <c r="D167" s="17" t="str">
        <f t="shared" si="1"/>
        <v>EOG Resources</v>
      </c>
      <c r="E167" s="17" t="str">
        <f t="shared" si="17"/>
        <v>0</v>
      </c>
      <c r="F167" s="18" t="str">
        <f t="shared" si="18"/>
        <v>EOG RESOURCES INC COM</v>
      </c>
      <c r="G167" s="19">
        <f t="shared" si="19"/>
        <v>5028836.37</v>
      </c>
      <c r="H167" s="21">
        <v>5028836.37</v>
      </c>
      <c r="I167" s="4"/>
      <c r="J167" s="20"/>
    </row>
    <row r="168">
      <c r="A168" s="4" t="s">
        <v>24</v>
      </c>
      <c r="B168" s="8" t="s">
        <v>192</v>
      </c>
      <c r="C168" s="8" t="s">
        <v>63</v>
      </c>
      <c r="D168" s="17" t="str">
        <f t="shared" si="1"/>
        <v>0</v>
      </c>
      <c r="E168" s="17" t="str">
        <f t="shared" si="17"/>
        <v>0</v>
      </c>
      <c r="F168" s="18" t="str">
        <f t="shared" si="18"/>
        <v>0</v>
      </c>
      <c r="G168" s="19" t="str">
        <f t="shared" si="19"/>
        <v>0</v>
      </c>
      <c r="H168" s="21">
        <v>5190622.31</v>
      </c>
      <c r="I168" s="4"/>
      <c r="J168" s="20"/>
    </row>
    <row r="169">
      <c r="A169" s="4" t="s">
        <v>24</v>
      </c>
      <c r="B169" s="8" t="s">
        <v>193</v>
      </c>
      <c r="C169" s="8" t="s">
        <v>63</v>
      </c>
      <c r="D169" s="17" t="str">
        <f t="shared" si="1"/>
        <v>0</v>
      </c>
      <c r="E169" s="17" t="str">
        <f t="shared" si="17"/>
        <v>0</v>
      </c>
      <c r="F169" s="18" t="str">
        <f t="shared" si="18"/>
        <v>0</v>
      </c>
      <c r="G169" s="19" t="str">
        <f t="shared" si="19"/>
        <v>0</v>
      </c>
      <c r="H169" s="21">
        <v>2260976.67</v>
      </c>
      <c r="I169" s="4"/>
      <c r="J169" s="20"/>
    </row>
    <row r="170">
      <c r="A170" s="4" t="s">
        <v>24</v>
      </c>
      <c r="B170" s="8" t="s">
        <v>194</v>
      </c>
      <c r="C170" s="8" t="s">
        <v>63</v>
      </c>
      <c r="D170" s="17" t="str">
        <f t="shared" si="1"/>
        <v>0</v>
      </c>
      <c r="E170" s="17" t="str">
        <f t="shared" si="17"/>
        <v>0</v>
      </c>
      <c r="F170" s="18" t="str">
        <f t="shared" si="18"/>
        <v>0</v>
      </c>
      <c r="G170" s="19" t="str">
        <f t="shared" si="19"/>
        <v>0</v>
      </c>
      <c r="H170" s="21">
        <v>2586395.3</v>
      </c>
      <c r="I170" s="4"/>
      <c r="J170" s="20"/>
    </row>
    <row r="171">
      <c r="A171" s="4" t="s">
        <v>24</v>
      </c>
      <c r="B171" s="8" t="s">
        <v>195</v>
      </c>
      <c r="C171" s="8" t="s">
        <v>63</v>
      </c>
      <c r="D171" s="17" t="str">
        <f t="shared" si="1"/>
        <v>0</v>
      </c>
      <c r="E171" s="17" t="str">
        <f t="shared" si="17"/>
        <v>0</v>
      </c>
      <c r="F171" s="18" t="str">
        <f t="shared" si="18"/>
        <v>0</v>
      </c>
      <c r="G171" s="19" t="str">
        <f t="shared" si="19"/>
        <v>0</v>
      </c>
      <c r="H171" s="21">
        <v>2763863.31</v>
      </c>
      <c r="I171" s="4"/>
      <c r="J171" s="20"/>
    </row>
    <row r="172">
      <c r="A172" s="4" t="s">
        <v>24</v>
      </c>
      <c r="B172" s="8" t="s">
        <v>196</v>
      </c>
      <c r="C172" s="8" t="s">
        <v>63</v>
      </c>
      <c r="D172" s="17" t="str">
        <f t="shared" si="1"/>
        <v>0</v>
      </c>
      <c r="E172" s="17" t="str">
        <f t="shared" si="17"/>
        <v>0</v>
      </c>
      <c r="F172" s="18" t="str">
        <f t="shared" si="18"/>
        <v>0</v>
      </c>
      <c r="G172" s="19" t="str">
        <f t="shared" si="19"/>
        <v>0</v>
      </c>
      <c r="H172" s="21">
        <v>3744299.26</v>
      </c>
      <c r="I172" s="4"/>
      <c r="J172" s="20"/>
    </row>
    <row r="173">
      <c r="A173" s="4" t="s">
        <v>24</v>
      </c>
      <c r="B173" s="8" t="s">
        <v>197</v>
      </c>
      <c r="C173" s="8" t="s">
        <v>63</v>
      </c>
      <c r="D173" s="17" t="str">
        <f t="shared" si="1"/>
        <v>0</v>
      </c>
      <c r="E173" s="17" t="str">
        <f t="shared" si="17"/>
        <v>0</v>
      </c>
      <c r="F173" s="18" t="str">
        <f t="shared" si="18"/>
        <v>0</v>
      </c>
      <c r="G173" s="19" t="str">
        <f t="shared" si="19"/>
        <v>0</v>
      </c>
      <c r="H173" s="21">
        <v>2009198.86</v>
      </c>
      <c r="I173" s="4"/>
      <c r="J173" s="20"/>
    </row>
    <row r="174">
      <c r="A174" s="4" t="s">
        <v>24</v>
      </c>
      <c r="B174" s="8" t="s">
        <v>198</v>
      </c>
      <c r="C174" s="8" t="s">
        <v>63</v>
      </c>
      <c r="D174" s="17" t="str">
        <f t="shared" si="1"/>
        <v>Devon Energy </v>
      </c>
      <c r="E174" s="17" t="str">
        <f t="shared" si="17"/>
        <v>0</v>
      </c>
      <c r="F174" s="18" t="str">
        <f t="shared" si="18"/>
        <v>DEVON ENERGY CORP NEW COM</v>
      </c>
      <c r="G174" s="19">
        <f t="shared" si="19"/>
        <v>1415796.36</v>
      </c>
      <c r="H174" s="21">
        <v>1415796.36</v>
      </c>
      <c r="I174" s="4"/>
      <c r="J174" s="20"/>
    </row>
    <row r="175">
      <c r="A175" s="4" t="s">
        <v>24</v>
      </c>
      <c r="B175" s="8" t="s">
        <v>199</v>
      </c>
      <c r="C175" s="8" t="s">
        <v>63</v>
      </c>
      <c r="D175" s="17" t="str">
        <f t="shared" si="1"/>
        <v>0</v>
      </c>
      <c r="E175" s="17" t="str">
        <f t="shared" si="17"/>
        <v>0</v>
      </c>
      <c r="F175" s="18" t="str">
        <f t="shared" si="18"/>
        <v>0</v>
      </c>
      <c r="G175" s="19" t="str">
        <f t="shared" si="19"/>
        <v>0</v>
      </c>
      <c r="H175" s="21">
        <v>3887183.5</v>
      </c>
      <c r="I175" s="4"/>
      <c r="J175" s="20"/>
    </row>
    <row r="176">
      <c r="A176" s="4" t="s">
        <v>24</v>
      </c>
      <c r="B176" s="8" t="s">
        <v>200</v>
      </c>
      <c r="C176" s="8" t="s">
        <v>63</v>
      </c>
      <c r="D176" s="17" t="str">
        <f t="shared" si="1"/>
        <v>0</v>
      </c>
      <c r="E176" s="17" t="str">
        <f t="shared" si="17"/>
        <v>0</v>
      </c>
      <c r="F176" s="18" t="str">
        <f t="shared" si="18"/>
        <v>0</v>
      </c>
      <c r="G176" s="19" t="str">
        <f t="shared" si="19"/>
        <v>0</v>
      </c>
      <c r="H176" s="21">
        <v>2026719.25</v>
      </c>
      <c r="I176" s="4"/>
      <c r="J176" s="20"/>
    </row>
    <row r="177">
      <c r="A177" s="4" t="s">
        <v>24</v>
      </c>
      <c r="B177" s="8" t="s">
        <v>201</v>
      </c>
      <c r="C177" s="8" t="s">
        <v>63</v>
      </c>
      <c r="D177" s="17" t="str">
        <f t="shared" si="1"/>
        <v>0</v>
      </c>
      <c r="E177" s="17" t="str">
        <f t="shared" si="17"/>
        <v>0</v>
      </c>
      <c r="F177" s="18" t="str">
        <f t="shared" si="18"/>
        <v>0</v>
      </c>
      <c r="G177" s="19" t="str">
        <f t="shared" si="19"/>
        <v>0</v>
      </c>
      <c r="H177" s="21">
        <v>3604196.9</v>
      </c>
      <c r="I177" s="4"/>
      <c r="J177" s="20"/>
    </row>
    <row r="178">
      <c r="A178" s="4" t="s">
        <v>24</v>
      </c>
      <c r="B178" s="8" t="s">
        <v>202</v>
      </c>
      <c r="C178" s="8" t="s">
        <v>63</v>
      </c>
      <c r="D178" s="17" t="str">
        <f t="shared" si="1"/>
        <v>Apache </v>
      </c>
      <c r="E178" s="17" t="str">
        <f t="shared" si="17"/>
        <v>0</v>
      </c>
      <c r="F178" s="18" t="str">
        <f t="shared" si="18"/>
        <v>APACHE CORP COM</v>
      </c>
      <c r="G178" s="19">
        <f t="shared" si="19"/>
        <v>4001947.31</v>
      </c>
      <c r="H178" s="21">
        <v>4001947.31</v>
      </c>
      <c r="I178" s="4"/>
      <c r="J178" s="20"/>
    </row>
    <row r="179">
      <c r="A179" s="4" t="s">
        <v>24</v>
      </c>
      <c r="B179" s="8" t="s">
        <v>203</v>
      </c>
      <c r="C179" s="8" t="s">
        <v>63</v>
      </c>
      <c r="D179" s="17" t="str">
        <f t="shared" si="1"/>
        <v>0</v>
      </c>
      <c r="E179" s="17" t="str">
        <f t="shared" si="17"/>
        <v>0</v>
      </c>
      <c r="F179" s="18" t="str">
        <f t="shared" si="18"/>
        <v>0</v>
      </c>
      <c r="G179" s="19" t="str">
        <f t="shared" si="19"/>
        <v>0</v>
      </c>
      <c r="H179" s="21">
        <v>1998471.65</v>
      </c>
      <c r="I179" s="4"/>
      <c r="J179" s="20"/>
    </row>
    <row r="180">
      <c r="A180" s="4" t="s">
        <v>24</v>
      </c>
      <c r="B180" s="8" t="s">
        <v>204</v>
      </c>
      <c r="C180" s="8" t="s">
        <v>63</v>
      </c>
      <c r="D180" s="17" t="str">
        <f t="shared" si="1"/>
        <v>0</v>
      </c>
      <c r="E180" s="17" t="str">
        <f t="shared" si="17"/>
        <v>0</v>
      </c>
      <c r="F180" s="18" t="str">
        <f t="shared" si="18"/>
        <v>0</v>
      </c>
      <c r="G180" s="19" t="str">
        <f t="shared" si="19"/>
        <v>0</v>
      </c>
      <c r="H180" s="21">
        <v>1500856.64</v>
      </c>
      <c r="I180" s="4"/>
      <c r="J180" s="20"/>
    </row>
    <row r="181">
      <c r="A181" s="4" t="s">
        <v>24</v>
      </c>
      <c r="B181" s="8" t="s">
        <v>205</v>
      </c>
      <c r="C181" s="8" t="s">
        <v>63</v>
      </c>
      <c r="D181" s="17" t="str">
        <f t="shared" si="1"/>
        <v>0</v>
      </c>
      <c r="E181" s="17" t="str">
        <f t="shared" si="17"/>
        <v>0</v>
      </c>
      <c r="F181" s="18" t="str">
        <f t="shared" si="18"/>
        <v>0</v>
      </c>
      <c r="G181" s="19" t="str">
        <f t="shared" si="19"/>
        <v>0</v>
      </c>
      <c r="H181" s="21">
        <v>5085001.53</v>
      </c>
      <c r="I181" s="4"/>
      <c r="J181" s="20"/>
    </row>
    <row r="182">
      <c r="A182" s="4" t="s">
        <v>24</v>
      </c>
      <c r="B182" s="8" t="s">
        <v>113</v>
      </c>
      <c r="C182" s="8" t="s">
        <v>63</v>
      </c>
      <c r="D182" s="17" t="str">
        <f t="shared" si="1"/>
        <v>0</v>
      </c>
      <c r="E182" s="17" t="str">
        <f t="shared" si="17"/>
        <v>0</v>
      </c>
      <c r="F182" s="18" t="str">
        <f t="shared" si="18"/>
        <v>0</v>
      </c>
      <c r="G182" s="19" t="str">
        <f t="shared" si="19"/>
        <v>0</v>
      </c>
      <c r="H182" s="21">
        <v>5243704.78</v>
      </c>
      <c r="I182" s="4"/>
      <c r="J182" s="20"/>
    </row>
    <row r="183">
      <c r="A183" s="4" t="s">
        <v>24</v>
      </c>
      <c r="B183" s="8" t="s">
        <v>206</v>
      </c>
      <c r="C183" s="8" t="s">
        <v>63</v>
      </c>
      <c r="D183" s="17" t="str">
        <f t="shared" si="1"/>
        <v>0</v>
      </c>
      <c r="E183" s="17" t="str">
        <f t="shared" si="17"/>
        <v>0</v>
      </c>
      <c r="F183" s="18" t="str">
        <f t="shared" si="18"/>
        <v>0</v>
      </c>
      <c r="G183" s="19" t="str">
        <f t="shared" si="19"/>
        <v>0</v>
      </c>
      <c r="H183" s="21">
        <v>4646723.78</v>
      </c>
      <c r="I183" s="4"/>
      <c r="J183" s="20"/>
    </row>
    <row r="184">
      <c r="A184" s="4" t="s">
        <v>24</v>
      </c>
      <c r="B184" s="8" t="s">
        <v>120</v>
      </c>
      <c r="C184" s="8" t="s">
        <v>63</v>
      </c>
      <c r="D184" s="17" t="str">
        <f t="shared" si="1"/>
        <v>0</v>
      </c>
      <c r="E184" s="17" t="str">
        <f t="shared" si="17"/>
        <v>0</v>
      </c>
      <c r="F184" s="18" t="str">
        <f t="shared" si="18"/>
        <v>0</v>
      </c>
      <c r="G184" s="19" t="str">
        <f t="shared" si="19"/>
        <v>0</v>
      </c>
      <c r="H184" s="21">
        <v>4240200.0</v>
      </c>
      <c r="I184" s="4"/>
      <c r="J184" s="20"/>
    </row>
    <row r="185">
      <c r="A185" s="4" t="s">
        <v>24</v>
      </c>
      <c r="B185" s="8" t="s">
        <v>207</v>
      </c>
      <c r="C185" s="8" t="s">
        <v>63</v>
      </c>
      <c r="D185" s="17" t="str">
        <f t="shared" si="1"/>
        <v>0</v>
      </c>
      <c r="E185" s="17" t="str">
        <f t="shared" si="17"/>
        <v>0</v>
      </c>
      <c r="F185" s="18" t="str">
        <f t="shared" si="18"/>
        <v>0</v>
      </c>
      <c r="G185" s="19" t="str">
        <f t="shared" si="19"/>
        <v>0</v>
      </c>
      <c r="H185" s="21">
        <v>5577862.5</v>
      </c>
      <c r="I185" s="4"/>
      <c r="J185" s="20"/>
    </row>
    <row r="186">
      <c r="A186" s="4" t="s">
        <v>24</v>
      </c>
      <c r="B186" s="8" t="s">
        <v>208</v>
      </c>
      <c r="C186" s="8" t="s">
        <v>63</v>
      </c>
      <c r="D186" s="17" t="str">
        <f t="shared" si="1"/>
        <v>0</v>
      </c>
      <c r="E186" s="17" t="str">
        <f t="shared" si="17"/>
        <v>0</v>
      </c>
      <c r="F186" s="18" t="str">
        <f t="shared" si="18"/>
        <v>0</v>
      </c>
      <c r="G186" s="19" t="str">
        <f t="shared" si="19"/>
        <v>0</v>
      </c>
      <c r="H186" s="21">
        <v>4904405.48</v>
      </c>
      <c r="I186" s="4"/>
      <c r="J186" s="20"/>
    </row>
    <row r="187">
      <c r="A187" s="4" t="s">
        <v>24</v>
      </c>
      <c r="B187" s="8" t="s">
        <v>209</v>
      </c>
      <c r="C187" s="8" t="s">
        <v>63</v>
      </c>
      <c r="D187" s="17" t="str">
        <f t="shared" si="1"/>
        <v>0</v>
      </c>
      <c r="E187" s="17" t="str">
        <f t="shared" si="17"/>
        <v>0</v>
      </c>
      <c r="F187" s="18" t="str">
        <f t="shared" si="18"/>
        <v>0</v>
      </c>
      <c r="G187" s="19" t="str">
        <f t="shared" si="19"/>
        <v>0</v>
      </c>
      <c r="H187" s="21">
        <v>5069197.6</v>
      </c>
      <c r="I187" s="4"/>
      <c r="J187" s="20"/>
    </row>
    <row r="188">
      <c r="A188" s="4" t="s">
        <v>24</v>
      </c>
      <c r="B188" s="8" t="s">
        <v>210</v>
      </c>
      <c r="C188" s="8" t="s">
        <v>63</v>
      </c>
      <c r="D188" s="17" t="str">
        <f t="shared" si="1"/>
        <v>0</v>
      </c>
      <c r="E188" s="17" t="str">
        <f t="shared" si="17"/>
        <v>0</v>
      </c>
      <c r="F188" s="18" t="str">
        <f t="shared" si="18"/>
        <v>0</v>
      </c>
      <c r="G188" s="19" t="str">
        <f t="shared" si="19"/>
        <v>0</v>
      </c>
      <c r="H188" s="21">
        <v>4812030.0</v>
      </c>
      <c r="I188" s="4"/>
      <c r="J188" s="20"/>
    </row>
    <row r="189">
      <c r="A189" s="4" t="s">
        <v>24</v>
      </c>
      <c r="B189" s="8" t="s">
        <v>211</v>
      </c>
      <c r="C189" s="8" t="s">
        <v>63</v>
      </c>
      <c r="D189" s="17" t="str">
        <f t="shared" si="1"/>
        <v>0</v>
      </c>
      <c r="E189" s="17" t="str">
        <f t="shared" si="17"/>
        <v>0</v>
      </c>
      <c r="F189" s="18" t="str">
        <f t="shared" si="18"/>
        <v>0</v>
      </c>
      <c r="G189" s="19" t="str">
        <f t="shared" si="19"/>
        <v>0</v>
      </c>
      <c r="H189" s="21">
        <v>5449962.37</v>
      </c>
      <c r="I189" s="4"/>
      <c r="J189" s="20"/>
    </row>
    <row r="190">
      <c r="A190" s="4" t="s">
        <v>24</v>
      </c>
      <c r="B190" s="8" t="s">
        <v>164</v>
      </c>
      <c r="C190" s="8" t="s">
        <v>63</v>
      </c>
      <c r="D190" s="17" t="str">
        <f t="shared" si="1"/>
        <v>0</v>
      </c>
      <c r="E190" s="17" t="str">
        <f t="shared" si="17"/>
        <v>0</v>
      </c>
      <c r="F190" s="18" t="str">
        <f t="shared" si="18"/>
        <v>0</v>
      </c>
      <c r="G190" s="19" t="str">
        <f t="shared" si="19"/>
        <v>0</v>
      </c>
      <c r="H190" s="21">
        <v>5668089.72</v>
      </c>
      <c r="I190" s="4"/>
      <c r="J190" s="20"/>
    </row>
    <row r="191">
      <c r="A191" s="4" t="s">
        <v>24</v>
      </c>
      <c r="B191" s="8" t="s">
        <v>212</v>
      </c>
      <c r="C191" s="8" t="s">
        <v>63</v>
      </c>
      <c r="D191" s="17" t="str">
        <f t="shared" si="1"/>
        <v>0</v>
      </c>
      <c r="E191" s="17" t="str">
        <f t="shared" si="17"/>
        <v>0</v>
      </c>
      <c r="F191" s="18" t="str">
        <f t="shared" si="18"/>
        <v>0</v>
      </c>
      <c r="G191" s="19" t="str">
        <f t="shared" si="19"/>
        <v>0</v>
      </c>
      <c r="H191" s="21">
        <v>4644124.64</v>
      </c>
      <c r="I191" s="4"/>
      <c r="J191" s="20"/>
    </row>
    <row r="192">
      <c r="A192" s="4" t="s">
        <v>24</v>
      </c>
      <c r="B192" s="8" t="s">
        <v>180</v>
      </c>
      <c r="C192" s="8" t="s">
        <v>63</v>
      </c>
      <c r="D192" s="17" t="str">
        <f t="shared" si="1"/>
        <v>0</v>
      </c>
      <c r="E192" s="17" t="str">
        <f t="shared" si="17"/>
        <v>0</v>
      </c>
      <c r="F192" s="18" t="str">
        <f t="shared" si="18"/>
        <v>0</v>
      </c>
      <c r="G192" s="19" t="str">
        <f t="shared" si="19"/>
        <v>0</v>
      </c>
      <c r="H192" s="21">
        <v>6037772.52</v>
      </c>
      <c r="I192" s="4"/>
      <c r="J192" s="20"/>
    </row>
    <row r="193">
      <c r="A193" s="4" t="s">
        <v>24</v>
      </c>
      <c r="B193" s="8" t="s">
        <v>179</v>
      </c>
      <c r="C193" s="8" t="s">
        <v>63</v>
      </c>
      <c r="D193" s="17" t="str">
        <f t="shared" si="1"/>
        <v>0</v>
      </c>
      <c r="E193" s="17" t="str">
        <f t="shared" si="17"/>
        <v>0</v>
      </c>
      <c r="F193" s="18" t="str">
        <f t="shared" si="18"/>
        <v>0</v>
      </c>
      <c r="G193" s="19" t="str">
        <f t="shared" si="19"/>
        <v>0</v>
      </c>
      <c r="H193" s="21">
        <v>5032936.93</v>
      </c>
      <c r="I193" s="4"/>
      <c r="J193" s="20"/>
    </row>
    <row r="194">
      <c r="A194" s="4" t="s">
        <v>24</v>
      </c>
      <c r="B194" s="8" t="s">
        <v>213</v>
      </c>
      <c r="C194" s="8" t="s">
        <v>63</v>
      </c>
      <c r="D194" s="17" t="str">
        <f t="shared" si="1"/>
        <v>0</v>
      </c>
      <c r="E194" s="17" t="str">
        <f t="shared" si="17"/>
        <v>0</v>
      </c>
      <c r="F194" s="18" t="str">
        <f t="shared" si="18"/>
        <v>0</v>
      </c>
      <c r="G194" s="19" t="str">
        <f t="shared" si="19"/>
        <v>0</v>
      </c>
      <c r="H194" s="21">
        <v>3860.75</v>
      </c>
      <c r="I194" s="4"/>
      <c r="J194" s="20"/>
    </row>
    <row r="195">
      <c r="A195" s="4" t="s">
        <v>24</v>
      </c>
      <c r="B195" s="8" t="s">
        <v>214</v>
      </c>
      <c r="C195" s="8" t="s">
        <v>63</v>
      </c>
      <c r="D195" s="17" t="str">
        <f t="shared" si="1"/>
        <v>0</v>
      </c>
      <c r="E195" s="17" t="str">
        <f t="shared" si="17"/>
        <v>0</v>
      </c>
      <c r="F195" s="18" t="str">
        <f t="shared" si="18"/>
        <v>0</v>
      </c>
      <c r="G195" s="19" t="str">
        <f t="shared" si="19"/>
        <v>0</v>
      </c>
      <c r="H195" s="21">
        <v>5076994.14</v>
      </c>
      <c r="I195" s="4"/>
      <c r="J195" s="20"/>
    </row>
    <row r="196">
      <c r="A196" s="4" t="s">
        <v>24</v>
      </c>
      <c r="B196" s="8" t="s">
        <v>215</v>
      </c>
      <c r="C196" s="8" t="s">
        <v>63</v>
      </c>
      <c r="D196" s="17" t="str">
        <f t="shared" si="1"/>
        <v>0</v>
      </c>
      <c r="E196" s="17" t="str">
        <f t="shared" si="17"/>
        <v>0</v>
      </c>
      <c r="F196" s="18" t="str">
        <f t="shared" si="18"/>
        <v>0</v>
      </c>
      <c r="G196" s="19" t="str">
        <f t="shared" si="19"/>
        <v>0</v>
      </c>
      <c r="H196" s="21">
        <v>1439221.44</v>
      </c>
      <c r="I196" s="4"/>
      <c r="J196" s="20"/>
    </row>
    <row r="197">
      <c r="A197" s="4" t="s">
        <v>24</v>
      </c>
      <c r="B197" s="8" t="s">
        <v>183</v>
      </c>
      <c r="C197" s="8" t="s">
        <v>63</v>
      </c>
      <c r="D197" s="17" t="str">
        <f t="shared" si="1"/>
        <v>0</v>
      </c>
      <c r="E197" s="17" t="str">
        <f t="shared" si="17"/>
        <v>0</v>
      </c>
      <c r="F197" s="18" t="str">
        <f t="shared" si="18"/>
        <v>0</v>
      </c>
      <c r="G197" s="19" t="str">
        <f t="shared" si="19"/>
        <v>0</v>
      </c>
      <c r="H197" s="21">
        <v>4107060.06</v>
      </c>
      <c r="I197" s="4"/>
      <c r="J197" s="20"/>
    </row>
    <row r="198">
      <c r="A198" s="4" t="s">
        <v>24</v>
      </c>
      <c r="B198" s="8" t="s">
        <v>216</v>
      </c>
      <c r="C198" s="8" t="s">
        <v>63</v>
      </c>
      <c r="D198" s="17" t="str">
        <f t="shared" si="1"/>
        <v>0</v>
      </c>
      <c r="E198" s="17" t="str">
        <f t="shared" si="17"/>
        <v>0</v>
      </c>
      <c r="F198" s="18" t="str">
        <f t="shared" si="18"/>
        <v>0</v>
      </c>
      <c r="G198" s="19" t="str">
        <f t="shared" si="19"/>
        <v>0</v>
      </c>
      <c r="H198" s="21">
        <v>5389826.61</v>
      </c>
      <c r="I198" s="4"/>
      <c r="J198" s="20"/>
    </row>
    <row r="199">
      <c r="A199" s="4" t="s">
        <v>24</v>
      </c>
      <c r="B199" s="8" t="s">
        <v>217</v>
      </c>
      <c r="C199" s="8" t="s">
        <v>63</v>
      </c>
      <c r="D199" s="17" t="str">
        <f t="shared" si="1"/>
        <v>0</v>
      </c>
      <c r="E199" s="17" t="str">
        <f t="shared" si="17"/>
        <v>0</v>
      </c>
      <c r="F199" s="18" t="str">
        <f t="shared" si="18"/>
        <v>0</v>
      </c>
      <c r="G199" s="19" t="str">
        <f t="shared" si="19"/>
        <v>0</v>
      </c>
      <c r="H199" s="21">
        <v>5260526.87</v>
      </c>
      <c r="I199" s="4"/>
      <c r="J199" s="20"/>
    </row>
    <row r="200">
      <c r="A200" s="4" t="s">
        <v>24</v>
      </c>
      <c r="B200" s="8" t="s">
        <v>218</v>
      </c>
      <c r="C200" s="8" t="s">
        <v>63</v>
      </c>
      <c r="D200" s="17" t="str">
        <f t="shared" si="1"/>
        <v>0</v>
      </c>
      <c r="E200" s="17" t="str">
        <f t="shared" si="17"/>
        <v>0</v>
      </c>
      <c r="F200" s="18" t="str">
        <f t="shared" si="18"/>
        <v>0</v>
      </c>
      <c r="G200" s="19" t="str">
        <f t="shared" si="19"/>
        <v>0</v>
      </c>
      <c r="H200" s="21">
        <v>7116143.25</v>
      </c>
      <c r="I200" s="4"/>
      <c r="J200" s="20"/>
    </row>
    <row r="201">
      <c r="A201" s="4" t="s">
        <v>24</v>
      </c>
      <c r="B201" s="8" t="s">
        <v>219</v>
      </c>
      <c r="C201" s="8" t="s">
        <v>63</v>
      </c>
      <c r="D201" s="17" t="str">
        <f t="shared" si="1"/>
        <v>0</v>
      </c>
      <c r="E201" s="17" t="str">
        <f t="shared" si="17"/>
        <v>0</v>
      </c>
      <c r="F201" s="18" t="str">
        <f t="shared" si="18"/>
        <v>0</v>
      </c>
      <c r="G201" s="19" t="str">
        <f t="shared" si="19"/>
        <v>0</v>
      </c>
      <c r="H201" s="21">
        <v>5265572.78</v>
      </c>
      <c r="I201" s="4"/>
      <c r="J201" s="20"/>
    </row>
    <row r="202">
      <c r="A202" s="4" t="s">
        <v>24</v>
      </c>
      <c r="B202" s="8" t="s">
        <v>220</v>
      </c>
      <c r="C202" s="8" t="s">
        <v>63</v>
      </c>
      <c r="D202" s="17" t="str">
        <f t="shared" si="1"/>
        <v>0</v>
      </c>
      <c r="E202" s="17" t="str">
        <f t="shared" si="17"/>
        <v>0</v>
      </c>
      <c r="F202" s="18" t="str">
        <f t="shared" si="18"/>
        <v>0</v>
      </c>
      <c r="G202" s="19" t="str">
        <f t="shared" si="19"/>
        <v>0</v>
      </c>
      <c r="H202" s="21">
        <v>5171944.89</v>
      </c>
      <c r="I202" s="4"/>
      <c r="J202" s="20"/>
    </row>
    <row r="203">
      <c r="A203" s="4" t="s">
        <v>24</v>
      </c>
      <c r="B203" s="8" t="s">
        <v>148</v>
      </c>
      <c r="C203" s="8" t="s">
        <v>63</v>
      </c>
      <c r="D203" s="17" t="str">
        <f t="shared" si="1"/>
        <v>0</v>
      </c>
      <c r="E203" s="17" t="str">
        <f t="shared" si="17"/>
        <v>0</v>
      </c>
      <c r="F203" s="18" t="str">
        <f t="shared" si="18"/>
        <v>0</v>
      </c>
      <c r="G203" s="19" t="str">
        <f t="shared" si="19"/>
        <v>0</v>
      </c>
      <c r="H203" s="21">
        <v>5565354.29</v>
      </c>
      <c r="I203" s="4"/>
      <c r="J203" s="20"/>
    </row>
    <row r="204">
      <c r="A204" s="4" t="s">
        <v>24</v>
      </c>
      <c r="B204" s="8" t="s">
        <v>221</v>
      </c>
      <c r="C204" s="8" t="s">
        <v>63</v>
      </c>
      <c r="D204" s="17" t="str">
        <f t="shared" si="1"/>
        <v>0</v>
      </c>
      <c r="E204" s="17" t="str">
        <f t="shared" si="17"/>
        <v>0</v>
      </c>
      <c r="F204" s="18" t="str">
        <f t="shared" si="18"/>
        <v>0</v>
      </c>
      <c r="G204" s="19" t="str">
        <f t="shared" si="19"/>
        <v>0</v>
      </c>
      <c r="H204" s="21">
        <v>2529184.59</v>
      </c>
      <c r="I204" s="4"/>
      <c r="J204" s="20"/>
    </row>
    <row r="205">
      <c r="A205" s="4" t="s">
        <v>24</v>
      </c>
      <c r="B205" s="8" t="s">
        <v>222</v>
      </c>
      <c r="C205" s="8" t="s">
        <v>63</v>
      </c>
      <c r="D205" s="17" t="str">
        <f t="shared" si="1"/>
        <v>0</v>
      </c>
      <c r="E205" s="17" t="str">
        <f t="shared" si="17"/>
        <v>0</v>
      </c>
      <c r="F205" s="18" t="str">
        <f t="shared" si="18"/>
        <v>0</v>
      </c>
      <c r="G205" s="19" t="str">
        <f t="shared" si="19"/>
        <v>0</v>
      </c>
      <c r="H205" s="21">
        <v>5910578.23</v>
      </c>
      <c r="I205" s="4"/>
      <c r="J205" s="20"/>
    </row>
    <row r="206">
      <c r="A206" s="4" t="s">
        <v>24</v>
      </c>
      <c r="B206" s="8" t="s">
        <v>91</v>
      </c>
      <c r="C206" s="8" t="s">
        <v>63</v>
      </c>
      <c r="D206" s="17" t="str">
        <f t="shared" si="1"/>
        <v>0</v>
      </c>
      <c r="E206" s="17" t="str">
        <f t="shared" si="17"/>
        <v>0</v>
      </c>
      <c r="F206" s="18" t="str">
        <f t="shared" si="18"/>
        <v>0</v>
      </c>
      <c r="G206" s="19" t="str">
        <f t="shared" si="19"/>
        <v>0</v>
      </c>
      <c r="H206" s="21">
        <v>5551503.84</v>
      </c>
      <c r="I206" s="4"/>
      <c r="J206" s="20"/>
    </row>
    <row r="207">
      <c r="A207" s="4" t="s">
        <v>24</v>
      </c>
      <c r="B207" s="8" t="s">
        <v>223</v>
      </c>
      <c r="C207" s="8" t="s">
        <v>63</v>
      </c>
      <c r="D207" s="17" t="str">
        <f t="shared" si="1"/>
        <v>0</v>
      </c>
      <c r="E207" s="17" t="str">
        <f t="shared" si="17"/>
        <v>0</v>
      </c>
      <c r="F207" s="18" t="str">
        <f t="shared" si="18"/>
        <v>0</v>
      </c>
      <c r="G207" s="19" t="str">
        <f t="shared" si="19"/>
        <v>0</v>
      </c>
      <c r="H207" s="21">
        <v>5874345.93</v>
      </c>
      <c r="I207" s="4"/>
      <c r="J207" s="20"/>
    </row>
    <row r="208">
      <c r="A208" s="4" t="s">
        <v>24</v>
      </c>
      <c r="B208" s="8" t="s">
        <v>224</v>
      </c>
      <c r="C208" s="8" t="s">
        <v>63</v>
      </c>
      <c r="D208" s="17" t="str">
        <f t="shared" si="1"/>
        <v>0</v>
      </c>
      <c r="E208" s="17" t="str">
        <f t="shared" si="17"/>
        <v>0</v>
      </c>
      <c r="F208" s="18" t="str">
        <f t="shared" si="18"/>
        <v>0</v>
      </c>
      <c r="G208" s="19" t="str">
        <f t="shared" si="19"/>
        <v>0</v>
      </c>
      <c r="H208" s="21">
        <v>4405648.05</v>
      </c>
      <c r="I208" s="4"/>
      <c r="J208" s="20"/>
    </row>
    <row r="209">
      <c r="A209" s="4" t="s">
        <v>24</v>
      </c>
      <c r="B209" s="8" t="s">
        <v>225</v>
      </c>
      <c r="C209" s="8" t="s">
        <v>63</v>
      </c>
      <c r="D209" s="17" t="str">
        <f t="shared" si="1"/>
        <v>0</v>
      </c>
      <c r="E209" s="17" t="str">
        <f t="shared" si="17"/>
        <v>0</v>
      </c>
      <c r="F209" s="18" t="str">
        <f t="shared" si="18"/>
        <v>0</v>
      </c>
      <c r="G209" s="19" t="str">
        <f t="shared" si="19"/>
        <v>0</v>
      </c>
      <c r="H209" s="21">
        <v>1705479.45</v>
      </c>
      <c r="I209" s="4"/>
      <c r="J209" s="20"/>
    </row>
    <row r="210">
      <c r="A210" s="4" t="s">
        <v>24</v>
      </c>
      <c r="B210" s="8" t="s">
        <v>226</v>
      </c>
      <c r="C210" s="8" t="s">
        <v>63</v>
      </c>
      <c r="D210" s="17" t="str">
        <f t="shared" si="1"/>
        <v>0</v>
      </c>
      <c r="E210" s="17" t="str">
        <f t="shared" si="17"/>
        <v>0</v>
      </c>
      <c r="F210" s="18" t="str">
        <f t="shared" si="18"/>
        <v>0</v>
      </c>
      <c r="G210" s="19" t="str">
        <f t="shared" si="19"/>
        <v>0</v>
      </c>
      <c r="H210" s="21">
        <v>1644660.8</v>
      </c>
      <c r="I210" s="4"/>
      <c r="J210" s="20"/>
    </row>
    <row r="211">
      <c r="A211" s="4" t="s">
        <v>24</v>
      </c>
      <c r="B211" s="8" t="s">
        <v>227</v>
      </c>
      <c r="C211" s="8" t="s">
        <v>63</v>
      </c>
      <c r="D211" s="17" t="str">
        <f t="shared" si="1"/>
        <v>0</v>
      </c>
      <c r="E211" s="17" t="str">
        <f t="shared" si="17"/>
        <v>0</v>
      </c>
      <c r="F211" s="18" t="str">
        <f t="shared" si="18"/>
        <v>0</v>
      </c>
      <c r="G211" s="19" t="str">
        <f t="shared" si="19"/>
        <v>0</v>
      </c>
      <c r="H211" s="21">
        <v>557606.08</v>
      </c>
      <c r="I211" s="4"/>
      <c r="J211" s="20"/>
    </row>
    <row r="212">
      <c r="A212" s="4" t="s">
        <v>24</v>
      </c>
      <c r="B212" s="8" t="s">
        <v>228</v>
      </c>
      <c r="C212" s="8" t="s">
        <v>63</v>
      </c>
      <c r="D212" s="17" t="str">
        <f t="shared" si="1"/>
        <v>0</v>
      </c>
      <c r="E212" s="17" t="str">
        <f t="shared" si="17"/>
        <v>0</v>
      </c>
      <c r="F212" s="18" t="str">
        <f t="shared" si="18"/>
        <v>0</v>
      </c>
      <c r="G212" s="19" t="str">
        <f t="shared" si="19"/>
        <v>0</v>
      </c>
      <c r="H212" s="21">
        <v>705889.75</v>
      </c>
      <c r="I212" s="4"/>
      <c r="J212" s="20"/>
    </row>
    <row r="213">
      <c r="A213" s="4" t="s">
        <v>24</v>
      </c>
      <c r="B213" s="8" t="s">
        <v>229</v>
      </c>
      <c r="C213" s="8" t="s">
        <v>63</v>
      </c>
      <c r="D213" s="17" t="str">
        <f t="shared" si="1"/>
        <v>0</v>
      </c>
      <c r="E213" s="17" t="str">
        <f t="shared" si="17"/>
        <v>0</v>
      </c>
      <c r="F213" s="18" t="str">
        <f t="shared" si="18"/>
        <v>0</v>
      </c>
      <c r="G213" s="19" t="str">
        <f t="shared" si="19"/>
        <v>0</v>
      </c>
      <c r="H213" s="21">
        <v>2411713.2</v>
      </c>
      <c r="I213" s="4"/>
      <c r="J213" s="20"/>
    </row>
    <row r="214">
      <c r="A214" s="4" t="s">
        <v>24</v>
      </c>
      <c r="B214" s="8" t="s">
        <v>228</v>
      </c>
      <c r="C214" s="8" t="s">
        <v>63</v>
      </c>
      <c r="D214" s="17" t="str">
        <f t="shared" si="1"/>
        <v>0</v>
      </c>
      <c r="E214" s="17" t="str">
        <f t="shared" si="17"/>
        <v>0</v>
      </c>
      <c r="F214" s="18" t="str">
        <f t="shared" si="18"/>
        <v>0</v>
      </c>
      <c r="G214" s="19" t="str">
        <f t="shared" si="19"/>
        <v>0</v>
      </c>
      <c r="H214" s="21">
        <v>8068529.11</v>
      </c>
      <c r="I214" s="4"/>
      <c r="J214" s="20"/>
    </row>
    <row r="215">
      <c r="A215" s="4" t="s">
        <v>24</v>
      </c>
      <c r="B215" s="8" t="s">
        <v>230</v>
      </c>
      <c r="C215" s="8" t="s">
        <v>63</v>
      </c>
      <c r="D215" s="17" t="str">
        <f t="shared" si="1"/>
        <v>0</v>
      </c>
      <c r="E215" s="17" t="str">
        <f t="shared" si="17"/>
        <v>0</v>
      </c>
      <c r="F215" s="18" t="str">
        <f t="shared" si="18"/>
        <v>0</v>
      </c>
      <c r="G215" s="19" t="str">
        <f t="shared" si="19"/>
        <v>0</v>
      </c>
      <c r="H215" s="21">
        <v>1070721.06</v>
      </c>
      <c r="I215" s="4"/>
      <c r="J215" s="20"/>
    </row>
    <row r="216">
      <c r="A216" s="4" t="s">
        <v>24</v>
      </c>
      <c r="B216" s="8" t="s">
        <v>231</v>
      </c>
      <c r="C216" s="8" t="s">
        <v>63</v>
      </c>
      <c r="D216" s="17" t="str">
        <f t="shared" si="1"/>
        <v>0</v>
      </c>
      <c r="E216" s="17" t="str">
        <f t="shared" si="17"/>
        <v>0</v>
      </c>
      <c r="F216" s="18" t="str">
        <f t="shared" si="18"/>
        <v>0</v>
      </c>
      <c r="G216" s="19" t="str">
        <f t="shared" si="19"/>
        <v>0</v>
      </c>
      <c r="H216" s="21">
        <v>2.6837705612E8</v>
      </c>
      <c r="I216" s="4"/>
      <c r="J216" s="20"/>
    </row>
    <row r="217">
      <c r="A217" s="4" t="s">
        <v>24</v>
      </c>
      <c r="B217" s="8" t="s">
        <v>232</v>
      </c>
      <c r="C217" s="8" t="s">
        <v>63</v>
      </c>
      <c r="D217" s="17" t="str">
        <f t="shared" si="1"/>
        <v>0</v>
      </c>
      <c r="E217" s="17" t="str">
        <f t="shared" si="17"/>
        <v>0</v>
      </c>
      <c r="F217" s="18" t="str">
        <f t="shared" si="18"/>
        <v>0</v>
      </c>
      <c r="G217" s="19" t="str">
        <f t="shared" si="19"/>
        <v>0</v>
      </c>
      <c r="H217" s="21">
        <v>575906.44</v>
      </c>
      <c r="I217" s="4"/>
      <c r="J217" s="20"/>
    </row>
    <row r="218">
      <c r="A218" s="4" t="s">
        <v>24</v>
      </c>
      <c r="B218" s="8" t="s">
        <v>233</v>
      </c>
      <c r="C218" s="8" t="s">
        <v>63</v>
      </c>
      <c r="D218" s="17" t="str">
        <f t="shared" si="1"/>
        <v>0</v>
      </c>
      <c r="E218" s="17" t="str">
        <f t="shared" si="17"/>
        <v>0</v>
      </c>
      <c r="F218" s="18" t="str">
        <f t="shared" si="18"/>
        <v>0</v>
      </c>
      <c r="G218" s="19" t="str">
        <f t="shared" si="19"/>
        <v>0</v>
      </c>
      <c r="H218" s="21">
        <v>644030.83</v>
      </c>
      <c r="I218" s="4"/>
      <c r="J218" s="20"/>
    </row>
    <row r="219">
      <c r="A219" s="4" t="s">
        <v>24</v>
      </c>
      <c r="B219" s="8" t="s">
        <v>234</v>
      </c>
      <c r="C219" s="8" t="s">
        <v>63</v>
      </c>
      <c r="D219" s="17" t="str">
        <f t="shared" si="1"/>
        <v>0</v>
      </c>
      <c r="E219" s="17" t="str">
        <f t="shared" si="17"/>
        <v>0</v>
      </c>
      <c r="F219" s="18" t="str">
        <f t="shared" si="18"/>
        <v>0</v>
      </c>
      <c r="G219" s="19" t="str">
        <f t="shared" si="19"/>
        <v>0</v>
      </c>
      <c r="H219" s="21">
        <v>4.111041223E7</v>
      </c>
      <c r="I219" s="4"/>
      <c r="J219" s="20"/>
    </row>
    <row r="220">
      <c r="A220" s="4" t="s">
        <v>24</v>
      </c>
      <c r="B220" s="8" t="s">
        <v>235</v>
      </c>
      <c r="C220" s="8" t="s">
        <v>63</v>
      </c>
      <c r="D220" s="17" t="str">
        <f t="shared" si="1"/>
        <v>0</v>
      </c>
      <c r="E220" s="17" t="str">
        <f t="shared" si="17"/>
        <v>0</v>
      </c>
      <c r="F220" s="18" t="str">
        <f t="shared" si="18"/>
        <v>0</v>
      </c>
      <c r="G220" s="19" t="str">
        <f t="shared" si="19"/>
        <v>0</v>
      </c>
      <c r="H220" s="21">
        <v>2.034054691E7</v>
      </c>
      <c r="I220" s="4"/>
      <c r="J220" s="20"/>
    </row>
    <row r="221">
      <c r="A221" s="4" t="s">
        <v>24</v>
      </c>
      <c r="B221" s="8" t="s">
        <v>236</v>
      </c>
      <c r="C221" s="8" t="s">
        <v>63</v>
      </c>
      <c r="D221" s="17" t="str">
        <f t="shared" si="1"/>
        <v>0</v>
      </c>
      <c r="E221" s="17" t="str">
        <f t="shared" si="17"/>
        <v>0</v>
      </c>
      <c r="F221" s="18" t="str">
        <f t="shared" si="18"/>
        <v>0</v>
      </c>
      <c r="G221" s="19" t="str">
        <f t="shared" si="19"/>
        <v>0</v>
      </c>
      <c r="H221" s="21">
        <v>1.757982851E7</v>
      </c>
      <c r="I221" s="4"/>
      <c r="J221" s="20"/>
    </row>
    <row r="222">
      <c r="A222" s="4" t="s">
        <v>24</v>
      </c>
      <c r="B222" s="8" t="s">
        <v>237</v>
      </c>
      <c r="C222" s="8" t="s">
        <v>63</v>
      </c>
      <c r="D222" s="17" t="str">
        <f t="shared" si="1"/>
        <v>0</v>
      </c>
      <c r="E222" s="17" t="str">
        <f t="shared" si="17"/>
        <v>0</v>
      </c>
      <c r="F222" s="18" t="str">
        <f t="shared" si="18"/>
        <v>0</v>
      </c>
      <c r="G222" s="19" t="str">
        <f t="shared" si="19"/>
        <v>0</v>
      </c>
      <c r="H222" s="21">
        <v>2.471708295E7</v>
      </c>
      <c r="I222" s="4"/>
      <c r="J222" s="20"/>
    </row>
    <row r="223">
      <c r="A223" s="4" t="s">
        <v>24</v>
      </c>
      <c r="B223" s="8" t="s">
        <v>238</v>
      </c>
      <c r="C223" s="8" t="s">
        <v>63</v>
      </c>
      <c r="D223" s="17" t="str">
        <f t="shared" si="1"/>
        <v>0</v>
      </c>
      <c r="E223" s="17" t="str">
        <f t="shared" si="17"/>
        <v>0</v>
      </c>
      <c r="F223" s="18" t="str">
        <f t="shared" si="18"/>
        <v>0</v>
      </c>
      <c r="G223" s="19" t="str">
        <f t="shared" si="19"/>
        <v>0</v>
      </c>
      <c r="H223" s="21">
        <v>2.080671678E7</v>
      </c>
      <c r="I223" s="4"/>
      <c r="J223" s="20"/>
    </row>
    <row r="224">
      <c r="A224" s="4" t="s">
        <v>24</v>
      </c>
      <c r="B224" s="8" t="s">
        <v>239</v>
      </c>
      <c r="C224" s="8" t="s">
        <v>63</v>
      </c>
      <c r="D224" s="17" t="str">
        <f t="shared" si="1"/>
        <v>0</v>
      </c>
      <c r="E224" s="17" t="str">
        <f t="shared" si="17"/>
        <v>0</v>
      </c>
      <c r="F224" s="18" t="str">
        <f t="shared" si="18"/>
        <v>0</v>
      </c>
      <c r="G224" s="19" t="str">
        <f t="shared" si="19"/>
        <v>0</v>
      </c>
      <c r="H224" s="21">
        <v>4.1473359678E8</v>
      </c>
      <c r="I224" s="4"/>
      <c r="J224" s="20"/>
    </row>
    <row r="225">
      <c r="A225" s="4" t="s">
        <v>24</v>
      </c>
      <c r="B225" s="8" t="s">
        <v>240</v>
      </c>
      <c r="C225" s="8" t="s">
        <v>63</v>
      </c>
      <c r="D225" s="17" t="str">
        <f t="shared" si="1"/>
        <v>0</v>
      </c>
      <c r="E225" s="17" t="str">
        <f t="shared" si="17"/>
        <v>0</v>
      </c>
      <c r="F225" s="18" t="str">
        <f t="shared" si="18"/>
        <v>0</v>
      </c>
      <c r="G225" s="19" t="str">
        <f t="shared" si="19"/>
        <v>0</v>
      </c>
      <c r="H225" s="21">
        <v>1.4119266151E8</v>
      </c>
      <c r="I225" s="4"/>
      <c r="J225" s="20"/>
    </row>
    <row r="226">
      <c r="A226" s="4" t="s">
        <v>24</v>
      </c>
      <c r="B226" s="8" t="s">
        <v>241</v>
      </c>
      <c r="C226" s="8" t="s">
        <v>63</v>
      </c>
      <c r="D226" s="17" t="str">
        <f t="shared" si="1"/>
        <v>0</v>
      </c>
      <c r="E226" s="17" t="str">
        <f t="shared" si="17"/>
        <v>0</v>
      </c>
      <c r="F226" s="18" t="str">
        <f t="shared" si="18"/>
        <v>0</v>
      </c>
      <c r="G226" s="19" t="str">
        <f t="shared" si="19"/>
        <v>0</v>
      </c>
      <c r="H226" s="21">
        <v>8210125.08</v>
      </c>
      <c r="I226" s="4"/>
      <c r="J226" s="20"/>
    </row>
    <row r="227">
      <c r="A227" s="4" t="s">
        <v>24</v>
      </c>
      <c r="B227" s="8" t="s">
        <v>242</v>
      </c>
      <c r="C227" s="8" t="s">
        <v>63</v>
      </c>
      <c r="D227" s="17" t="str">
        <f t="shared" si="1"/>
        <v>0</v>
      </c>
      <c r="E227" s="17" t="str">
        <f t="shared" si="17"/>
        <v>0</v>
      </c>
      <c r="F227" s="18" t="str">
        <f t="shared" si="18"/>
        <v>0</v>
      </c>
      <c r="G227" s="19" t="str">
        <f t="shared" si="19"/>
        <v>0</v>
      </c>
      <c r="H227" s="21">
        <v>2326600.96</v>
      </c>
      <c r="I227" s="4"/>
      <c r="J227" s="20"/>
    </row>
    <row r="228">
      <c r="A228" s="4" t="s">
        <v>24</v>
      </c>
      <c r="B228" s="8" t="s">
        <v>243</v>
      </c>
      <c r="C228" s="8" t="s">
        <v>63</v>
      </c>
      <c r="D228" s="17" t="str">
        <f t="shared" si="1"/>
        <v>0</v>
      </c>
      <c r="E228" s="17" t="str">
        <f t="shared" si="17"/>
        <v>0</v>
      </c>
      <c r="F228" s="18" t="str">
        <f t="shared" si="18"/>
        <v>0</v>
      </c>
      <c r="G228" s="19" t="str">
        <f t="shared" si="19"/>
        <v>0</v>
      </c>
      <c r="H228" s="21">
        <v>2.3867863077E8</v>
      </c>
      <c r="I228" s="4"/>
      <c r="J228" s="20"/>
    </row>
    <row r="229">
      <c r="A229" s="4" t="s">
        <v>24</v>
      </c>
      <c r="B229" s="8" t="s">
        <v>244</v>
      </c>
      <c r="C229" s="8" t="s">
        <v>245</v>
      </c>
      <c r="D229" s="17" t="str">
        <f t="shared" si="1"/>
        <v>0</v>
      </c>
      <c r="E229" s="17" t="str">
        <f t="shared" si="17"/>
        <v>0</v>
      </c>
      <c r="F229" s="18" t="str">
        <f t="shared" si="18"/>
        <v>0</v>
      </c>
      <c r="G229" s="19" t="str">
        <f t="shared" si="19"/>
        <v>0</v>
      </c>
      <c r="H229" s="21">
        <v>1.167329758E7</v>
      </c>
      <c r="I229" s="4"/>
      <c r="J229" s="20"/>
    </row>
    <row r="230">
      <c r="A230" s="4" t="s">
        <v>24</v>
      </c>
      <c r="B230" s="8" t="s">
        <v>246</v>
      </c>
      <c r="C230" s="8" t="s">
        <v>245</v>
      </c>
      <c r="D230" s="17" t="str">
        <f t="shared" si="1"/>
        <v>0</v>
      </c>
      <c r="E230" s="17" t="str">
        <f t="shared" si="17"/>
        <v>0</v>
      </c>
      <c r="F230" s="18" t="str">
        <f t="shared" si="18"/>
        <v>0</v>
      </c>
      <c r="G230" s="19" t="str">
        <f t="shared" si="19"/>
        <v>0</v>
      </c>
      <c r="H230" s="21">
        <v>2.324905055E7</v>
      </c>
      <c r="I230" s="4"/>
      <c r="J230" s="20"/>
    </row>
    <row r="231">
      <c r="A231" s="4" t="s">
        <v>24</v>
      </c>
      <c r="B231" s="8" t="s">
        <v>247</v>
      </c>
      <c r="C231" s="8" t="s">
        <v>245</v>
      </c>
      <c r="D231" s="17" t="str">
        <f t="shared" si="1"/>
        <v>0</v>
      </c>
      <c r="E231" s="17" t="str">
        <f t="shared" si="17"/>
        <v>0</v>
      </c>
      <c r="F231" s="18" t="str">
        <f t="shared" si="18"/>
        <v>0</v>
      </c>
      <c r="G231" s="19" t="str">
        <f t="shared" si="19"/>
        <v>0</v>
      </c>
      <c r="H231" s="21">
        <v>6481888.73</v>
      </c>
      <c r="I231" s="4"/>
      <c r="J231" s="20"/>
    </row>
    <row r="232">
      <c r="A232" s="4" t="s">
        <v>24</v>
      </c>
      <c r="B232" s="8" t="s">
        <v>248</v>
      </c>
      <c r="C232" s="8" t="s">
        <v>245</v>
      </c>
      <c r="D232" s="17" t="str">
        <f t="shared" si="1"/>
        <v>0</v>
      </c>
      <c r="E232" s="17" t="str">
        <f t="shared" si="17"/>
        <v>0</v>
      </c>
      <c r="F232" s="18" t="str">
        <f t="shared" si="18"/>
        <v>0</v>
      </c>
      <c r="G232" s="19" t="str">
        <f t="shared" si="19"/>
        <v>0</v>
      </c>
      <c r="H232" s="21">
        <v>5457059.96</v>
      </c>
      <c r="I232" s="4"/>
      <c r="J232" s="20"/>
    </row>
    <row r="233">
      <c r="A233" s="4" t="s">
        <v>24</v>
      </c>
      <c r="B233" s="8" t="s">
        <v>249</v>
      </c>
      <c r="C233" s="8" t="s">
        <v>245</v>
      </c>
      <c r="D233" s="17" t="str">
        <f t="shared" si="1"/>
        <v>0</v>
      </c>
      <c r="E233" s="17" t="str">
        <f t="shared" si="17"/>
        <v>0</v>
      </c>
      <c r="F233" s="18" t="str">
        <f t="shared" si="18"/>
        <v>0</v>
      </c>
      <c r="G233" s="19" t="str">
        <f t="shared" si="19"/>
        <v>0</v>
      </c>
      <c r="H233" s="21">
        <v>1.440360987E7</v>
      </c>
      <c r="I233" s="4"/>
      <c r="J233" s="20"/>
    </row>
    <row r="234">
      <c r="A234" s="4" t="s">
        <v>24</v>
      </c>
      <c r="B234" s="8" t="s">
        <v>250</v>
      </c>
      <c r="C234" s="8" t="s">
        <v>245</v>
      </c>
      <c r="D234" s="17" t="str">
        <f t="shared" si="1"/>
        <v>0</v>
      </c>
      <c r="E234" s="17" t="str">
        <f t="shared" si="17"/>
        <v>0</v>
      </c>
      <c r="F234" s="18" t="str">
        <f t="shared" si="18"/>
        <v>0</v>
      </c>
      <c r="G234" s="19" t="str">
        <f t="shared" si="19"/>
        <v>0</v>
      </c>
      <c r="H234" s="21">
        <v>2731804.97</v>
      </c>
      <c r="I234" s="4"/>
      <c r="J234" s="20"/>
    </row>
    <row r="235">
      <c r="A235" s="4" t="s">
        <v>24</v>
      </c>
      <c r="B235" s="8" t="s">
        <v>251</v>
      </c>
      <c r="C235" s="8" t="s">
        <v>245</v>
      </c>
      <c r="D235" s="17" t="str">
        <f t="shared" si="1"/>
        <v>0</v>
      </c>
      <c r="E235" s="17" t="str">
        <f t="shared" si="17"/>
        <v>0</v>
      </c>
      <c r="F235" s="18" t="str">
        <f t="shared" si="18"/>
        <v>0</v>
      </c>
      <c r="G235" s="19" t="str">
        <f t="shared" si="19"/>
        <v>0</v>
      </c>
      <c r="H235" s="21">
        <v>6544379.81</v>
      </c>
      <c r="I235" s="4"/>
      <c r="J235" s="20"/>
    </row>
    <row r="236">
      <c r="A236" s="4" t="s">
        <v>24</v>
      </c>
      <c r="B236" s="8" t="s">
        <v>252</v>
      </c>
      <c r="C236" s="8" t="s">
        <v>245</v>
      </c>
      <c r="D236" s="17" t="str">
        <f t="shared" si="1"/>
        <v>0</v>
      </c>
      <c r="E236" s="17" t="str">
        <f t="shared" si="17"/>
        <v>0</v>
      </c>
      <c r="F236" s="18" t="str">
        <f t="shared" si="18"/>
        <v>0</v>
      </c>
      <c r="G236" s="19" t="str">
        <f t="shared" si="19"/>
        <v>0</v>
      </c>
      <c r="H236" s="21">
        <v>5708089.56</v>
      </c>
      <c r="I236" s="4"/>
      <c r="J236" s="20"/>
    </row>
    <row r="237">
      <c r="A237" s="4" t="s">
        <v>24</v>
      </c>
      <c r="B237" s="8" t="s">
        <v>253</v>
      </c>
      <c r="C237" s="8" t="s">
        <v>245</v>
      </c>
      <c r="D237" s="17" t="str">
        <f t="shared" si="1"/>
        <v>0</v>
      </c>
      <c r="E237" s="17" t="str">
        <f t="shared" si="17"/>
        <v>0</v>
      </c>
      <c r="F237" s="18" t="str">
        <f t="shared" si="18"/>
        <v>0</v>
      </c>
      <c r="G237" s="19" t="str">
        <f t="shared" si="19"/>
        <v>0</v>
      </c>
      <c r="H237" s="21">
        <v>7614575.64</v>
      </c>
      <c r="I237" s="4"/>
      <c r="J237" s="20"/>
    </row>
    <row r="238">
      <c r="A238" s="4" t="s">
        <v>24</v>
      </c>
      <c r="B238" s="8" t="s">
        <v>254</v>
      </c>
      <c r="C238" s="8" t="s">
        <v>245</v>
      </c>
      <c r="D238" s="17" t="str">
        <f t="shared" si="1"/>
        <v>0</v>
      </c>
      <c r="E238" s="17" t="str">
        <f t="shared" si="17"/>
        <v>0</v>
      </c>
      <c r="F238" s="18" t="str">
        <f t="shared" si="18"/>
        <v>0</v>
      </c>
      <c r="G238" s="19" t="str">
        <f t="shared" si="19"/>
        <v>0</v>
      </c>
      <c r="H238" s="21">
        <v>164321.49</v>
      </c>
      <c r="I238" s="4"/>
      <c r="J238" s="20"/>
    </row>
    <row r="239">
      <c r="A239" s="4" t="s">
        <v>24</v>
      </c>
      <c r="B239" s="8" t="s">
        <v>255</v>
      </c>
      <c r="C239" s="8" t="s">
        <v>245</v>
      </c>
      <c r="D239" s="17" t="str">
        <f t="shared" si="1"/>
        <v>0</v>
      </c>
      <c r="E239" s="17" t="str">
        <f t="shared" si="17"/>
        <v>0</v>
      </c>
      <c r="F239" s="18" t="str">
        <f t="shared" si="18"/>
        <v>0</v>
      </c>
      <c r="G239" s="19" t="str">
        <f t="shared" si="19"/>
        <v>0</v>
      </c>
      <c r="H239" s="21">
        <v>1.109490411E7</v>
      </c>
      <c r="I239" s="4"/>
      <c r="J239" s="20"/>
    </row>
    <row r="240">
      <c r="A240" s="4" t="s">
        <v>24</v>
      </c>
      <c r="B240" s="8" t="s">
        <v>256</v>
      </c>
      <c r="C240" s="8" t="s">
        <v>245</v>
      </c>
      <c r="D240" s="17" t="str">
        <f t="shared" si="1"/>
        <v>0</v>
      </c>
      <c r="E240" s="17" t="str">
        <f t="shared" si="17"/>
        <v>0</v>
      </c>
      <c r="F240" s="18" t="str">
        <f t="shared" si="18"/>
        <v>0</v>
      </c>
      <c r="G240" s="19" t="str">
        <f t="shared" si="19"/>
        <v>0</v>
      </c>
      <c r="H240" s="21">
        <v>5.1132031E7</v>
      </c>
      <c r="I240" s="4"/>
      <c r="J240" s="20"/>
    </row>
    <row r="241">
      <c r="A241" s="4" t="s">
        <v>24</v>
      </c>
      <c r="B241" s="8" t="s">
        <v>257</v>
      </c>
      <c r="C241" s="8" t="s">
        <v>245</v>
      </c>
      <c r="D241" s="17" t="str">
        <f t="shared" si="1"/>
        <v>0</v>
      </c>
      <c r="E241" s="17" t="str">
        <f t="shared" si="17"/>
        <v>0</v>
      </c>
      <c r="F241" s="18" t="str">
        <f t="shared" si="18"/>
        <v>0</v>
      </c>
      <c r="G241" s="19" t="str">
        <f t="shared" si="19"/>
        <v>0</v>
      </c>
      <c r="H241" s="21">
        <v>5.229217661E7</v>
      </c>
      <c r="I241" s="4"/>
      <c r="J241" s="20"/>
    </row>
    <row r="242">
      <c r="A242" s="4" t="s">
        <v>24</v>
      </c>
      <c r="B242" s="8" t="s">
        <v>258</v>
      </c>
      <c r="C242" s="8" t="s">
        <v>245</v>
      </c>
      <c r="D242" s="17" t="str">
        <f t="shared" si="1"/>
        <v>0</v>
      </c>
      <c r="E242" s="17" t="str">
        <f t="shared" si="17"/>
        <v>0</v>
      </c>
      <c r="F242" s="18" t="str">
        <f t="shared" si="18"/>
        <v>0</v>
      </c>
      <c r="G242" s="19" t="str">
        <f t="shared" si="19"/>
        <v>0</v>
      </c>
      <c r="H242" s="21">
        <v>6.748628713E7</v>
      </c>
      <c r="I242" s="4"/>
      <c r="J242" s="20"/>
    </row>
    <row r="243">
      <c r="A243" s="4" t="s">
        <v>24</v>
      </c>
      <c r="B243" s="8" t="s">
        <v>259</v>
      </c>
      <c r="C243" s="8" t="s">
        <v>260</v>
      </c>
      <c r="D243" s="17" t="str">
        <f t="shared" si="1"/>
        <v>0</v>
      </c>
      <c r="E243" s="17" t="str">
        <f t="shared" si="17"/>
        <v>0</v>
      </c>
      <c r="F243" s="18" t="str">
        <f t="shared" si="18"/>
        <v>0</v>
      </c>
      <c r="G243" s="19" t="str">
        <f t="shared" si="19"/>
        <v>0</v>
      </c>
      <c r="H243" s="21">
        <v>2151709.21</v>
      </c>
      <c r="I243" s="4"/>
      <c r="J243" s="20"/>
    </row>
    <row r="244">
      <c r="A244" s="4" t="s">
        <v>24</v>
      </c>
      <c r="B244" s="8" t="s">
        <v>261</v>
      </c>
      <c r="C244" s="8" t="s">
        <v>260</v>
      </c>
      <c r="D244" s="17" t="str">
        <f t="shared" si="1"/>
        <v>0</v>
      </c>
      <c r="E244" s="17" t="str">
        <f t="shared" si="17"/>
        <v>0</v>
      </c>
      <c r="F244" s="18" t="str">
        <f t="shared" si="18"/>
        <v>0</v>
      </c>
      <c r="G244" s="19" t="str">
        <f t="shared" si="19"/>
        <v>0</v>
      </c>
      <c r="H244" s="21">
        <v>1104116.66</v>
      </c>
      <c r="I244" s="4"/>
      <c r="J244" s="20"/>
    </row>
    <row r="245">
      <c r="A245" s="4" t="s">
        <v>24</v>
      </c>
      <c r="B245" s="8" t="s">
        <v>262</v>
      </c>
      <c r="C245" s="8" t="s">
        <v>263</v>
      </c>
      <c r="D245" s="17" t="str">
        <f t="shared" si="1"/>
        <v>0</v>
      </c>
      <c r="E245" s="17" t="str">
        <f t="shared" si="17"/>
        <v>0</v>
      </c>
      <c r="F245" s="18" t="str">
        <f t="shared" si="18"/>
        <v>0</v>
      </c>
      <c r="G245" s="19" t="str">
        <f t="shared" si="19"/>
        <v>0</v>
      </c>
      <c r="H245" s="21">
        <v>1.04116954E7</v>
      </c>
      <c r="I245" s="4"/>
      <c r="J245" s="20"/>
    </row>
    <row r="246">
      <c r="A246" s="4" t="s">
        <v>24</v>
      </c>
      <c r="B246" s="8" t="s">
        <v>264</v>
      </c>
      <c r="C246" s="8" t="s">
        <v>263</v>
      </c>
      <c r="D246" s="17" t="str">
        <f t="shared" si="1"/>
        <v>0</v>
      </c>
      <c r="E246" s="17" t="str">
        <f t="shared" si="17"/>
        <v>0</v>
      </c>
      <c r="F246" s="18" t="str">
        <f t="shared" si="18"/>
        <v>0</v>
      </c>
      <c r="G246" s="19" t="str">
        <f t="shared" si="19"/>
        <v>0</v>
      </c>
      <c r="H246" s="21">
        <v>2.363586305E7</v>
      </c>
      <c r="I246" s="4"/>
      <c r="J246" s="20"/>
    </row>
    <row r="247">
      <c r="A247" s="4" t="s">
        <v>24</v>
      </c>
      <c r="B247" s="8" t="s">
        <v>265</v>
      </c>
      <c r="C247" s="8" t="s">
        <v>263</v>
      </c>
      <c r="D247" s="17" t="str">
        <f t="shared" si="1"/>
        <v>0</v>
      </c>
      <c r="E247" s="17" t="str">
        <f t="shared" si="17"/>
        <v>0</v>
      </c>
      <c r="F247" s="18" t="str">
        <f t="shared" si="18"/>
        <v>0</v>
      </c>
      <c r="G247" s="19" t="str">
        <f t="shared" si="19"/>
        <v>0</v>
      </c>
      <c r="H247" s="21">
        <v>1.575277319E7</v>
      </c>
      <c r="I247" s="4"/>
      <c r="J247" s="20"/>
    </row>
    <row r="248">
      <c r="A248" s="4" t="s">
        <v>24</v>
      </c>
      <c r="B248" s="8" t="s">
        <v>266</v>
      </c>
      <c r="C248" s="8" t="s">
        <v>263</v>
      </c>
      <c r="D248" s="17" t="str">
        <f t="shared" si="1"/>
        <v>0</v>
      </c>
      <c r="E248" s="17" t="str">
        <f t="shared" si="17"/>
        <v>0</v>
      </c>
      <c r="F248" s="18" t="str">
        <f t="shared" si="18"/>
        <v>0</v>
      </c>
      <c r="G248" s="19" t="str">
        <f t="shared" si="19"/>
        <v>0</v>
      </c>
      <c r="H248" s="21">
        <v>8809293.0</v>
      </c>
      <c r="I248" s="4"/>
      <c r="J248" s="20"/>
    </row>
    <row r="249">
      <c r="A249" s="4" t="s">
        <v>24</v>
      </c>
      <c r="B249" s="8" t="s">
        <v>267</v>
      </c>
      <c r="C249" s="8" t="s">
        <v>263</v>
      </c>
      <c r="D249" s="17" t="str">
        <f t="shared" si="1"/>
        <v>0</v>
      </c>
      <c r="E249" s="17" t="str">
        <f t="shared" si="17"/>
        <v>0</v>
      </c>
      <c r="F249" s="18" t="str">
        <f t="shared" si="18"/>
        <v>0</v>
      </c>
      <c r="G249" s="19" t="str">
        <f t="shared" si="19"/>
        <v>0</v>
      </c>
      <c r="H249" s="21">
        <v>2.607279222E7</v>
      </c>
      <c r="I249" s="4"/>
      <c r="J249" s="20"/>
    </row>
    <row r="250">
      <c r="A250" s="4" t="s">
        <v>24</v>
      </c>
      <c r="B250" s="8" t="s">
        <v>268</v>
      </c>
      <c r="C250" s="8" t="s">
        <v>263</v>
      </c>
      <c r="D250" s="17" t="str">
        <f t="shared" si="1"/>
        <v>0</v>
      </c>
      <c r="E250" s="17" t="str">
        <f t="shared" si="17"/>
        <v>0</v>
      </c>
      <c r="F250" s="18" t="str">
        <f t="shared" si="18"/>
        <v>0</v>
      </c>
      <c r="G250" s="19" t="str">
        <f t="shared" si="19"/>
        <v>0</v>
      </c>
      <c r="H250" s="21">
        <v>1.476776776E7</v>
      </c>
      <c r="I250" s="4"/>
      <c r="J250" s="20"/>
    </row>
    <row r="251">
      <c r="A251" s="4" t="s">
        <v>24</v>
      </c>
      <c r="B251" s="8" t="s">
        <v>269</v>
      </c>
      <c r="C251" s="8" t="s">
        <v>263</v>
      </c>
      <c r="D251" s="17" t="str">
        <f t="shared" si="1"/>
        <v>0</v>
      </c>
      <c r="E251" s="17" t="str">
        <f t="shared" si="17"/>
        <v>0</v>
      </c>
      <c r="F251" s="18" t="str">
        <f t="shared" si="18"/>
        <v>0</v>
      </c>
      <c r="G251" s="19" t="str">
        <f t="shared" si="19"/>
        <v>0</v>
      </c>
      <c r="H251" s="21">
        <v>1.172429612E7</v>
      </c>
      <c r="I251" s="4"/>
      <c r="J251" s="20"/>
    </row>
    <row r="252">
      <c r="A252" s="4" t="s">
        <v>24</v>
      </c>
      <c r="B252" s="8" t="s">
        <v>270</v>
      </c>
      <c r="C252" s="8" t="s">
        <v>263</v>
      </c>
      <c r="D252" s="17" t="str">
        <f t="shared" si="1"/>
        <v>0</v>
      </c>
      <c r="E252" s="17" t="str">
        <f t="shared" si="17"/>
        <v>0</v>
      </c>
      <c r="F252" s="18" t="str">
        <f t="shared" si="18"/>
        <v>0</v>
      </c>
      <c r="G252" s="19" t="str">
        <f t="shared" si="19"/>
        <v>0</v>
      </c>
      <c r="H252" s="21">
        <v>4651505.3</v>
      </c>
      <c r="I252" s="4"/>
      <c r="J252" s="20"/>
    </row>
    <row r="253">
      <c r="A253" s="4" t="s">
        <v>24</v>
      </c>
      <c r="B253" s="8" t="s">
        <v>271</v>
      </c>
      <c r="C253" s="8" t="s">
        <v>263</v>
      </c>
      <c r="D253" s="17" t="str">
        <f t="shared" si="1"/>
        <v>0</v>
      </c>
      <c r="E253" s="17" t="str">
        <f t="shared" si="17"/>
        <v>0</v>
      </c>
      <c r="F253" s="18" t="str">
        <f t="shared" si="18"/>
        <v>0</v>
      </c>
      <c r="G253" s="19" t="str">
        <f t="shared" si="19"/>
        <v>0</v>
      </c>
      <c r="H253" s="21">
        <v>9607470.0</v>
      </c>
      <c r="I253" s="4"/>
      <c r="J253" s="20"/>
    </row>
    <row r="254">
      <c r="A254" s="4" t="s">
        <v>24</v>
      </c>
      <c r="B254" s="8" t="s">
        <v>272</v>
      </c>
      <c r="C254" s="8" t="s">
        <v>263</v>
      </c>
      <c r="D254" s="17" t="str">
        <f t="shared" si="1"/>
        <v>0</v>
      </c>
      <c r="E254" s="17" t="str">
        <f t="shared" si="17"/>
        <v>0</v>
      </c>
      <c r="F254" s="18" t="str">
        <f t="shared" si="18"/>
        <v>0</v>
      </c>
      <c r="G254" s="19" t="str">
        <f t="shared" si="19"/>
        <v>0</v>
      </c>
      <c r="H254" s="21">
        <v>1.026009613E7</v>
      </c>
      <c r="I254" s="4"/>
      <c r="J254" s="20"/>
    </row>
    <row r="255">
      <c r="A255" s="4" t="s">
        <v>24</v>
      </c>
      <c r="B255" s="8" t="s">
        <v>273</v>
      </c>
      <c r="C255" s="8" t="s">
        <v>263</v>
      </c>
      <c r="D255" s="17" t="str">
        <f t="shared" si="1"/>
        <v>0</v>
      </c>
      <c r="E255" s="17" t="str">
        <f t="shared" si="17"/>
        <v>0</v>
      </c>
      <c r="F255" s="18" t="str">
        <f t="shared" si="18"/>
        <v>0</v>
      </c>
      <c r="G255" s="19" t="str">
        <f t="shared" si="19"/>
        <v>0</v>
      </c>
      <c r="H255" s="21">
        <v>6024587.67</v>
      </c>
      <c r="I255" s="4"/>
      <c r="J255" s="20"/>
    </row>
    <row r="256">
      <c r="A256" s="4" t="s">
        <v>24</v>
      </c>
      <c r="B256" s="8" t="s">
        <v>274</v>
      </c>
      <c r="C256" s="8" t="s">
        <v>263</v>
      </c>
      <c r="D256" s="17" t="str">
        <f t="shared" si="1"/>
        <v>0</v>
      </c>
      <c r="E256" s="17" t="str">
        <f t="shared" si="17"/>
        <v>0</v>
      </c>
      <c r="F256" s="18" t="str">
        <f t="shared" si="18"/>
        <v>0</v>
      </c>
      <c r="G256" s="19" t="str">
        <f t="shared" si="19"/>
        <v>0</v>
      </c>
      <c r="H256" s="21">
        <v>1.765520561E7</v>
      </c>
      <c r="I256" s="4"/>
      <c r="J256" s="20"/>
    </row>
    <row r="257">
      <c r="A257" s="4" t="s">
        <v>24</v>
      </c>
      <c r="B257" s="8" t="s">
        <v>275</v>
      </c>
      <c r="C257" s="8" t="s">
        <v>263</v>
      </c>
      <c r="D257" s="17" t="str">
        <f t="shared" si="1"/>
        <v>0</v>
      </c>
      <c r="E257" s="17" t="str">
        <f t="shared" si="17"/>
        <v>0</v>
      </c>
      <c r="F257" s="18" t="str">
        <f t="shared" si="18"/>
        <v>0</v>
      </c>
      <c r="G257" s="19" t="str">
        <f t="shared" si="19"/>
        <v>0</v>
      </c>
      <c r="H257" s="21">
        <v>1.022946422E7</v>
      </c>
      <c r="I257" s="4"/>
      <c r="J257" s="20"/>
    </row>
    <row r="258">
      <c r="A258" s="4" t="s">
        <v>24</v>
      </c>
      <c r="B258" s="8" t="s">
        <v>276</v>
      </c>
      <c r="C258" s="8" t="s">
        <v>263</v>
      </c>
      <c r="D258" s="17" t="str">
        <f t="shared" si="1"/>
        <v>0</v>
      </c>
      <c r="E258" s="17" t="str">
        <f t="shared" si="17"/>
        <v>0</v>
      </c>
      <c r="F258" s="18" t="str">
        <f t="shared" si="18"/>
        <v>0</v>
      </c>
      <c r="G258" s="19" t="str">
        <f t="shared" si="19"/>
        <v>0</v>
      </c>
      <c r="H258" s="21">
        <v>1.809733008E7</v>
      </c>
      <c r="I258" s="4"/>
      <c r="J258" s="20"/>
    </row>
    <row r="259">
      <c r="A259" s="4" t="s">
        <v>24</v>
      </c>
      <c r="B259" s="8" t="s">
        <v>277</v>
      </c>
      <c r="C259" s="8" t="s">
        <v>263</v>
      </c>
      <c r="D259" s="17" t="str">
        <f t="shared" si="1"/>
        <v>0</v>
      </c>
      <c r="E259" s="17" t="str">
        <f t="shared" si="17"/>
        <v>0</v>
      </c>
      <c r="F259" s="18" t="str">
        <f t="shared" si="18"/>
        <v>0</v>
      </c>
      <c r="G259" s="19" t="str">
        <f t="shared" si="19"/>
        <v>0</v>
      </c>
      <c r="H259" s="21">
        <v>2.022588E7</v>
      </c>
      <c r="I259" s="4"/>
      <c r="J259" s="20"/>
    </row>
    <row r="260">
      <c r="A260" s="4" t="s">
        <v>24</v>
      </c>
      <c r="B260" s="8" t="s">
        <v>278</v>
      </c>
      <c r="C260" s="8" t="s">
        <v>263</v>
      </c>
      <c r="D260" s="17" t="str">
        <f t="shared" si="1"/>
        <v>0</v>
      </c>
      <c r="E260" s="17" t="str">
        <f t="shared" si="17"/>
        <v>0</v>
      </c>
      <c r="F260" s="18" t="str">
        <f t="shared" si="18"/>
        <v>0</v>
      </c>
      <c r="G260" s="19" t="str">
        <f t="shared" si="19"/>
        <v>0</v>
      </c>
      <c r="H260" s="21">
        <v>8115098.78</v>
      </c>
      <c r="I260" s="4"/>
      <c r="J260" s="20"/>
    </row>
    <row r="261">
      <c r="A261" s="4" t="s">
        <v>24</v>
      </c>
      <c r="B261" s="8" t="s">
        <v>279</v>
      </c>
      <c r="C261" s="8" t="s">
        <v>263</v>
      </c>
      <c r="D261" s="17" t="str">
        <f t="shared" si="1"/>
        <v>0</v>
      </c>
      <c r="E261" s="17" t="str">
        <f t="shared" si="17"/>
        <v>0</v>
      </c>
      <c r="F261" s="18" t="str">
        <f t="shared" si="18"/>
        <v>0</v>
      </c>
      <c r="G261" s="19" t="str">
        <f t="shared" si="19"/>
        <v>0</v>
      </c>
      <c r="H261" s="21">
        <v>2.244302556E7</v>
      </c>
      <c r="I261" s="4"/>
      <c r="J261" s="20"/>
    </row>
    <row r="262">
      <c r="A262" s="4" t="s">
        <v>24</v>
      </c>
      <c r="B262" s="8" t="s">
        <v>280</v>
      </c>
      <c r="C262" s="8" t="s">
        <v>263</v>
      </c>
      <c r="D262" s="17" t="str">
        <f t="shared" si="1"/>
        <v>0</v>
      </c>
      <c r="E262" s="17" t="str">
        <f t="shared" si="17"/>
        <v>0</v>
      </c>
      <c r="F262" s="18" t="str">
        <f t="shared" si="18"/>
        <v>0</v>
      </c>
      <c r="G262" s="19" t="str">
        <f t="shared" si="19"/>
        <v>0</v>
      </c>
      <c r="H262" s="21">
        <v>1.027090391E7</v>
      </c>
      <c r="I262" s="4"/>
      <c r="J262" s="20"/>
    </row>
    <row r="263">
      <c r="A263" s="4" t="s">
        <v>24</v>
      </c>
      <c r="B263" s="8" t="s">
        <v>281</v>
      </c>
      <c r="C263" s="8" t="s">
        <v>263</v>
      </c>
      <c r="D263" s="17" t="str">
        <f t="shared" si="1"/>
        <v>0</v>
      </c>
      <c r="E263" s="17" t="str">
        <f t="shared" si="17"/>
        <v>0</v>
      </c>
      <c r="F263" s="18" t="str">
        <f t="shared" si="18"/>
        <v>0</v>
      </c>
      <c r="G263" s="19" t="str">
        <f t="shared" si="19"/>
        <v>0</v>
      </c>
      <c r="H263" s="21">
        <v>1.615996243E7</v>
      </c>
      <c r="I263" s="4"/>
      <c r="J263" s="20"/>
    </row>
    <row r="264">
      <c r="A264" s="4" t="s">
        <v>24</v>
      </c>
      <c r="B264" s="8" t="s">
        <v>282</v>
      </c>
      <c r="C264" s="8" t="s">
        <v>283</v>
      </c>
      <c r="D264" s="17" t="str">
        <f t="shared" si="1"/>
        <v>0</v>
      </c>
      <c r="E264" s="17" t="str">
        <f t="shared" si="17"/>
        <v>0</v>
      </c>
      <c r="F264" s="18" t="str">
        <f t="shared" si="18"/>
        <v>0</v>
      </c>
      <c r="G264" s="19" t="str">
        <f t="shared" si="19"/>
        <v>0</v>
      </c>
      <c r="H264" s="21">
        <v>2.307237968E7</v>
      </c>
      <c r="I264" s="4"/>
      <c r="J264" s="20"/>
    </row>
    <row r="265">
      <c r="A265" s="4" t="s">
        <v>24</v>
      </c>
      <c r="B265" s="8" t="s">
        <v>284</v>
      </c>
      <c r="C265" s="8" t="s">
        <v>283</v>
      </c>
      <c r="D265" s="17" t="str">
        <f t="shared" si="1"/>
        <v>0</v>
      </c>
      <c r="E265" s="17" t="str">
        <f t="shared" si="17"/>
        <v>0</v>
      </c>
      <c r="F265" s="18" t="str">
        <f t="shared" si="18"/>
        <v>0</v>
      </c>
      <c r="G265" s="19" t="str">
        <f t="shared" si="19"/>
        <v>0</v>
      </c>
      <c r="H265" s="21">
        <v>3.185124808E7</v>
      </c>
      <c r="I265" s="4"/>
      <c r="J265" s="20"/>
    </row>
    <row r="266">
      <c r="A266" s="4" t="s">
        <v>24</v>
      </c>
      <c r="B266" s="8" t="s">
        <v>285</v>
      </c>
      <c r="C266" s="8" t="s">
        <v>283</v>
      </c>
      <c r="D266" s="17" t="str">
        <f t="shared" si="1"/>
        <v>0</v>
      </c>
      <c r="E266" s="17" t="str">
        <f t="shared" si="17"/>
        <v>0</v>
      </c>
      <c r="F266" s="18" t="str">
        <f t="shared" si="18"/>
        <v>0</v>
      </c>
      <c r="G266" s="19" t="str">
        <f t="shared" si="19"/>
        <v>0</v>
      </c>
      <c r="H266" s="21">
        <v>1.061348596E7</v>
      </c>
      <c r="I266" s="4"/>
      <c r="J266" s="20"/>
    </row>
    <row r="267">
      <c r="A267" s="4" t="s">
        <v>24</v>
      </c>
      <c r="B267" s="8" t="s">
        <v>286</v>
      </c>
      <c r="C267" s="8" t="s">
        <v>283</v>
      </c>
      <c r="D267" s="17" t="str">
        <f t="shared" si="1"/>
        <v>0</v>
      </c>
      <c r="E267" s="17" t="str">
        <f t="shared" si="17"/>
        <v>0</v>
      </c>
      <c r="F267" s="18" t="str">
        <f t="shared" si="18"/>
        <v>0</v>
      </c>
      <c r="G267" s="19" t="str">
        <f t="shared" si="19"/>
        <v>0</v>
      </c>
      <c r="H267" s="21">
        <v>1397721.57</v>
      </c>
      <c r="I267" s="4"/>
      <c r="J267" s="20"/>
    </row>
    <row r="268">
      <c r="A268" s="4" t="s">
        <v>24</v>
      </c>
      <c r="B268" s="8" t="s">
        <v>286</v>
      </c>
      <c r="C268" s="8" t="s">
        <v>283</v>
      </c>
      <c r="D268" s="17" t="str">
        <f t="shared" si="1"/>
        <v>0</v>
      </c>
      <c r="E268" s="17" t="str">
        <f t="shared" si="17"/>
        <v>0</v>
      </c>
      <c r="F268" s="18" t="str">
        <f t="shared" si="18"/>
        <v>0</v>
      </c>
      <c r="G268" s="19" t="str">
        <f t="shared" si="19"/>
        <v>0</v>
      </c>
      <c r="H268" s="21">
        <v>6505728.41</v>
      </c>
      <c r="I268" s="4"/>
      <c r="J268" s="20"/>
    </row>
    <row r="269">
      <c r="A269" s="4" t="s">
        <v>24</v>
      </c>
      <c r="B269" s="8" t="s">
        <v>287</v>
      </c>
      <c r="C269" s="8" t="s">
        <v>283</v>
      </c>
      <c r="D269" s="17" t="str">
        <f t="shared" si="1"/>
        <v>0</v>
      </c>
      <c r="E269" s="17" t="str">
        <f t="shared" si="17"/>
        <v>0</v>
      </c>
      <c r="F269" s="18" t="str">
        <f t="shared" si="18"/>
        <v>0</v>
      </c>
      <c r="G269" s="19" t="str">
        <f t="shared" si="19"/>
        <v>0</v>
      </c>
      <c r="H269" s="21">
        <v>1.316310415E7</v>
      </c>
      <c r="I269" s="4"/>
      <c r="J269" s="20"/>
    </row>
    <row r="270">
      <c r="A270" s="4" t="s">
        <v>24</v>
      </c>
      <c r="B270" s="8" t="s">
        <v>288</v>
      </c>
      <c r="C270" s="8" t="s">
        <v>283</v>
      </c>
      <c r="D270" s="17" t="str">
        <f t="shared" si="1"/>
        <v>0</v>
      </c>
      <c r="E270" s="17" t="str">
        <f t="shared" si="17"/>
        <v>0</v>
      </c>
      <c r="F270" s="18" t="str">
        <f t="shared" si="18"/>
        <v>0</v>
      </c>
      <c r="G270" s="19" t="str">
        <f t="shared" si="19"/>
        <v>0</v>
      </c>
      <c r="H270" s="21">
        <v>3732377.83</v>
      </c>
      <c r="I270" s="4"/>
      <c r="J270" s="20"/>
    </row>
    <row r="271">
      <c r="A271" s="4" t="s">
        <v>24</v>
      </c>
      <c r="B271" s="8" t="s">
        <v>289</v>
      </c>
      <c r="C271" s="8" t="s">
        <v>283</v>
      </c>
      <c r="D271" s="17" t="str">
        <f t="shared" si="1"/>
        <v>0</v>
      </c>
      <c r="E271" s="17" t="str">
        <f t="shared" si="17"/>
        <v>0</v>
      </c>
      <c r="F271" s="18" t="str">
        <f t="shared" si="18"/>
        <v>0</v>
      </c>
      <c r="G271" s="19" t="str">
        <f t="shared" si="19"/>
        <v>0</v>
      </c>
      <c r="H271" s="21">
        <v>537623.35</v>
      </c>
      <c r="I271" s="4"/>
      <c r="J271" s="20"/>
    </row>
    <row r="272">
      <c r="A272" s="4" t="s">
        <v>24</v>
      </c>
      <c r="B272" s="8" t="s">
        <v>290</v>
      </c>
      <c r="C272" s="8" t="s">
        <v>283</v>
      </c>
      <c r="D272" s="17" t="str">
        <f t="shared" si="1"/>
        <v>0</v>
      </c>
      <c r="E272" s="17" t="str">
        <f t="shared" si="17"/>
        <v>0</v>
      </c>
      <c r="F272" s="18" t="str">
        <f t="shared" si="18"/>
        <v>0</v>
      </c>
      <c r="G272" s="19" t="str">
        <f t="shared" si="19"/>
        <v>0</v>
      </c>
      <c r="H272" s="21">
        <v>832231.76</v>
      </c>
      <c r="I272" s="4"/>
      <c r="J272" s="20"/>
    </row>
    <row r="273">
      <c r="A273" s="4" t="s">
        <v>24</v>
      </c>
      <c r="B273" s="8" t="s">
        <v>291</v>
      </c>
      <c r="C273" s="8" t="s">
        <v>283</v>
      </c>
      <c r="D273" s="17" t="str">
        <f t="shared" si="1"/>
        <v>0</v>
      </c>
      <c r="E273" s="17" t="str">
        <f t="shared" si="17"/>
        <v>0</v>
      </c>
      <c r="F273" s="18" t="str">
        <f t="shared" si="18"/>
        <v>0</v>
      </c>
      <c r="G273" s="19" t="str">
        <f t="shared" si="19"/>
        <v>0</v>
      </c>
      <c r="H273" s="21">
        <v>2603662.62</v>
      </c>
      <c r="I273" s="4"/>
      <c r="J273" s="20"/>
    </row>
    <row r="274">
      <c r="A274" s="4" t="s">
        <v>24</v>
      </c>
      <c r="B274" s="8" t="s">
        <v>292</v>
      </c>
      <c r="C274" s="8" t="s">
        <v>283</v>
      </c>
      <c r="D274" s="17" t="str">
        <f t="shared" si="1"/>
        <v>0</v>
      </c>
      <c r="E274" s="17" t="str">
        <f t="shared" si="17"/>
        <v>0</v>
      </c>
      <c r="F274" s="18" t="str">
        <f t="shared" si="18"/>
        <v>0</v>
      </c>
      <c r="G274" s="19" t="str">
        <f t="shared" si="19"/>
        <v>0</v>
      </c>
      <c r="H274" s="21">
        <v>5655244.76</v>
      </c>
      <c r="I274" s="4"/>
      <c r="J274" s="20"/>
    </row>
    <row r="275">
      <c r="A275" s="4" t="s">
        <v>24</v>
      </c>
      <c r="B275" s="8" t="s">
        <v>293</v>
      </c>
      <c r="C275" s="8" t="s">
        <v>283</v>
      </c>
      <c r="D275" s="17" t="str">
        <f t="shared" si="1"/>
        <v>0</v>
      </c>
      <c r="E275" s="17" t="str">
        <f t="shared" si="17"/>
        <v>0</v>
      </c>
      <c r="F275" s="18" t="str">
        <f t="shared" si="18"/>
        <v>0</v>
      </c>
      <c r="G275" s="19" t="str">
        <f t="shared" si="19"/>
        <v>0</v>
      </c>
      <c r="H275" s="21">
        <v>695190.12</v>
      </c>
      <c r="I275" s="4"/>
      <c r="J275" s="20"/>
    </row>
    <row r="276">
      <c r="A276" s="4" t="s">
        <v>24</v>
      </c>
      <c r="B276" s="8" t="s">
        <v>294</v>
      </c>
      <c r="C276" s="8" t="s">
        <v>283</v>
      </c>
      <c r="D276" s="17" t="str">
        <f t="shared" si="1"/>
        <v>0</v>
      </c>
      <c r="E276" s="17" t="str">
        <f t="shared" si="17"/>
        <v>0</v>
      </c>
      <c r="F276" s="18" t="str">
        <f t="shared" si="18"/>
        <v>0</v>
      </c>
      <c r="G276" s="19" t="str">
        <f t="shared" si="19"/>
        <v>0</v>
      </c>
      <c r="H276" s="21">
        <v>5746036.43</v>
      </c>
      <c r="I276" s="4"/>
      <c r="J276" s="20"/>
    </row>
    <row r="277">
      <c r="A277" s="4" t="s">
        <v>24</v>
      </c>
      <c r="B277" s="8" t="s">
        <v>295</v>
      </c>
      <c r="C277" s="8" t="s">
        <v>283</v>
      </c>
      <c r="D277" s="17" t="str">
        <f t="shared" si="1"/>
        <v>0</v>
      </c>
      <c r="E277" s="17" t="str">
        <f t="shared" si="17"/>
        <v>0</v>
      </c>
      <c r="F277" s="18" t="str">
        <f t="shared" si="18"/>
        <v>0</v>
      </c>
      <c r="G277" s="19" t="str">
        <f t="shared" si="19"/>
        <v>0</v>
      </c>
      <c r="H277" s="21">
        <v>3328204.14</v>
      </c>
      <c r="I277" s="4"/>
      <c r="J277" s="20"/>
    </row>
    <row r="278">
      <c r="A278" s="4" t="s">
        <v>24</v>
      </c>
      <c r="B278" s="8" t="s">
        <v>296</v>
      </c>
      <c r="C278" s="8" t="s">
        <v>283</v>
      </c>
      <c r="D278" s="17" t="str">
        <f t="shared" si="1"/>
        <v>0</v>
      </c>
      <c r="E278" s="17" t="str">
        <f t="shared" si="17"/>
        <v>0</v>
      </c>
      <c r="F278" s="18" t="str">
        <f t="shared" si="18"/>
        <v>0</v>
      </c>
      <c r="G278" s="19" t="str">
        <f t="shared" si="19"/>
        <v>0</v>
      </c>
      <c r="H278" s="21">
        <v>1364883.33</v>
      </c>
      <c r="I278" s="4"/>
      <c r="J278" s="20"/>
    </row>
    <row r="279">
      <c r="A279" s="4" t="s">
        <v>24</v>
      </c>
      <c r="B279" s="8" t="s">
        <v>297</v>
      </c>
      <c r="C279" s="8" t="s">
        <v>283</v>
      </c>
      <c r="D279" s="17" t="str">
        <f t="shared" si="1"/>
        <v>0</v>
      </c>
      <c r="E279" s="17" t="str">
        <f t="shared" si="17"/>
        <v>0</v>
      </c>
      <c r="F279" s="18" t="str">
        <f t="shared" si="18"/>
        <v>0</v>
      </c>
      <c r="G279" s="19" t="str">
        <f t="shared" si="19"/>
        <v>0</v>
      </c>
      <c r="H279" s="21">
        <v>2954039.45</v>
      </c>
      <c r="I279" s="4"/>
      <c r="J279" s="20"/>
    </row>
    <row r="280">
      <c r="A280" s="4" t="s">
        <v>24</v>
      </c>
      <c r="B280" s="8" t="s">
        <v>298</v>
      </c>
      <c r="C280" s="8" t="s">
        <v>283</v>
      </c>
      <c r="D280" s="17" t="str">
        <f t="shared" si="1"/>
        <v>0</v>
      </c>
      <c r="E280" s="17" t="str">
        <f t="shared" si="17"/>
        <v>0</v>
      </c>
      <c r="F280" s="18" t="str">
        <f t="shared" si="18"/>
        <v>0</v>
      </c>
      <c r="G280" s="19" t="str">
        <f t="shared" si="19"/>
        <v>0</v>
      </c>
      <c r="H280" s="21">
        <v>1.112391447E7</v>
      </c>
      <c r="I280" s="4"/>
      <c r="J280" s="20"/>
    </row>
    <row r="281">
      <c r="A281" s="4" t="s">
        <v>24</v>
      </c>
      <c r="B281" s="8" t="s">
        <v>299</v>
      </c>
      <c r="C281" s="8" t="s">
        <v>283</v>
      </c>
      <c r="D281" s="17" t="str">
        <f t="shared" si="1"/>
        <v>0</v>
      </c>
      <c r="E281" s="17" t="str">
        <f t="shared" si="17"/>
        <v>0</v>
      </c>
      <c r="F281" s="18" t="str">
        <f t="shared" si="18"/>
        <v>0</v>
      </c>
      <c r="G281" s="19" t="str">
        <f t="shared" si="19"/>
        <v>0</v>
      </c>
      <c r="H281" s="21">
        <v>4038856.03</v>
      </c>
      <c r="I281" s="4"/>
      <c r="J281" s="20"/>
    </row>
    <row r="282">
      <c r="A282" s="4" t="s">
        <v>24</v>
      </c>
      <c r="B282" s="8" t="s">
        <v>300</v>
      </c>
      <c r="C282" s="8" t="s">
        <v>283</v>
      </c>
      <c r="D282" s="17" t="str">
        <f t="shared" si="1"/>
        <v>0</v>
      </c>
      <c r="E282" s="17" t="str">
        <f t="shared" si="17"/>
        <v>0</v>
      </c>
      <c r="F282" s="18" t="str">
        <f t="shared" si="18"/>
        <v>0</v>
      </c>
      <c r="G282" s="19" t="str">
        <f t="shared" si="19"/>
        <v>0</v>
      </c>
      <c r="H282" s="21">
        <v>1856980.25</v>
      </c>
      <c r="I282" s="4"/>
      <c r="J282" s="20"/>
    </row>
    <row r="283">
      <c r="A283" s="4" t="s">
        <v>24</v>
      </c>
      <c r="B283" s="8" t="s">
        <v>301</v>
      </c>
      <c r="C283" s="8" t="s">
        <v>283</v>
      </c>
      <c r="D283" s="17" t="str">
        <f t="shared" si="1"/>
        <v>0</v>
      </c>
      <c r="E283" s="17" t="str">
        <f t="shared" si="17"/>
        <v>0</v>
      </c>
      <c r="F283" s="18" t="str">
        <f t="shared" si="18"/>
        <v>0</v>
      </c>
      <c r="G283" s="19" t="str">
        <f t="shared" si="19"/>
        <v>0</v>
      </c>
      <c r="H283" s="21">
        <v>1.007228541E7</v>
      </c>
      <c r="I283" s="4"/>
      <c r="J283" s="20"/>
    </row>
    <row r="284">
      <c r="A284" s="4" t="s">
        <v>24</v>
      </c>
      <c r="B284" s="8" t="s">
        <v>302</v>
      </c>
      <c r="C284" s="8" t="s">
        <v>283</v>
      </c>
      <c r="D284" s="17" t="str">
        <f t="shared" si="1"/>
        <v>0</v>
      </c>
      <c r="E284" s="17" t="str">
        <f t="shared" si="17"/>
        <v>0</v>
      </c>
      <c r="F284" s="18" t="str">
        <f t="shared" si="18"/>
        <v>0</v>
      </c>
      <c r="G284" s="19" t="str">
        <f t="shared" si="19"/>
        <v>0</v>
      </c>
      <c r="H284" s="21">
        <v>128057.0</v>
      </c>
      <c r="I284" s="4"/>
      <c r="J284" s="20"/>
    </row>
    <row r="285">
      <c r="A285" s="4" t="s">
        <v>24</v>
      </c>
      <c r="B285" s="8" t="s">
        <v>302</v>
      </c>
      <c r="C285" s="8" t="s">
        <v>283</v>
      </c>
      <c r="D285" s="17" t="str">
        <f t="shared" si="1"/>
        <v>0</v>
      </c>
      <c r="E285" s="17" t="str">
        <f t="shared" si="17"/>
        <v>0</v>
      </c>
      <c r="F285" s="18" t="str">
        <f t="shared" si="18"/>
        <v>0</v>
      </c>
      <c r="G285" s="19" t="str">
        <f t="shared" si="19"/>
        <v>0</v>
      </c>
      <c r="H285" s="21">
        <v>338391.29</v>
      </c>
      <c r="I285" s="4"/>
      <c r="J285" s="20"/>
    </row>
    <row r="286">
      <c r="A286" s="4" t="s">
        <v>24</v>
      </c>
      <c r="B286" s="8" t="s">
        <v>303</v>
      </c>
      <c r="C286" s="8" t="s">
        <v>283</v>
      </c>
      <c r="D286" s="17" t="str">
        <f t="shared" si="1"/>
        <v>0</v>
      </c>
      <c r="E286" s="17" t="str">
        <f t="shared" si="17"/>
        <v>0</v>
      </c>
      <c r="F286" s="18" t="str">
        <f t="shared" si="18"/>
        <v>0</v>
      </c>
      <c r="G286" s="19" t="str">
        <f t="shared" si="19"/>
        <v>0</v>
      </c>
      <c r="H286" s="21">
        <v>369871.42</v>
      </c>
      <c r="I286" s="4"/>
      <c r="J286" s="20"/>
    </row>
    <row r="287">
      <c r="A287" s="4" t="s">
        <v>24</v>
      </c>
      <c r="B287" s="8" t="s">
        <v>304</v>
      </c>
      <c r="C287" s="8" t="s">
        <v>283</v>
      </c>
      <c r="D287" s="17" t="str">
        <f t="shared" si="1"/>
        <v>0</v>
      </c>
      <c r="E287" s="17" t="str">
        <f t="shared" si="17"/>
        <v>0</v>
      </c>
      <c r="F287" s="18" t="str">
        <f t="shared" si="18"/>
        <v>0</v>
      </c>
      <c r="G287" s="19" t="str">
        <f t="shared" si="19"/>
        <v>0</v>
      </c>
      <c r="H287" s="21">
        <v>1390309.79</v>
      </c>
      <c r="I287" s="4"/>
      <c r="J287" s="20"/>
    </row>
    <row r="288">
      <c r="A288" s="4" t="s">
        <v>24</v>
      </c>
      <c r="B288" s="8" t="s">
        <v>305</v>
      </c>
      <c r="C288" s="8" t="s">
        <v>283</v>
      </c>
      <c r="D288" s="17" t="str">
        <f t="shared" si="1"/>
        <v>0</v>
      </c>
      <c r="E288" s="17" t="str">
        <f t="shared" si="17"/>
        <v>0</v>
      </c>
      <c r="F288" s="18" t="str">
        <f t="shared" si="18"/>
        <v>0</v>
      </c>
      <c r="G288" s="19" t="str">
        <f t="shared" si="19"/>
        <v>0</v>
      </c>
      <c r="H288" s="21">
        <v>2505269.91</v>
      </c>
      <c r="I288" s="4"/>
      <c r="J288" s="20"/>
    </row>
    <row r="289">
      <c r="A289" s="4" t="s">
        <v>24</v>
      </c>
      <c r="B289" s="8" t="s">
        <v>306</v>
      </c>
      <c r="C289" s="8" t="s">
        <v>283</v>
      </c>
      <c r="D289" s="17" t="str">
        <f t="shared" si="1"/>
        <v>0</v>
      </c>
      <c r="E289" s="17" t="str">
        <f t="shared" si="17"/>
        <v>0</v>
      </c>
      <c r="F289" s="18" t="str">
        <f t="shared" si="18"/>
        <v>0</v>
      </c>
      <c r="G289" s="19" t="str">
        <f t="shared" si="19"/>
        <v>0</v>
      </c>
      <c r="H289" s="21">
        <v>1662076.08</v>
      </c>
      <c r="I289" s="4"/>
      <c r="J289" s="20"/>
    </row>
    <row r="290">
      <c r="A290" s="4" t="s">
        <v>24</v>
      </c>
      <c r="B290" s="8" t="s">
        <v>307</v>
      </c>
      <c r="C290" s="8" t="s">
        <v>283</v>
      </c>
      <c r="D290" s="17" t="str">
        <f t="shared" si="1"/>
        <v>0</v>
      </c>
      <c r="E290" s="17" t="str">
        <f t="shared" si="17"/>
        <v>0</v>
      </c>
      <c r="F290" s="18" t="str">
        <f t="shared" si="18"/>
        <v>0</v>
      </c>
      <c r="G290" s="19" t="str">
        <f t="shared" si="19"/>
        <v>0</v>
      </c>
      <c r="H290" s="21">
        <v>465413.56</v>
      </c>
      <c r="I290" s="4"/>
      <c r="J290" s="20"/>
    </row>
    <row r="291">
      <c r="A291" s="4" t="s">
        <v>24</v>
      </c>
      <c r="B291" s="8" t="s">
        <v>307</v>
      </c>
      <c r="C291" s="8" t="s">
        <v>283</v>
      </c>
      <c r="D291" s="17" t="str">
        <f t="shared" si="1"/>
        <v>0</v>
      </c>
      <c r="E291" s="17" t="str">
        <f t="shared" si="17"/>
        <v>0</v>
      </c>
      <c r="F291" s="18" t="str">
        <f t="shared" si="18"/>
        <v>0</v>
      </c>
      <c r="G291" s="19" t="str">
        <f t="shared" si="19"/>
        <v>0</v>
      </c>
      <c r="H291" s="21">
        <v>948557.15</v>
      </c>
      <c r="I291" s="4"/>
      <c r="J291" s="20"/>
    </row>
    <row r="292">
      <c r="A292" s="4" t="s">
        <v>24</v>
      </c>
      <c r="B292" s="8" t="s">
        <v>308</v>
      </c>
      <c r="C292" s="8" t="s">
        <v>283</v>
      </c>
      <c r="D292" s="17" t="str">
        <f t="shared" si="1"/>
        <v>0</v>
      </c>
      <c r="E292" s="17" t="str">
        <f t="shared" si="17"/>
        <v>0</v>
      </c>
      <c r="F292" s="18" t="str">
        <f t="shared" si="18"/>
        <v>0</v>
      </c>
      <c r="G292" s="19" t="str">
        <f t="shared" si="19"/>
        <v>0</v>
      </c>
      <c r="H292" s="21">
        <v>2035551.91</v>
      </c>
      <c r="I292" s="4"/>
      <c r="J292" s="20"/>
    </row>
    <row r="293">
      <c r="A293" s="4" t="s">
        <v>24</v>
      </c>
      <c r="B293" s="8" t="s">
        <v>309</v>
      </c>
      <c r="C293" s="8" t="s">
        <v>283</v>
      </c>
      <c r="D293" s="17" t="str">
        <f t="shared" si="1"/>
        <v>0</v>
      </c>
      <c r="E293" s="17" t="str">
        <f t="shared" si="17"/>
        <v>0</v>
      </c>
      <c r="F293" s="18" t="str">
        <f t="shared" si="18"/>
        <v>0</v>
      </c>
      <c r="G293" s="19" t="str">
        <f t="shared" si="19"/>
        <v>0</v>
      </c>
      <c r="H293" s="21">
        <v>2227586.33</v>
      </c>
      <c r="I293" s="4"/>
      <c r="J293" s="20"/>
    </row>
    <row r="294">
      <c r="A294" s="4" t="s">
        <v>24</v>
      </c>
      <c r="B294" s="8" t="s">
        <v>310</v>
      </c>
      <c r="C294" s="8" t="s">
        <v>283</v>
      </c>
      <c r="D294" s="17" t="str">
        <f t="shared" si="1"/>
        <v>0</v>
      </c>
      <c r="E294" s="17" t="str">
        <f t="shared" si="17"/>
        <v>0</v>
      </c>
      <c r="F294" s="18" t="str">
        <f t="shared" si="18"/>
        <v>0</v>
      </c>
      <c r="G294" s="19" t="str">
        <f t="shared" si="19"/>
        <v>0</v>
      </c>
      <c r="H294" s="21">
        <v>4851677.81</v>
      </c>
      <c r="I294" s="4"/>
      <c r="J294" s="20"/>
    </row>
    <row r="295">
      <c r="A295" s="4" t="s">
        <v>24</v>
      </c>
      <c r="B295" s="8" t="s">
        <v>311</v>
      </c>
      <c r="C295" s="8" t="s">
        <v>283</v>
      </c>
      <c r="D295" s="17" t="str">
        <f t="shared" si="1"/>
        <v>0</v>
      </c>
      <c r="E295" s="17" t="str">
        <f t="shared" si="17"/>
        <v>0</v>
      </c>
      <c r="F295" s="18" t="str">
        <f t="shared" si="18"/>
        <v>0</v>
      </c>
      <c r="G295" s="19" t="str">
        <f t="shared" si="19"/>
        <v>0</v>
      </c>
      <c r="H295" s="21">
        <v>21939.71</v>
      </c>
      <c r="I295" s="4"/>
      <c r="J295" s="20"/>
    </row>
    <row r="296">
      <c r="A296" s="4" t="s">
        <v>24</v>
      </c>
      <c r="B296" s="8" t="s">
        <v>311</v>
      </c>
      <c r="C296" s="8" t="s">
        <v>283</v>
      </c>
      <c r="D296" s="17" t="str">
        <f t="shared" si="1"/>
        <v>0</v>
      </c>
      <c r="E296" s="17" t="str">
        <f t="shared" si="17"/>
        <v>0</v>
      </c>
      <c r="F296" s="18" t="str">
        <f t="shared" si="18"/>
        <v>0</v>
      </c>
      <c r="G296" s="19" t="str">
        <f t="shared" si="19"/>
        <v>0</v>
      </c>
      <c r="H296" s="21">
        <v>501338.93</v>
      </c>
      <c r="I296" s="4"/>
      <c r="J296" s="20"/>
    </row>
    <row r="297">
      <c r="A297" s="4" t="s">
        <v>24</v>
      </c>
      <c r="B297" s="8" t="s">
        <v>312</v>
      </c>
      <c r="C297" s="8" t="s">
        <v>283</v>
      </c>
      <c r="D297" s="17" t="str">
        <f t="shared" si="1"/>
        <v>0</v>
      </c>
      <c r="E297" s="17" t="str">
        <f t="shared" si="17"/>
        <v>0</v>
      </c>
      <c r="F297" s="18" t="str">
        <f t="shared" si="18"/>
        <v>0</v>
      </c>
      <c r="G297" s="19" t="str">
        <f t="shared" si="19"/>
        <v>0</v>
      </c>
      <c r="H297" s="21">
        <v>159575.49</v>
      </c>
      <c r="I297" s="4"/>
      <c r="J297" s="20"/>
    </row>
    <row r="298">
      <c r="A298" s="4" t="s">
        <v>24</v>
      </c>
      <c r="B298" s="8" t="s">
        <v>313</v>
      </c>
      <c r="C298" s="8" t="s">
        <v>283</v>
      </c>
      <c r="D298" s="17" t="str">
        <f t="shared" si="1"/>
        <v>0</v>
      </c>
      <c r="E298" s="17" t="str">
        <f t="shared" si="17"/>
        <v>0</v>
      </c>
      <c r="F298" s="18" t="str">
        <f t="shared" si="18"/>
        <v>0</v>
      </c>
      <c r="G298" s="19" t="str">
        <f t="shared" si="19"/>
        <v>0</v>
      </c>
      <c r="H298" s="21">
        <v>1177732.95</v>
      </c>
      <c r="I298" s="4"/>
      <c r="J298" s="20"/>
    </row>
    <row r="299">
      <c r="A299" s="4" t="s">
        <v>24</v>
      </c>
      <c r="B299" s="8" t="s">
        <v>314</v>
      </c>
      <c r="C299" s="8" t="s">
        <v>283</v>
      </c>
      <c r="D299" s="17" t="str">
        <f t="shared" si="1"/>
        <v>0</v>
      </c>
      <c r="E299" s="17" t="str">
        <f t="shared" si="17"/>
        <v>0</v>
      </c>
      <c r="F299" s="18" t="str">
        <f t="shared" si="18"/>
        <v>0</v>
      </c>
      <c r="G299" s="19" t="str">
        <f t="shared" si="19"/>
        <v>0</v>
      </c>
      <c r="H299" s="21">
        <v>2629414.87</v>
      </c>
      <c r="I299" s="4"/>
      <c r="J299" s="20"/>
    </row>
    <row r="300">
      <c r="A300" s="4" t="s">
        <v>24</v>
      </c>
      <c r="B300" s="8" t="s">
        <v>315</v>
      </c>
      <c r="C300" s="8" t="s">
        <v>283</v>
      </c>
      <c r="D300" s="17" t="str">
        <f t="shared" si="1"/>
        <v>0</v>
      </c>
      <c r="E300" s="17" t="str">
        <f t="shared" si="17"/>
        <v>0</v>
      </c>
      <c r="F300" s="18" t="str">
        <f t="shared" si="18"/>
        <v>0</v>
      </c>
      <c r="G300" s="19" t="str">
        <f t="shared" si="19"/>
        <v>0</v>
      </c>
      <c r="H300" s="21">
        <v>6262345.34</v>
      </c>
      <c r="I300" s="4"/>
      <c r="J300" s="20"/>
    </row>
    <row r="301">
      <c r="A301" s="4" t="s">
        <v>24</v>
      </c>
      <c r="B301" s="8" t="s">
        <v>316</v>
      </c>
      <c r="C301" s="8" t="s">
        <v>283</v>
      </c>
      <c r="D301" s="17" t="str">
        <f t="shared" si="1"/>
        <v>0</v>
      </c>
      <c r="E301" s="17" t="str">
        <f t="shared" si="17"/>
        <v>0</v>
      </c>
      <c r="F301" s="18" t="str">
        <f t="shared" si="18"/>
        <v>0</v>
      </c>
      <c r="G301" s="19" t="str">
        <f t="shared" si="19"/>
        <v>0</v>
      </c>
      <c r="H301" s="21">
        <v>4523348.33</v>
      </c>
      <c r="I301" s="4"/>
      <c r="J301" s="20"/>
    </row>
    <row r="302">
      <c r="A302" s="4" t="s">
        <v>24</v>
      </c>
      <c r="B302" s="8" t="s">
        <v>317</v>
      </c>
      <c r="C302" s="8" t="s">
        <v>283</v>
      </c>
      <c r="D302" s="17" t="str">
        <f t="shared" si="1"/>
        <v>0</v>
      </c>
      <c r="E302" s="17" t="str">
        <f t="shared" si="17"/>
        <v>0</v>
      </c>
      <c r="F302" s="18" t="str">
        <f t="shared" si="18"/>
        <v>0</v>
      </c>
      <c r="G302" s="19" t="str">
        <f t="shared" si="19"/>
        <v>0</v>
      </c>
      <c r="H302" s="21">
        <v>411997.44</v>
      </c>
      <c r="I302" s="4"/>
      <c r="J302" s="20"/>
    </row>
    <row r="303">
      <c r="A303" s="4" t="s">
        <v>24</v>
      </c>
      <c r="B303" s="8" t="s">
        <v>317</v>
      </c>
      <c r="C303" s="8" t="s">
        <v>283</v>
      </c>
      <c r="D303" s="17" t="str">
        <f t="shared" si="1"/>
        <v>0</v>
      </c>
      <c r="E303" s="17" t="str">
        <f t="shared" si="17"/>
        <v>0</v>
      </c>
      <c r="F303" s="18" t="str">
        <f t="shared" si="18"/>
        <v>0</v>
      </c>
      <c r="G303" s="19" t="str">
        <f t="shared" si="19"/>
        <v>0</v>
      </c>
      <c r="H303" s="21">
        <v>593895.55</v>
      </c>
      <c r="I303" s="4"/>
      <c r="J303" s="20"/>
    </row>
    <row r="304">
      <c r="A304" s="4" t="s">
        <v>24</v>
      </c>
      <c r="B304" s="8" t="s">
        <v>318</v>
      </c>
      <c r="C304" s="8" t="s">
        <v>283</v>
      </c>
      <c r="D304" s="17" t="str">
        <f t="shared" si="1"/>
        <v>0</v>
      </c>
      <c r="E304" s="17" t="str">
        <f t="shared" si="17"/>
        <v>0</v>
      </c>
      <c r="F304" s="18" t="str">
        <f t="shared" si="18"/>
        <v>0</v>
      </c>
      <c r="G304" s="19" t="str">
        <f t="shared" si="19"/>
        <v>0</v>
      </c>
      <c r="H304" s="21">
        <v>1.003675907E7</v>
      </c>
      <c r="I304" s="4"/>
      <c r="J304" s="20"/>
    </row>
    <row r="305">
      <c r="A305" s="4" t="s">
        <v>24</v>
      </c>
      <c r="B305" s="8" t="s">
        <v>319</v>
      </c>
      <c r="C305" s="8" t="s">
        <v>283</v>
      </c>
      <c r="D305" s="17" t="str">
        <f t="shared" si="1"/>
        <v>0</v>
      </c>
      <c r="E305" s="17" t="str">
        <f t="shared" si="17"/>
        <v>0</v>
      </c>
      <c r="F305" s="18" t="str">
        <f t="shared" si="18"/>
        <v>0</v>
      </c>
      <c r="G305" s="19" t="str">
        <f t="shared" si="19"/>
        <v>0</v>
      </c>
      <c r="H305" s="21">
        <v>2312041.49</v>
      </c>
      <c r="I305" s="4"/>
      <c r="J305" s="20"/>
    </row>
    <row r="306">
      <c r="A306" s="4" t="s">
        <v>24</v>
      </c>
      <c r="B306" s="8" t="s">
        <v>320</v>
      </c>
      <c r="C306" s="8" t="s">
        <v>283</v>
      </c>
      <c r="D306" s="17" t="str">
        <f t="shared" si="1"/>
        <v>0</v>
      </c>
      <c r="E306" s="17" t="str">
        <f t="shared" si="17"/>
        <v>0</v>
      </c>
      <c r="F306" s="18" t="str">
        <f t="shared" si="18"/>
        <v>0</v>
      </c>
      <c r="G306" s="19" t="str">
        <f t="shared" si="19"/>
        <v>0</v>
      </c>
      <c r="H306" s="21">
        <v>531860.3</v>
      </c>
      <c r="I306" s="4"/>
      <c r="J306" s="20"/>
    </row>
    <row r="307">
      <c r="A307" s="4" t="s">
        <v>24</v>
      </c>
      <c r="B307" s="8" t="s">
        <v>321</v>
      </c>
      <c r="C307" s="8" t="s">
        <v>283</v>
      </c>
      <c r="D307" s="17" t="str">
        <f t="shared" si="1"/>
        <v>0</v>
      </c>
      <c r="E307" s="17" t="str">
        <f t="shared" si="17"/>
        <v>0</v>
      </c>
      <c r="F307" s="18" t="str">
        <f t="shared" si="18"/>
        <v>0</v>
      </c>
      <c r="G307" s="19" t="str">
        <f t="shared" si="19"/>
        <v>0</v>
      </c>
      <c r="H307" s="21">
        <v>1573799.78</v>
      </c>
      <c r="I307" s="4"/>
      <c r="J307" s="20"/>
    </row>
    <row r="308">
      <c r="A308" s="4" t="s">
        <v>24</v>
      </c>
      <c r="B308" s="8" t="s">
        <v>322</v>
      </c>
      <c r="C308" s="8" t="s">
        <v>283</v>
      </c>
      <c r="D308" s="17" t="str">
        <f t="shared" si="1"/>
        <v>0</v>
      </c>
      <c r="E308" s="17" t="str">
        <f t="shared" si="17"/>
        <v>0</v>
      </c>
      <c r="F308" s="18" t="str">
        <f t="shared" si="18"/>
        <v>0</v>
      </c>
      <c r="G308" s="19" t="str">
        <f t="shared" si="19"/>
        <v>0</v>
      </c>
      <c r="H308" s="21">
        <v>4488896.01</v>
      </c>
      <c r="I308" s="4"/>
      <c r="J308" s="20"/>
    </row>
    <row r="309">
      <c r="A309" s="4" t="s">
        <v>24</v>
      </c>
      <c r="B309" s="8" t="s">
        <v>323</v>
      </c>
      <c r="C309" s="8" t="s">
        <v>283</v>
      </c>
      <c r="D309" s="17" t="str">
        <f t="shared" si="1"/>
        <v>0</v>
      </c>
      <c r="E309" s="17" t="str">
        <f t="shared" si="17"/>
        <v>0</v>
      </c>
      <c r="F309" s="18" t="str">
        <f t="shared" si="18"/>
        <v>0</v>
      </c>
      <c r="G309" s="19" t="str">
        <f t="shared" si="19"/>
        <v>0</v>
      </c>
      <c r="H309" s="21">
        <v>1486157.46</v>
      </c>
      <c r="I309" s="4"/>
      <c r="J309" s="20"/>
    </row>
    <row r="310">
      <c r="A310" s="4" t="s">
        <v>24</v>
      </c>
      <c r="B310" s="8" t="s">
        <v>324</v>
      </c>
      <c r="C310" s="8" t="s">
        <v>283</v>
      </c>
      <c r="D310" s="17" t="str">
        <f t="shared" si="1"/>
        <v>0</v>
      </c>
      <c r="E310" s="17" t="str">
        <f t="shared" si="17"/>
        <v>0</v>
      </c>
      <c r="F310" s="18" t="str">
        <f t="shared" si="18"/>
        <v>0</v>
      </c>
      <c r="G310" s="19" t="str">
        <f t="shared" si="19"/>
        <v>0</v>
      </c>
      <c r="H310" s="21">
        <v>3743453.91</v>
      </c>
      <c r="I310" s="4"/>
      <c r="J310" s="20"/>
    </row>
    <row r="311">
      <c r="A311" s="4" t="s">
        <v>24</v>
      </c>
      <c r="B311" s="8" t="s">
        <v>325</v>
      </c>
      <c r="C311" s="8" t="s">
        <v>283</v>
      </c>
      <c r="D311" s="17" t="str">
        <f t="shared" si="1"/>
        <v>0</v>
      </c>
      <c r="E311" s="17" t="str">
        <f t="shared" si="17"/>
        <v>0</v>
      </c>
      <c r="F311" s="18" t="str">
        <f t="shared" si="18"/>
        <v>0</v>
      </c>
      <c r="G311" s="19" t="str">
        <f t="shared" si="19"/>
        <v>0</v>
      </c>
      <c r="H311" s="21">
        <v>1885280.08</v>
      </c>
      <c r="I311" s="4"/>
      <c r="J311" s="20"/>
    </row>
    <row r="315">
      <c r="H315" s="4"/>
      <c r="I315" s="24"/>
    </row>
    <row r="316">
      <c r="H316" s="4"/>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 customWidth="1" min="2" max="2" width="20.14"/>
  </cols>
  <sheetData>
    <row r="1">
      <c r="A1" s="2" t="s">
        <v>1</v>
      </c>
      <c r="B1" s="2" t="str">
        <f>'Full Data'!A2</f>
        <v>East Sussex Pension Fund </v>
      </c>
      <c r="C1" s="5"/>
      <c r="D1" s="5"/>
      <c r="E1" s="5"/>
      <c r="F1" s="4" t="s">
        <v>18</v>
      </c>
      <c r="I1" s="7" t="s">
        <v>22</v>
      </c>
    </row>
    <row r="2">
      <c r="A2" s="2" t="s">
        <v>33</v>
      </c>
      <c r="B2" s="9">
        <f>SUM('Full Data'!H1:H1000)</f>
        <v>2602879024</v>
      </c>
      <c r="C2" s="5"/>
      <c r="D2" s="5"/>
      <c r="E2" s="5"/>
      <c r="F2" s="10">
        <v>2.47954E9</v>
      </c>
    </row>
    <row r="3">
      <c r="A3" s="2" t="s">
        <v>38</v>
      </c>
      <c r="B3" s="9">
        <f>SUM('Full Data'!G2:G1000)</f>
        <v>52216594.37</v>
      </c>
      <c r="C3" s="5"/>
      <c r="D3" s="5"/>
      <c r="E3" s="5"/>
    </row>
    <row r="4">
      <c r="A4" s="2" t="s">
        <v>39</v>
      </c>
      <c r="B4" s="11">
        <f>B3/B2</f>
        <v>0.02006109154</v>
      </c>
      <c r="C4" s="5"/>
      <c r="D4" s="5"/>
      <c r="E4" s="5"/>
    </row>
    <row r="5">
      <c r="A5" s="2"/>
      <c r="B5" s="2"/>
      <c r="C5" s="5"/>
      <c r="D5" s="5"/>
      <c r="E5" s="5"/>
    </row>
    <row r="6">
      <c r="A6" s="2"/>
      <c r="B6" s="2"/>
      <c r="C6" s="5"/>
      <c r="D6" s="5"/>
      <c r="E6" s="5"/>
    </row>
    <row r="7">
      <c r="A7" s="2" t="s">
        <v>40</v>
      </c>
      <c r="B7" s="2"/>
      <c r="C7" s="5"/>
      <c r="D7" s="5"/>
      <c r="E7" s="5" t="s">
        <v>41</v>
      </c>
    </row>
    <row r="8">
      <c r="A8" s="2" t="s">
        <v>13</v>
      </c>
      <c r="B8" s="2"/>
      <c r="C8" s="5" t="s">
        <v>1</v>
      </c>
      <c r="D8" s="5"/>
      <c r="E8" s="5"/>
    </row>
    <row r="9">
      <c r="A9" s="12">
        <f>LARGE('Full Data'!G:G,1)</f>
        <v>5028836.37</v>
      </c>
      <c r="B9" s="11">
        <f t="shared" ref="B9:B18" si="1">A9/$B$2</f>
        <v>0.001932028467</v>
      </c>
      <c r="C9" s="14" t="str">
        <f t="array" ref="C9">INDEX('Full Data'!F:F,MATCH(LARGE('Full Data'!G:G,1),'Full Data'!G:G,0))</f>
        <v>EOG RESOURCES INC COM</v>
      </c>
      <c r="D9" s="5"/>
      <c r="E9" s="5"/>
    </row>
    <row r="10">
      <c r="A10" s="12">
        <f>LARGE('Full Data'!G:G,2)</f>
        <v>4275616.44</v>
      </c>
      <c r="B10" s="11">
        <f t="shared" si="1"/>
        <v>0.001642648929</v>
      </c>
      <c r="C10" s="14" t="str">
        <f t="array" ref="C10">INDEX('Full Data'!F:F,MATCH(LARGE('Full Data'!G:G,2),'Full Data'!G:G,0))</f>
        <v>EXXON MOBIL CORP COM</v>
      </c>
      <c r="D10" s="5"/>
      <c r="E10" s="5"/>
    </row>
    <row r="11">
      <c r="A11" s="12">
        <f>LARGE('Full Data'!G:G,3)</f>
        <v>4236277.19</v>
      </c>
      <c r="B11" s="11">
        <f t="shared" si="1"/>
        <v>0.001627535184</v>
      </c>
      <c r="C11" s="14" t="str">
        <f t="array" ref="C11">INDEX('Full Data'!F:F,MATCH(LARGE('Full Data'!G:G,3),'Full Data'!G:G,0))</f>
        <v>ENCANA CORP COM NPV</v>
      </c>
      <c r="D11" s="5"/>
      <c r="E11" s="5"/>
    </row>
    <row r="12">
      <c r="A12" s="12">
        <f>LARGE('Full Data'!G:G,4)</f>
        <v>4001947.31</v>
      </c>
      <c r="B12" s="11">
        <f t="shared" si="1"/>
        <v>0.001537507995</v>
      </c>
      <c r="C12" s="14" t="str">
        <f t="array" ref="C12">INDEX('Full Data'!F:F,MATCH(LARGE('Full Data'!G:G,4),'Full Data'!G:G,0))</f>
        <v>APACHE CORP COM</v>
      </c>
      <c r="D12" s="5"/>
      <c r="E12" s="5"/>
    </row>
    <row r="13">
      <c r="A13" s="12">
        <f>LARGE('Full Data'!G:G,5)</f>
        <v>3858362.19</v>
      </c>
      <c r="B13" s="11">
        <f t="shared" si="1"/>
        <v>0.001482344033</v>
      </c>
      <c r="C13" s="14" t="str">
        <f t="array" ref="C13">INDEX('Full Data'!F:F,MATCH(LARGE('Full Data'!G:G,5),'Full Data'!G:G,0))</f>
        <v>CHEVRON CORP COM</v>
      </c>
      <c r="D13" s="5"/>
      <c r="E13" s="5"/>
    </row>
    <row r="14">
      <c r="A14" s="12">
        <f>LARGE('Full Data'!G:G,6)</f>
        <v>3846719.86</v>
      </c>
      <c r="B14" s="11">
        <f t="shared" si="1"/>
        <v>0.001477871167</v>
      </c>
      <c r="C14" s="14" t="str">
        <f t="array" ref="C14">INDEX('Full Data'!F:F,MATCH(LARGE('Full Data'!G:G,6),'Full Data'!G:G,0))</f>
        <v>MARATHON OIL CORP COM</v>
      </c>
      <c r="D14" s="5"/>
      <c r="E14" s="5"/>
    </row>
    <row r="15">
      <c r="A15" s="12">
        <f>LARGE('Full Data'!G:G,7)</f>
        <v>3830946.48</v>
      </c>
      <c r="B15" s="11">
        <f t="shared" si="1"/>
        <v>0.001471811193</v>
      </c>
      <c r="C15" s="14" t="str">
        <f t="array" ref="C15">INDEX('Full Data'!F:F,MATCH(LARGE('Full Data'!G:G,7),'Full Data'!G:G,0))</f>
        <v>ROYAL DUTCH SHELL 'A'SHS EUR0.07</v>
      </c>
      <c r="D15" s="5"/>
      <c r="E15" s="5"/>
    </row>
    <row r="16">
      <c r="A16" s="12">
        <f>LARGE('Full Data'!G:G,8)</f>
        <v>3772204.12</v>
      </c>
      <c r="B16" s="11">
        <f t="shared" si="1"/>
        <v>0.001449242967</v>
      </c>
      <c r="C16" s="14" t="str">
        <f t="array" ref="C16">INDEX('Full Data'!F:F,MATCH(LARGE('Full Data'!G:G,8),'Full Data'!G:G,0))</f>
        <v>OCCIDENTAL PETROLEUM CORP</v>
      </c>
      <c r="D16" s="5"/>
      <c r="E16" s="5"/>
    </row>
    <row r="17">
      <c r="A17" s="12">
        <f>LARGE('Full Data'!G:G,9)</f>
        <v>3500348.64</v>
      </c>
      <c r="B17" s="11">
        <f t="shared" si="1"/>
        <v>0.00134479882</v>
      </c>
      <c r="C17" s="14" t="str">
        <f t="array" ref="C17">INDEX('Full Data'!F:F,MATCH(LARGE('Full Data'!G:G,9),'Full Data'!G:G,0))</f>
        <v>SOUTHWESTERN ENERGY CO COM</v>
      </c>
      <c r="D17" s="5"/>
      <c r="E17" s="5"/>
    </row>
    <row r="18">
      <c r="A18" s="12">
        <f>LARGE('Full Data'!G:G,10)</f>
        <v>3489045.37</v>
      </c>
      <c r="B18" s="11">
        <f t="shared" si="1"/>
        <v>0.001340456217</v>
      </c>
      <c r="C18" s="14" t="str">
        <f t="array" ref="C18">INDEX('Full Data'!F:F,MATCH(LARGE('Full Data'!G:G,10),'Full Data'!G:G,0))</f>
        <v>CENOVUS ENERGY INC COM NPV</v>
      </c>
      <c r="D18" s="5"/>
      <c r="E18" s="5"/>
    </row>
    <row r="19">
      <c r="A19" s="5"/>
    </row>
    <row r="20">
      <c r="A20" s="5"/>
    </row>
    <row r="21">
      <c r="A21" s="5"/>
    </row>
    <row r="22">
      <c r="A22" s="5"/>
    </row>
  </sheetData>
  <hyperlinks>
    <hyperlink r:id="rId1" ref="I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55.29"/>
    <col customWidth="1" min="5" max="5" width="22.14"/>
    <col customWidth="1" min="6" max="6" width="24.71"/>
    <col customWidth="1" min="7" max="7" width="22.43"/>
  </cols>
  <sheetData>
    <row r="1">
      <c r="A1" s="5" t="s">
        <v>42</v>
      </c>
      <c r="B1" s="13">
        <v>0.1</v>
      </c>
      <c r="C1" s="5"/>
      <c r="D1" s="5"/>
      <c r="E1" s="5"/>
      <c r="F1" s="5"/>
      <c r="G1" s="5"/>
    </row>
    <row r="2">
      <c r="A2" s="5"/>
      <c r="B2" s="5" t="s">
        <v>13</v>
      </c>
      <c r="C2" s="5" t="s">
        <v>43</v>
      </c>
      <c r="D2" s="5" t="s">
        <v>1</v>
      </c>
      <c r="E2" s="5" t="s">
        <v>44</v>
      </c>
      <c r="F2" s="5" t="s">
        <v>45</v>
      </c>
      <c r="G2" s="5" t="s">
        <v>46</v>
      </c>
    </row>
    <row r="3">
      <c r="A3" s="5"/>
      <c r="B3" s="5"/>
      <c r="C3" s="5"/>
      <c r="D3" s="5"/>
      <c r="E3" s="5"/>
      <c r="F3" s="5"/>
      <c r="G3" s="5"/>
    </row>
    <row r="4">
      <c r="A4" s="5" t="s">
        <v>47</v>
      </c>
      <c r="B4" s="12">
        <f>'Fossil Fuel direct investments'!B2</f>
        <v>2602879024</v>
      </c>
      <c r="C4" s="5"/>
      <c r="D4" s="14"/>
      <c r="E4" s="5"/>
      <c r="F4" s="5"/>
      <c r="G4" s="5"/>
    </row>
    <row r="5">
      <c r="A5" s="15">
        <v>1.0</v>
      </c>
      <c r="B5" s="12">
        <f>LARGE('Full Data'!H:H,A5)</f>
        <v>414733596.8</v>
      </c>
      <c r="C5" s="11">
        <f t="shared" ref="C5:C19" si="1">B5/$B$4</f>
        <v>0.1593364859</v>
      </c>
      <c r="D5" s="14" t="str">
        <f t="array" ref="D5">INDEX('Full Data'!B:B,MATCH(LARGE('Full Data'!H:H,A5),'Full Data'!H:H,0))</f>
        <v>L&amp;G N - UK EQUITY INDEX</v>
      </c>
      <c r="E5" s="5" t="s">
        <v>48</v>
      </c>
      <c r="F5" s="12">
        <f t="shared" ref="F5:F19" si="2">IF(E5="yes",B5*$B$1,0)</f>
        <v>41473359.68</v>
      </c>
      <c r="G5" s="11">
        <f t="shared" ref="G5:G19" si="3">F5/$B$4</f>
        <v>0.01593364859</v>
      </c>
    </row>
    <row r="6">
      <c r="A6" s="15">
        <v>2.0</v>
      </c>
      <c r="B6" s="12">
        <f>LARGE('Full Data'!H:H,A6)</f>
        <v>268377056.1</v>
      </c>
      <c r="C6" s="11">
        <f t="shared" si="1"/>
        <v>0.1031077717</v>
      </c>
      <c r="D6" s="14" t="str">
        <f t="array" ref="D6">INDEX('Full Data'!B:B,MATCH(LARGE('Full Data'!H:H,A6),'Full Data'!H:H,0))</f>
        <v>MPF FUNDAMENTAL INDEX GLOBAL EQ</v>
      </c>
      <c r="E6" s="16" t="s">
        <v>48</v>
      </c>
      <c r="F6" s="12">
        <f t="shared" si="2"/>
        <v>26837705.61</v>
      </c>
      <c r="G6" s="11">
        <f t="shared" si="3"/>
        <v>0.01031077717</v>
      </c>
    </row>
    <row r="7">
      <c r="A7" s="15">
        <v>3.0</v>
      </c>
      <c r="B7" s="12">
        <f>LARGE('Full Data'!H:H,A7)</f>
        <v>238678630.8</v>
      </c>
      <c r="C7" s="11">
        <f t="shared" si="1"/>
        <v>0.09169793471</v>
      </c>
      <c r="D7" s="14" t="str">
        <f t="array" ref="D7">INDEX('Full Data'!B:B,MATCH(LARGE('Full Data'!H:H,A7),'Full Data'!H:H,0))</f>
        <v>BNY MELLON FD MNGR NEWTON REAL RTRN X ACC NAV</v>
      </c>
      <c r="E7" s="16" t="s">
        <v>48</v>
      </c>
      <c r="F7" s="12">
        <f t="shared" si="2"/>
        <v>23867863.08</v>
      </c>
      <c r="G7" s="11">
        <f t="shared" si="3"/>
        <v>0.009169793471</v>
      </c>
    </row>
    <row r="8">
      <c r="A8" s="15">
        <v>4.0</v>
      </c>
      <c r="B8" s="12">
        <f>LARGE('Full Data'!H:H,A8)</f>
        <v>141192661.5</v>
      </c>
      <c r="C8" s="11">
        <f t="shared" si="1"/>
        <v>0.05424480363</v>
      </c>
      <c r="D8" s="14" t="str">
        <f t="array" ref="D8">INDEX('Full Data'!B:B,MATCH(LARGE('Full Data'!H:H,A8),'Full Data'!H:H,0))</f>
        <v>NORTH AMERICA EQUITY INDEX(S)</v>
      </c>
      <c r="E8" s="16" t="s">
        <v>48</v>
      </c>
      <c r="F8" s="12">
        <f t="shared" si="2"/>
        <v>14119266.15</v>
      </c>
      <c r="G8" s="11">
        <f t="shared" si="3"/>
        <v>0.005424480363</v>
      </c>
    </row>
    <row r="9">
      <c r="A9" s="15">
        <v>5.0</v>
      </c>
      <c r="B9" s="12">
        <f>LARGE('Full Data'!H:H,A9)</f>
        <v>67486287.13</v>
      </c>
      <c r="C9" s="11">
        <f t="shared" si="1"/>
        <v>0.02592755426</v>
      </c>
      <c r="D9" s="14" t="str">
        <f t="array" ref="D9">INDEX('Full Data'!B:B,MATCH(LARGE('Full Data'!H:H,A9),'Full Data'!H:H,0))</f>
        <v>M&amp;G ALPHA OPP A GBP FD</v>
      </c>
      <c r="E9" s="16" t="s">
        <v>48</v>
      </c>
      <c r="F9" s="12">
        <f t="shared" si="2"/>
        <v>6748628.713</v>
      </c>
      <c r="G9" s="11">
        <f t="shared" si="3"/>
        <v>0.002592755426</v>
      </c>
    </row>
    <row r="10">
      <c r="A10" s="15">
        <v>6.0</v>
      </c>
      <c r="B10" s="12">
        <f>LARGE('Full Data'!H:H,A10)</f>
        <v>52292176.61</v>
      </c>
      <c r="C10" s="11">
        <f t="shared" si="1"/>
        <v>0.02009012948</v>
      </c>
      <c r="D10" s="14" t="str">
        <f t="array" ref="D10">INDEX('Full Data'!B:B,MATCH(LARGE('Full Data'!H:H,A10),'Full Data'!H:H,0))</f>
        <v>M&amp;G INV POL PEN FD M&amp;G PP LG DATED CORP BD ACC</v>
      </c>
      <c r="E10" s="5"/>
      <c r="F10" s="12">
        <f t="shared" si="2"/>
        <v>0</v>
      </c>
      <c r="G10" s="11">
        <f t="shared" si="3"/>
        <v>0</v>
      </c>
    </row>
    <row r="11">
      <c r="A11" s="15">
        <v>7.0</v>
      </c>
      <c r="B11" s="12">
        <f>LARGE('Full Data'!H:H,A11)</f>
        <v>51132031</v>
      </c>
      <c r="C11" s="11">
        <f t="shared" si="1"/>
        <v>0.01964441318</v>
      </c>
      <c r="D11" s="14" t="str">
        <f t="array" ref="D11">INDEX('Full Data'!B:B,MATCH(LARGE('Full Data'!H:H,A11),'Full Data'!H:H,0))</f>
        <v>M&amp;G INV POL PEN FD M&amp;G PP ALL STKS CORP BD ACC</v>
      </c>
      <c r="E11" s="5"/>
      <c r="F11" s="12">
        <f t="shared" si="2"/>
        <v>0</v>
      </c>
      <c r="G11" s="11">
        <f t="shared" si="3"/>
        <v>0</v>
      </c>
    </row>
    <row r="12">
      <c r="A12" s="15">
        <v>8.0</v>
      </c>
      <c r="B12" s="12">
        <f>LARGE('Full Data'!H:H,A12)</f>
        <v>41110412.23</v>
      </c>
      <c r="C12" s="11">
        <f t="shared" si="1"/>
        <v>0.01579420782</v>
      </c>
      <c r="D12" s="14" t="str">
        <f t="array" ref="D12">INDEX('Full Data'!B:B,MATCH(LARGE('Full Data'!H:H,A12),'Full Data'!H:H,0))</f>
        <v>EUROPE (EX UK) EQUITY INDEX(T)</v>
      </c>
      <c r="E12" s="16" t="s">
        <v>48</v>
      </c>
      <c r="F12" s="12">
        <f t="shared" si="2"/>
        <v>4111041.223</v>
      </c>
      <c r="G12" s="11">
        <f t="shared" si="3"/>
        <v>0.001579420782</v>
      </c>
    </row>
    <row r="13">
      <c r="A13" s="15">
        <v>9.0</v>
      </c>
      <c r="B13" s="12">
        <f>LARGE('Full Data'!H:H,A13)</f>
        <v>31851248.08</v>
      </c>
      <c r="C13" s="11">
        <f t="shared" si="1"/>
        <v>0.01223692987</v>
      </c>
      <c r="D13" s="14" t="str">
        <f t="array" ref="D13">INDEX('Full Data'!B:B,MATCH(LARGE('Full Data'!H:H,A13),'Full Data'!H:H,0))</f>
        <v>INFRACAPITAL PARTNERS</v>
      </c>
      <c r="E13" s="5"/>
      <c r="F13" s="12">
        <f t="shared" si="2"/>
        <v>0</v>
      </c>
      <c r="G13" s="11">
        <f t="shared" si="3"/>
        <v>0</v>
      </c>
    </row>
    <row r="14">
      <c r="A14" s="15">
        <v>10.0</v>
      </c>
      <c r="B14" s="12">
        <f>LARGE('Full Data'!H:H,A14)</f>
        <v>26072792.22</v>
      </c>
      <c r="C14" s="11">
        <f t="shared" si="1"/>
        <v>0.01001690512</v>
      </c>
      <c r="D14" s="14" t="str">
        <f t="array" ref="D14">INDEX('Full Data'!B:B,MATCH(LARGE('Full Data'!H:H,A14),'Full Data'!H:H,0))</f>
        <v>STANDARD LIFE POOLED PROPERTY FUND</v>
      </c>
      <c r="E14" s="5"/>
      <c r="F14" s="12">
        <f t="shared" si="2"/>
        <v>0</v>
      </c>
      <c r="G14" s="11">
        <f t="shared" si="3"/>
        <v>0</v>
      </c>
    </row>
    <row r="15">
      <c r="A15" s="15">
        <v>11.0</v>
      </c>
      <c r="B15" s="12">
        <f>LARGE('Full Data'!H:H,A15)</f>
        <v>24717082.95</v>
      </c>
      <c r="C15" s="11">
        <f t="shared" si="1"/>
        <v>0.009496055224</v>
      </c>
      <c r="D15" s="14" t="str">
        <f t="array" ref="D15">INDEX('Full Data'!B:B,MATCH(LARGE('Full Data'!H:H,A15),'Full Data'!H:H,0))</f>
        <v>WORLD EMERGING EQ IDX(HN)</v>
      </c>
      <c r="E15" s="16" t="s">
        <v>48</v>
      </c>
      <c r="F15" s="12">
        <f t="shared" si="2"/>
        <v>2471708.295</v>
      </c>
      <c r="G15" s="11">
        <f t="shared" si="3"/>
        <v>0.0009496055224</v>
      </c>
    </row>
    <row r="16">
      <c r="A16" s="15">
        <v>12.0</v>
      </c>
      <c r="B16" s="12">
        <f>LARGE('Full Data'!H:H,A16)</f>
        <v>23635863.05</v>
      </c>
      <c r="C16" s="11">
        <f t="shared" si="1"/>
        <v>0.009080661389</v>
      </c>
      <c r="D16" s="14" t="str">
        <f t="array" ref="D16">INDEX('Full Data'!B:B,MATCH(LARGE('Full Data'!H:H,A16),'Full Data'!H:H,0))</f>
        <v>BLACKROCK UK FD</v>
      </c>
      <c r="E16" s="5"/>
      <c r="F16" s="12">
        <f t="shared" si="2"/>
        <v>0</v>
      </c>
      <c r="G16" s="11">
        <f t="shared" si="3"/>
        <v>0</v>
      </c>
    </row>
    <row r="17">
      <c r="A17" s="15">
        <v>13.0</v>
      </c>
      <c r="B17" s="12">
        <f>LARGE('Full Data'!H:H,A17)</f>
        <v>23249050.55</v>
      </c>
      <c r="C17" s="11">
        <f t="shared" si="1"/>
        <v>0.008932051908</v>
      </c>
      <c r="D17" s="14" t="str">
        <f t="array" ref="D17">INDEX('Full Data'!B:B,MATCH(LARGE('Full Data'!H:H,A17),'Full Data'!H:H,0))</f>
        <v>WI TREASURY SEC FLTG RATE DUE 01-31-2016 REG</v>
      </c>
      <c r="E17" s="5"/>
      <c r="F17" s="12">
        <f t="shared" si="2"/>
        <v>0</v>
      </c>
      <c r="G17" s="11">
        <f t="shared" si="3"/>
        <v>0</v>
      </c>
    </row>
    <row r="18">
      <c r="A18" s="15">
        <v>14.0</v>
      </c>
      <c r="B18" s="12">
        <f>LARGE('Full Data'!H:H,A18)</f>
        <v>23072379.68</v>
      </c>
      <c r="C18" s="11">
        <f t="shared" si="1"/>
        <v>0.008864176733</v>
      </c>
      <c r="D18" s="14" t="str">
        <f t="array" ref="D18">INDEX('Full Data'!B:B,MATCH(LARGE('Full Data'!H:H,A18),'Full Data'!H:H,0))</f>
        <v>UBS INTERNATIONAL INFRASTRUCTURE FUND</v>
      </c>
      <c r="E18" s="5"/>
      <c r="F18" s="12">
        <f t="shared" si="2"/>
        <v>0</v>
      </c>
      <c r="G18" s="11">
        <f t="shared" si="3"/>
        <v>0</v>
      </c>
    </row>
    <row r="19">
      <c r="A19" s="15">
        <v>15.0</v>
      </c>
      <c r="B19" s="12">
        <f>LARGE('Full Data'!H:H,A19)</f>
        <v>22443025.56</v>
      </c>
      <c r="C19" s="11">
        <f t="shared" si="1"/>
        <v>0.008622385196</v>
      </c>
      <c r="D19" s="14" t="str">
        <f t="array" ref="D19">INDEX('Full Data'!B:B,MATCH(LARGE('Full Data'!H:H,A19),'Full Data'!H:H,0))</f>
        <v>LEGAL &amp; GENERAL PROPERTY FUND UNITS</v>
      </c>
      <c r="E19" s="5"/>
      <c r="F19" s="12">
        <f t="shared" si="2"/>
        <v>0</v>
      </c>
      <c r="G19" s="11">
        <f t="shared" si="3"/>
        <v>0</v>
      </c>
    </row>
    <row r="20">
      <c r="A20" s="5"/>
      <c r="B20" s="5"/>
      <c r="C20" s="5"/>
      <c r="D20" s="5"/>
      <c r="E20" s="5" t="s">
        <v>49</v>
      </c>
      <c r="F20" s="12">
        <f t="shared" ref="F20:G20" si="4">SUM(F5:F19)</f>
        <v>119629572.7</v>
      </c>
      <c r="G20" s="11">
        <f t="shared" si="4"/>
        <v>0.04596048132</v>
      </c>
    </row>
    <row r="21">
      <c r="A21" s="5"/>
      <c r="B21" s="5"/>
      <c r="C21" s="5"/>
      <c r="D21" s="5"/>
      <c r="E21" s="5" t="s">
        <v>50</v>
      </c>
      <c r="F21" s="12">
        <f>'Fossil Fuel direct investments'!B3</f>
        <v>52216594.37</v>
      </c>
      <c r="G21" s="11">
        <f>'Fossil Fuel direct investments'!B4</f>
        <v>0.02006109154</v>
      </c>
    </row>
    <row r="22">
      <c r="A22" s="5"/>
      <c r="B22" s="5"/>
      <c r="C22" s="5"/>
      <c r="D22" s="5"/>
      <c r="E22" s="5"/>
      <c r="F22" s="5"/>
      <c r="G22" s="5"/>
    </row>
    <row r="23">
      <c r="A23" s="5"/>
      <c r="B23" s="5"/>
      <c r="C23" s="5"/>
      <c r="D23" s="5"/>
      <c r="E23" s="5" t="s">
        <v>51</v>
      </c>
      <c r="F23" s="12">
        <f t="shared" ref="F23:G23" si="5">F20+F21</f>
        <v>171846167.1</v>
      </c>
      <c r="G23" s="11">
        <f t="shared" si="5"/>
        <v>0.06602157287</v>
      </c>
    </row>
    <row r="24">
      <c r="A24" s="5"/>
      <c r="B24" s="5"/>
      <c r="C24" s="5"/>
      <c r="D24" s="5"/>
      <c r="E24" s="5" t="s">
        <v>33</v>
      </c>
      <c r="F24" s="9">
        <f>'Fossil Fuel direct investments'!B2</f>
        <v>2602879024</v>
      </c>
      <c r="G24" s="5"/>
    </row>
  </sheetData>
  <drawing r:id="rId1"/>
</worksheet>
</file>