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planation" sheetId="1" r:id="rId3"/>
    <sheet state="visible" name="Full Data" sheetId="2" r:id="rId4"/>
    <sheet state="visible" name="Fossil Fuel direct investments" sheetId="3" r:id="rId5"/>
    <sheet state="visible" name="Pooled Funds &amp; Total Fossil Fue" sheetId="4" r:id="rId6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1">
      <text>
        <t xml:space="preserve">Joel Benjamin:
Is there a way of making sure all investments are in GBP or noted as lat currency?</t>
      </text>
    </comment>
  </commentList>
</comments>
</file>

<file path=xl/sharedStrings.xml><?xml version="1.0" encoding="utf-8"?>
<sst xmlns="http://schemas.openxmlformats.org/spreadsheetml/2006/main" count="76" uniqueCount="53">
  <si>
    <t>Name</t>
  </si>
  <si>
    <t>Gloucestershire Pension Fund</t>
  </si>
  <si>
    <t>To access the full data open the sheet "Full Data" from the menu at the bottom.</t>
  </si>
  <si>
    <t>Name of Local Authority Pension Fund</t>
  </si>
  <si>
    <t>Total Holdings March 2014</t>
  </si>
  <si>
    <t>http://www.gloucestershire.gov.uk/extra/CHttpHandler.ashx?id=61961&amp;p=0</t>
  </si>
  <si>
    <t>Total holdings</t>
  </si>
  <si>
    <t>Total fossil fuel holdings</t>
  </si>
  <si>
    <t xml:space="preserve">"Fossil Fuel direct investments" lists the fossil fuel companies the fund is most heavily invested in </t>
  </si>
  <si>
    <t xml:space="preserve">and "Pooled funds &amp; Total Fossil Fuels" gives a summary of the fossil fuel investments in relation </t>
  </si>
  <si>
    <t>to the total holdings.</t>
  </si>
  <si>
    <t>NOTE:</t>
  </si>
  <si>
    <t>These data sheets on local authority pension funds and fossil fuels are the outcome</t>
  </si>
  <si>
    <t>of a careful sourcing and filtering process conducted by Community Reinvest,</t>
  </si>
  <si>
    <t>Friends of the Earth Scotland, Friends of the Earth, EWNI 350.org and Platform London.</t>
  </si>
  <si>
    <t>The Methodology used is detailed in the Methodology section of our briefing,</t>
  </si>
  <si>
    <t>Description of holding - equity, gilts, government bonds, non govt bonds etc</t>
  </si>
  <si>
    <t>downloadable from http://gofossilfree.org/uk/pensions/</t>
  </si>
  <si>
    <t>Sub-category/ Classification</t>
  </si>
  <si>
    <t>Data sheets for other local authorities and contact details if you can’t find what</t>
  </si>
  <si>
    <t>Number of bonds/ shares</t>
  </si>
  <si>
    <t>you are looking for can be accessed from</t>
  </si>
  <si>
    <t>http://gofossilfree.org/uk/pensions/</t>
  </si>
  <si>
    <t>Freedom of Information requests were made to all administering authorities</t>
  </si>
  <si>
    <t>for local authority pension funds.</t>
  </si>
  <si>
    <t>Some responded with thorough data, while others did not. Where the</t>
  </si>
  <si>
    <t>Administering body of the Pension fund did not respond with sufficient</t>
  </si>
  <si>
    <t>data or in time, we identified their equity investments directly from</t>
  </si>
  <si>
    <t>their Annual Report and added them in the sheet 'Pooled Funds &amp; Total</t>
  </si>
  <si>
    <t>Fossil Fuel investments.’ In these cases, other sheets will appear mostly</t>
  </si>
  <si>
    <t>Fund manager</t>
  </si>
  <si>
    <t>empty.</t>
  </si>
  <si>
    <t>Where cells contain “#NUM”, this is not due to a mistake in the script,</t>
  </si>
  <si>
    <t>but due to limited data being provided.</t>
  </si>
  <si>
    <t>Percentage in fossil fuels</t>
  </si>
  <si>
    <t>Amount</t>
  </si>
  <si>
    <t>Top 10 Fossil Fuel Holdings</t>
  </si>
  <si>
    <t>This excludes holdings through pooled funds - see next sheet</t>
  </si>
  <si>
    <t>Pooled fund estimate</t>
  </si>
  <si>
    <t>Percentage</t>
  </si>
  <si>
    <t>Pooled fund</t>
  </si>
  <si>
    <t>Estimated fossil fuel holdings:</t>
  </si>
  <si>
    <t>in % of total holdings</t>
  </si>
  <si>
    <t>Total</t>
  </si>
  <si>
    <t>Standard Life UK Equities</t>
  </si>
  <si>
    <t>yes</t>
  </si>
  <si>
    <t>Blackrock Global Equities</t>
  </si>
  <si>
    <t>GMO Global Equities</t>
  </si>
  <si>
    <t>Blackrock Emerging Markets</t>
  </si>
  <si>
    <t>Standard Life Multi Asset Fund</t>
  </si>
  <si>
    <t>Total estimated fossil fuels in largest pooled funds</t>
  </si>
  <si>
    <t>Total direct fossil fuels</t>
  </si>
  <si>
    <t>Total fossil fuels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</si>
</sst>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0.0"/>
    </font>
    <font/>
    <font>
      <u/>
      <color rgb="FF0000FF"/>
    </font>
    <font>
      <b/>
      <sz val="9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vertical="bottom"/>
    </xf>
    <xf borderId="0" fillId="0" fontId="1" numFmtId="4" xfId="0" applyAlignment="1" applyFont="1" applyNumberFormat="1">
      <alignment vertical="bottom"/>
    </xf>
    <xf borderId="0" fillId="0" fontId="2" numFmtId="0" xfId="0" applyAlignment="1" applyFont="1">
      <alignment/>
    </xf>
    <xf borderId="0" fillId="0" fontId="1" numFmtId="0" xfId="0" applyAlignment="1" applyFont="1">
      <alignment vertical="bottom"/>
    </xf>
    <xf borderId="0" fillId="0" fontId="3" numFmtId="0" xfId="0" applyAlignment="1" applyFont="1">
      <alignment/>
    </xf>
    <xf borderId="0" fillId="0" fontId="1" numFmtId="3" xfId="0" applyAlignment="1" applyFont="1" applyNumberFormat="1">
      <alignment horizontal="right" vertical="bottom"/>
    </xf>
    <xf borderId="0" fillId="0" fontId="4" numFmtId="0" xfId="0" applyAlignment="1" applyFont="1">
      <alignment/>
    </xf>
    <xf borderId="0" fillId="0" fontId="4" numFmtId="2" xfId="0" applyAlignment="1" applyBorder="1" applyFont="1" applyNumberFormat="1">
      <alignment vertical="bottom"/>
    </xf>
    <xf borderId="0" fillId="0" fontId="1" numFmtId="3" xfId="0" applyAlignment="1" applyFont="1" applyNumberFormat="1">
      <alignment horizontal="right" vertical="bottom"/>
    </xf>
    <xf borderId="0" fillId="0" fontId="4" numFmtId="3" xfId="0" applyAlignment="1" applyBorder="1" applyFont="1" applyNumberFormat="1">
      <alignment vertical="bottom"/>
    </xf>
    <xf borderId="0" fillId="0" fontId="1" numFmtId="10" xfId="0" applyAlignment="1" applyFont="1" applyNumberFormat="1">
      <alignment horizontal="right" vertical="bottom"/>
    </xf>
    <xf borderId="0" fillId="0" fontId="2" numFmtId="0" xfId="0" applyAlignment="1" applyFont="1">
      <alignment horizontal="left"/>
    </xf>
    <xf borderId="0" fillId="0" fontId="2" numFmtId="3" xfId="0" applyAlignment="1" applyFont="1" applyNumberFormat="1">
      <alignment horizontal="left"/>
    </xf>
    <xf borderId="0" fillId="0" fontId="1" numFmtId="3" xfId="0" applyAlignment="1" applyFont="1" applyNumberFormat="1">
      <alignment horizontal="left" vertical="bottom"/>
    </xf>
    <xf borderId="0" fillId="2" fontId="2" numFmtId="0" xfId="0" applyAlignment="1" applyFill="1" applyFont="1">
      <alignment/>
    </xf>
    <xf borderId="0" fillId="0" fontId="1" numFmtId="4" xfId="0" applyAlignment="1" applyFont="1" applyNumberFormat="1">
      <alignment horizontal="right" vertical="bottom"/>
    </xf>
    <xf borderId="0" fillId="0" fontId="1" numFmtId="0" xfId="0" applyAlignment="1" applyFont="1">
      <alignment horizontal="left" vertical="top"/>
    </xf>
    <xf borderId="0" fillId="0" fontId="5" numFmtId="0" xfId="0" applyAlignment="1" applyFont="1">
      <alignment/>
    </xf>
    <xf borderId="0" fillId="0" fontId="1" numFmtId="49" xfId="0" applyAlignment="1" applyFont="1" applyNumberFormat="1">
      <alignment vertical="bottom"/>
    </xf>
    <xf borderId="0" fillId="0" fontId="1" numFmtId="9" xfId="0" applyAlignment="1" applyFont="1" applyNumberFormat="1">
      <alignment horizontal="right"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  <xf borderId="0" fillId="0" fontId="1" numFmtId="49" xfId="0" applyAlignment="1" applyFont="1" applyNumberFormat="1">
      <alignment vertical="bottom"/>
    </xf>
    <xf borderId="0" fillId="2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10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gofossilfree.org/uk/pensions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gloucestershire.gov.uk/extra/CHttpHandler.ashx?id=61961&amp;p=0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</row>
    <row r="2">
      <c r="A2" s="2" t="s">
        <v>8</v>
      </c>
    </row>
    <row r="3">
      <c r="A3" s="2" t="s">
        <v>9</v>
      </c>
    </row>
    <row r="4">
      <c r="A4" s="2" t="s">
        <v>10</v>
      </c>
    </row>
    <row r="5">
      <c r="A5" s="2" t="s">
        <v>11</v>
      </c>
    </row>
    <row r="6">
      <c r="A6" s="2" t="s">
        <v>12</v>
      </c>
    </row>
    <row r="7">
      <c r="A7" s="2" t="s">
        <v>13</v>
      </c>
    </row>
    <row r="8">
      <c r="A8" s="2" t="s">
        <v>14</v>
      </c>
    </row>
    <row r="9">
      <c r="A9" s="2" t="s">
        <v>15</v>
      </c>
    </row>
    <row r="10">
      <c r="A10" s="2" t="s">
        <v>17</v>
      </c>
    </row>
    <row r="11">
      <c r="A11" s="2" t="s">
        <v>19</v>
      </c>
    </row>
    <row r="12">
      <c r="A12" s="2" t="s">
        <v>21</v>
      </c>
    </row>
    <row r="13">
      <c r="A13" s="4" t="s">
        <v>22</v>
      </c>
    </row>
    <row r="15">
      <c r="A15" s="2" t="s">
        <v>23</v>
      </c>
    </row>
    <row r="16">
      <c r="A16" s="2" t="s">
        <v>24</v>
      </c>
    </row>
    <row r="17">
      <c r="A17" s="2" t="s">
        <v>25</v>
      </c>
    </row>
    <row r="18">
      <c r="A18" s="2" t="s">
        <v>26</v>
      </c>
    </row>
    <row r="19">
      <c r="A19" s="2" t="s">
        <v>27</v>
      </c>
    </row>
    <row r="20">
      <c r="A20" s="2" t="s">
        <v>28</v>
      </c>
    </row>
    <row r="21">
      <c r="A21" s="2" t="s">
        <v>29</v>
      </c>
    </row>
    <row r="22">
      <c r="A22" s="2" t="s">
        <v>31</v>
      </c>
    </row>
    <row r="23">
      <c r="A23" s="2" t="s">
        <v>32</v>
      </c>
    </row>
    <row r="24">
      <c r="A24" s="2" t="s">
        <v>33</v>
      </c>
    </row>
  </sheetData>
  <hyperlinks>
    <hyperlink r:id="rId1" ref="A1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71"/>
    <col customWidth="1" min="2" max="2" width="68.43"/>
    <col customWidth="1" min="3" max="3" width="25.29"/>
    <col customWidth="1" min="4" max="4" width="24.14"/>
    <col customWidth="1" min="5" max="5" width="17.0"/>
    <col customWidth="1" min="6" max="6" width="23.71"/>
  </cols>
  <sheetData>
    <row r="1" ht="24.0" customHeight="1">
      <c r="A1" s="6" t="s">
        <v>3</v>
      </c>
      <c r="B1" s="6" t="s">
        <v>16</v>
      </c>
      <c r="C1" s="6" t="s">
        <v>18</v>
      </c>
      <c r="D1" s="7" t="s">
        <v>20</v>
      </c>
      <c r="E1" s="6" t="s">
        <v>30</v>
      </c>
      <c r="F1" s="9" t="s">
        <v>35</v>
      </c>
    </row>
    <row r="2">
      <c r="A2" s="2" t="s">
        <v>1</v>
      </c>
      <c r="B2" s="11"/>
      <c r="C2" s="11"/>
      <c r="D2" s="12"/>
      <c r="F2" s="13"/>
      <c r="G2" s="2"/>
      <c r="H2" s="14"/>
    </row>
    <row r="3">
      <c r="A3" s="2" t="s">
        <v>1</v>
      </c>
      <c r="B3" s="11"/>
      <c r="C3" s="11"/>
      <c r="D3" s="12"/>
      <c r="F3" s="13"/>
      <c r="G3" s="2"/>
      <c r="H3" s="14"/>
    </row>
    <row r="4">
      <c r="A4" s="2" t="s">
        <v>1</v>
      </c>
      <c r="B4" s="11"/>
      <c r="C4" s="11"/>
      <c r="D4" s="12"/>
      <c r="F4" s="13"/>
      <c r="G4" s="2"/>
      <c r="H4" s="14"/>
    </row>
    <row r="5">
      <c r="A5" s="2" t="s">
        <v>1</v>
      </c>
      <c r="B5" s="11"/>
      <c r="C5" s="11"/>
      <c r="D5" s="12"/>
      <c r="F5" s="13"/>
      <c r="G5" s="2"/>
      <c r="H5" s="14"/>
    </row>
    <row r="6">
      <c r="A6" s="2" t="s">
        <v>1</v>
      </c>
      <c r="B6" s="11"/>
      <c r="C6" s="11"/>
      <c r="D6" s="12"/>
      <c r="F6" s="12"/>
      <c r="G6" s="2"/>
      <c r="H6" s="14"/>
    </row>
    <row r="7">
      <c r="A7" s="2" t="s">
        <v>1</v>
      </c>
      <c r="B7" s="11"/>
      <c r="C7" s="11"/>
      <c r="D7" s="12"/>
      <c r="F7" s="13"/>
      <c r="G7" s="2"/>
      <c r="H7" s="14"/>
    </row>
    <row r="8">
      <c r="A8" s="2" t="s">
        <v>1</v>
      </c>
      <c r="B8" s="11"/>
      <c r="C8" s="11"/>
      <c r="D8" s="12"/>
      <c r="F8" s="13"/>
      <c r="G8" s="2"/>
      <c r="H8" s="14"/>
    </row>
    <row r="9">
      <c r="A9" s="2" t="s">
        <v>1</v>
      </c>
      <c r="B9" s="11"/>
      <c r="C9" s="11"/>
      <c r="D9" s="16"/>
      <c r="E9" s="12"/>
      <c r="F9" s="12"/>
      <c r="G9" s="2"/>
      <c r="H9" s="14"/>
    </row>
    <row r="10">
      <c r="A10" s="2" t="s">
        <v>1</v>
      </c>
      <c r="B10" s="11"/>
      <c r="C10" s="12"/>
      <c r="F10" s="12"/>
      <c r="G10" s="2"/>
      <c r="H10" s="14"/>
    </row>
    <row r="11">
      <c r="A11" s="2" t="s">
        <v>1</v>
      </c>
      <c r="B11" s="11"/>
      <c r="C11" s="11"/>
      <c r="F11" s="11"/>
      <c r="G11" s="2"/>
      <c r="H11" s="14"/>
    </row>
    <row r="12">
      <c r="A12" s="2" t="s">
        <v>1</v>
      </c>
      <c r="B12" s="14"/>
      <c r="E12" s="2"/>
      <c r="G12" s="2"/>
      <c r="H12" s="14"/>
    </row>
    <row r="13">
      <c r="A13" s="2" t="s">
        <v>1</v>
      </c>
      <c r="B13" s="14"/>
      <c r="G13" s="2"/>
      <c r="H13" s="14"/>
    </row>
    <row r="14">
      <c r="A14" s="2" t="s">
        <v>1</v>
      </c>
      <c r="B14" s="17"/>
      <c r="F14" s="17"/>
      <c r="G14" s="2"/>
      <c r="H14" s="14"/>
    </row>
    <row r="15">
      <c r="A15" s="2" t="s">
        <v>1</v>
      </c>
      <c r="B15" s="17"/>
      <c r="F15" s="17"/>
      <c r="G15" s="2"/>
      <c r="H15" s="14"/>
    </row>
    <row r="16">
      <c r="B16" s="17"/>
      <c r="F16" s="17"/>
      <c r="G16" s="2"/>
      <c r="H16" s="14"/>
    </row>
    <row r="17">
      <c r="B17" s="17"/>
      <c r="F17" s="17"/>
      <c r="G17" s="2"/>
      <c r="H17" s="14"/>
    </row>
    <row r="18">
      <c r="B18" s="17"/>
      <c r="F18" s="17"/>
      <c r="G18" s="2"/>
      <c r="H18" s="14"/>
    </row>
    <row r="19">
      <c r="B19" s="17"/>
      <c r="F19" s="17"/>
      <c r="G19" s="2"/>
      <c r="H19" s="14"/>
    </row>
    <row r="20">
      <c r="B20" s="17"/>
      <c r="F20" s="17"/>
      <c r="G20" s="2"/>
      <c r="H20" s="14"/>
    </row>
    <row r="21">
      <c r="B21" s="17"/>
      <c r="F21" s="17"/>
      <c r="G21" s="2"/>
      <c r="H21" s="14"/>
    </row>
    <row r="22">
      <c r="B22" s="17"/>
      <c r="F22" s="17"/>
      <c r="G22" s="2"/>
      <c r="H22" s="14"/>
    </row>
    <row r="23">
      <c r="B23" s="17"/>
      <c r="F23" s="17"/>
      <c r="G23" s="2"/>
      <c r="H23" s="14"/>
    </row>
    <row r="24">
      <c r="B24" s="17"/>
      <c r="F24" s="17"/>
      <c r="G24" s="2"/>
      <c r="H24" s="14"/>
    </row>
    <row r="25">
      <c r="B25" s="17"/>
      <c r="F25" s="17"/>
      <c r="G25" s="2"/>
      <c r="H25" s="14"/>
    </row>
    <row r="26">
      <c r="B26" s="17"/>
      <c r="F26" s="17"/>
      <c r="G26" s="2"/>
      <c r="H26" s="14"/>
    </row>
    <row r="27">
      <c r="B27" s="17"/>
      <c r="F27" s="17"/>
      <c r="G27" s="2"/>
      <c r="H27" s="14"/>
    </row>
    <row r="28">
      <c r="B28" s="17"/>
      <c r="F28" s="17"/>
      <c r="G28" s="2"/>
      <c r="H28" s="14"/>
    </row>
    <row r="29">
      <c r="B29" s="17"/>
      <c r="F29" s="17"/>
      <c r="G29" s="2"/>
      <c r="H29" s="14"/>
    </row>
    <row r="30">
      <c r="B30" s="17"/>
      <c r="F30" s="17"/>
      <c r="G30" s="2"/>
      <c r="H30" s="14"/>
    </row>
    <row r="31">
      <c r="B31" s="17"/>
      <c r="F31" s="17"/>
      <c r="G31" s="2"/>
      <c r="H31" s="14"/>
    </row>
    <row r="32">
      <c r="B32" s="17"/>
      <c r="F32" s="17"/>
      <c r="G32" s="2"/>
      <c r="H32" s="14"/>
    </row>
    <row r="33">
      <c r="B33" s="17"/>
      <c r="F33" s="17"/>
      <c r="G33" s="2"/>
      <c r="H33" s="14"/>
    </row>
    <row r="34">
      <c r="B34" s="17"/>
      <c r="F34" s="17"/>
      <c r="G34" s="2"/>
      <c r="H34" s="14"/>
    </row>
    <row r="35">
      <c r="B35" s="17"/>
      <c r="F35" s="17"/>
      <c r="G35" s="2"/>
      <c r="H35" s="14"/>
    </row>
    <row r="36">
      <c r="B36" s="17"/>
      <c r="F36" s="17"/>
      <c r="G36" s="2"/>
      <c r="H36" s="14"/>
    </row>
    <row r="37">
      <c r="B37" s="17"/>
      <c r="F37" s="17"/>
      <c r="G37" s="2"/>
      <c r="H37" s="14"/>
    </row>
    <row r="38">
      <c r="B38" s="17"/>
      <c r="F38" s="17"/>
      <c r="G38" s="2"/>
      <c r="H38" s="14"/>
    </row>
    <row r="39">
      <c r="B39" s="17"/>
      <c r="F39" s="17"/>
      <c r="G39" s="2"/>
      <c r="H39" s="14"/>
    </row>
    <row r="40">
      <c r="B40" s="17"/>
      <c r="F40" s="17"/>
      <c r="G40" s="2"/>
      <c r="H40" s="14"/>
    </row>
    <row r="41">
      <c r="B41" s="17"/>
      <c r="F41" s="17"/>
      <c r="G41" s="2"/>
      <c r="H41" s="14"/>
    </row>
    <row r="42">
      <c r="B42" s="17"/>
      <c r="F42" s="17"/>
      <c r="G42" s="2"/>
      <c r="H42" s="14"/>
    </row>
    <row r="43">
      <c r="B43" s="17"/>
      <c r="F43" s="17"/>
      <c r="G43" s="2"/>
      <c r="H43" s="14"/>
    </row>
    <row r="44">
      <c r="B44" s="17"/>
      <c r="F44" s="17"/>
      <c r="G44" s="2"/>
      <c r="H44" s="14"/>
    </row>
    <row r="45">
      <c r="B45" s="17"/>
      <c r="F45" s="17"/>
      <c r="G45" s="2"/>
      <c r="H45" s="14"/>
    </row>
    <row r="46">
      <c r="B46" s="17"/>
      <c r="F46" s="17"/>
      <c r="G46" s="2"/>
      <c r="H46" s="14"/>
    </row>
    <row r="47">
      <c r="B47" s="17"/>
      <c r="F47" s="17"/>
      <c r="G47" s="2"/>
      <c r="H47" s="14"/>
    </row>
    <row r="48">
      <c r="B48" s="17"/>
      <c r="F48" s="17"/>
      <c r="G48" s="2"/>
      <c r="H48" s="14"/>
    </row>
    <row r="49">
      <c r="B49" s="17"/>
      <c r="F49" s="17"/>
      <c r="G49" s="2"/>
      <c r="H49" s="14"/>
    </row>
    <row r="50">
      <c r="B50" s="17"/>
      <c r="F50" s="17"/>
      <c r="G50" s="2"/>
      <c r="H50" s="14"/>
    </row>
    <row r="51">
      <c r="B51" s="17"/>
      <c r="F51" s="17"/>
      <c r="G51" s="2"/>
      <c r="H51" s="14"/>
    </row>
    <row r="52">
      <c r="B52" s="17"/>
      <c r="F52" s="17"/>
      <c r="G52" s="2"/>
      <c r="H52" s="14"/>
    </row>
    <row r="53">
      <c r="B53" s="17"/>
      <c r="F53" s="17"/>
      <c r="G53" s="2"/>
      <c r="H53" s="14"/>
    </row>
    <row r="54">
      <c r="B54" s="17"/>
      <c r="F54" s="17"/>
      <c r="G54" s="2"/>
      <c r="H54" s="14"/>
    </row>
    <row r="55">
      <c r="B55" s="17"/>
      <c r="F55" s="17"/>
      <c r="G55" s="2"/>
      <c r="H55" s="14"/>
    </row>
    <row r="56">
      <c r="B56" s="17"/>
      <c r="F56" s="17"/>
      <c r="G56" s="2"/>
      <c r="H56" s="14"/>
    </row>
    <row r="57">
      <c r="B57" s="17"/>
      <c r="F57" s="17"/>
      <c r="G57" s="2"/>
      <c r="H57" s="14"/>
    </row>
    <row r="58">
      <c r="B58" s="17"/>
      <c r="F58" s="17"/>
      <c r="G58" s="2"/>
      <c r="H58" s="14"/>
    </row>
    <row r="59">
      <c r="B59" s="17"/>
      <c r="F59" s="17"/>
      <c r="G59" s="2"/>
      <c r="H59" s="14"/>
    </row>
    <row r="60">
      <c r="B60" s="17"/>
      <c r="F60" s="17"/>
      <c r="G60" s="2"/>
      <c r="H60" s="14"/>
    </row>
    <row r="61">
      <c r="B61" s="17"/>
      <c r="F61" s="17"/>
      <c r="G61" s="2"/>
      <c r="H61" s="14"/>
    </row>
    <row r="62">
      <c r="B62" s="17"/>
      <c r="F62" s="17"/>
      <c r="G62" s="2"/>
      <c r="H62" s="14"/>
    </row>
    <row r="63">
      <c r="B63" s="17"/>
      <c r="F63" s="17"/>
      <c r="G63" s="2"/>
      <c r="H63" s="14"/>
    </row>
    <row r="64">
      <c r="B64" s="17"/>
      <c r="F64" s="17"/>
      <c r="G64" s="2"/>
      <c r="H64" s="14"/>
    </row>
    <row r="65">
      <c r="B65" s="17"/>
      <c r="F65" s="17"/>
      <c r="G65" s="2"/>
      <c r="H65" s="14"/>
    </row>
    <row r="66">
      <c r="B66" s="17"/>
      <c r="F66" s="17"/>
      <c r="G66" s="2"/>
      <c r="H66" s="14"/>
    </row>
    <row r="67">
      <c r="B67" s="17"/>
      <c r="F67" s="17"/>
      <c r="G67" s="2"/>
      <c r="H67" s="14"/>
    </row>
    <row r="68">
      <c r="B68" s="17"/>
      <c r="F68" s="17"/>
      <c r="G68" s="2"/>
      <c r="H68" s="14"/>
    </row>
    <row r="69">
      <c r="B69" s="17"/>
      <c r="F69" s="17"/>
      <c r="G69" s="2"/>
      <c r="H69" s="14"/>
    </row>
    <row r="70">
      <c r="B70" s="17"/>
      <c r="F70" s="17"/>
      <c r="G70" s="2"/>
      <c r="H70" s="14"/>
    </row>
    <row r="71">
      <c r="B71" s="17"/>
      <c r="F71" s="17"/>
      <c r="G71" s="2"/>
      <c r="H71" s="14"/>
    </row>
    <row r="72">
      <c r="B72" s="17"/>
      <c r="F72" s="17"/>
      <c r="G72" s="2"/>
      <c r="H72" s="14"/>
    </row>
    <row r="73">
      <c r="B73" s="17"/>
      <c r="F73" s="17"/>
      <c r="G73" s="2"/>
      <c r="H73" s="14"/>
    </row>
    <row r="74">
      <c r="B74" s="17"/>
      <c r="F74" s="17"/>
      <c r="G74" s="2"/>
      <c r="H74" s="14"/>
    </row>
    <row r="75">
      <c r="B75" s="17"/>
      <c r="F75" s="17"/>
      <c r="G75" s="2"/>
      <c r="H75" s="14"/>
    </row>
    <row r="76">
      <c r="B76" s="17"/>
      <c r="F76" s="17"/>
      <c r="G76" s="2"/>
      <c r="H76" s="14"/>
    </row>
    <row r="77">
      <c r="B77" s="17"/>
      <c r="F77" s="17"/>
      <c r="G77" s="2"/>
      <c r="H77" s="14"/>
    </row>
    <row r="78">
      <c r="B78" s="17"/>
      <c r="F78" s="17"/>
      <c r="G78" s="2"/>
      <c r="H78" s="14"/>
    </row>
    <row r="79">
      <c r="B79" s="17"/>
      <c r="F79" s="17"/>
      <c r="G79" s="2"/>
      <c r="H79" s="14"/>
    </row>
    <row r="80">
      <c r="B80" s="17"/>
      <c r="F80" s="17"/>
      <c r="G80" s="2"/>
      <c r="H80" s="14"/>
    </row>
    <row r="81">
      <c r="B81" s="17"/>
      <c r="F81" s="17"/>
      <c r="G81" s="2"/>
      <c r="H81" s="14"/>
    </row>
    <row r="82">
      <c r="B82" s="17"/>
      <c r="F82" s="17"/>
      <c r="G82" s="2"/>
      <c r="H82" s="14"/>
    </row>
    <row r="83">
      <c r="B83" s="17"/>
      <c r="F83" s="17"/>
      <c r="G83" s="2"/>
      <c r="H83" s="14"/>
    </row>
    <row r="84">
      <c r="B84" s="17"/>
      <c r="F84" s="17"/>
      <c r="G84" s="2"/>
      <c r="H84" s="14"/>
    </row>
    <row r="85">
      <c r="B85" s="17"/>
      <c r="F85" s="17"/>
      <c r="G85" s="2"/>
      <c r="H85" s="14"/>
    </row>
    <row r="86">
      <c r="B86" s="17"/>
      <c r="F86" s="17"/>
      <c r="G86" s="2"/>
      <c r="H86" s="14"/>
    </row>
    <row r="87">
      <c r="B87" s="17"/>
      <c r="F87" s="17"/>
      <c r="G87" s="2"/>
      <c r="H87" s="14"/>
    </row>
    <row r="88">
      <c r="B88" s="17"/>
      <c r="F88" s="17"/>
      <c r="G88" s="2"/>
      <c r="H88" s="14"/>
    </row>
    <row r="89">
      <c r="B89" s="17"/>
      <c r="F89" s="17"/>
      <c r="G89" s="2"/>
      <c r="H89" s="14"/>
    </row>
    <row r="90">
      <c r="H90" s="14"/>
    </row>
    <row r="91">
      <c r="H91" s="14"/>
    </row>
    <row r="92">
      <c r="H92" s="14"/>
    </row>
    <row r="93">
      <c r="H93" s="14"/>
    </row>
    <row r="94">
      <c r="H94" s="14"/>
    </row>
    <row r="95">
      <c r="H95" s="14"/>
    </row>
    <row r="96">
      <c r="H96" s="14"/>
    </row>
    <row r="97">
      <c r="H97" s="14"/>
    </row>
    <row r="98">
      <c r="H98" s="14"/>
    </row>
    <row r="99">
      <c r="H99" s="14"/>
    </row>
    <row r="100">
      <c r="H100" s="14"/>
    </row>
    <row r="101">
      <c r="H101" s="14"/>
    </row>
    <row r="102">
      <c r="H102" s="14"/>
    </row>
    <row r="103">
      <c r="H103" s="14"/>
    </row>
    <row r="104">
      <c r="H104" s="14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 t="s">
        <v>4</v>
      </c>
      <c r="I1" s="3"/>
      <c r="K1" s="4" t="s">
        <v>5</v>
      </c>
    </row>
    <row r="2">
      <c r="A2" s="1" t="s">
        <v>6</v>
      </c>
      <c r="B2" s="5">
        <v>1.506E9</v>
      </c>
      <c r="C2" s="3"/>
      <c r="D2" s="3"/>
      <c r="E2" s="3"/>
      <c r="F2" s="3"/>
      <c r="G2" s="3"/>
      <c r="H2" s="5">
        <v>1.506E9</v>
      </c>
      <c r="I2" s="3"/>
    </row>
    <row r="3">
      <c r="A3" s="1" t="s">
        <v>7</v>
      </c>
      <c r="B3" s="8">
        <f>SUM('Full Data'!G1:G1000)</f>
        <v>0</v>
      </c>
      <c r="C3" s="3"/>
      <c r="D3" s="3"/>
      <c r="E3" s="3"/>
      <c r="F3" s="3"/>
      <c r="G3" s="3"/>
      <c r="H3" s="3"/>
      <c r="I3" s="3"/>
    </row>
    <row r="4">
      <c r="A4" s="1" t="s">
        <v>34</v>
      </c>
      <c r="B4" s="10">
        <f>B3/B2</f>
        <v>0</v>
      </c>
      <c r="C4" s="3"/>
      <c r="D4" s="3"/>
      <c r="E4" s="3"/>
      <c r="F4" s="3"/>
      <c r="G4" s="3"/>
      <c r="H4" s="3"/>
      <c r="I4" s="3"/>
    </row>
    <row r="5">
      <c r="A5" s="1"/>
      <c r="B5" s="1"/>
      <c r="C5" s="3"/>
      <c r="D5" s="3"/>
      <c r="E5" s="3"/>
      <c r="F5" s="3"/>
      <c r="G5" s="3"/>
      <c r="H5" s="3"/>
      <c r="I5" s="3"/>
    </row>
    <row r="6">
      <c r="A6" s="1"/>
      <c r="B6" s="1"/>
      <c r="C6" s="3"/>
      <c r="D6" s="3"/>
      <c r="E6" s="3"/>
      <c r="F6" s="3"/>
      <c r="G6" s="3"/>
      <c r="H6" s="3"/>
      <c r="I6" s="3"/>
    </row>
    <row r="7">
      <c r="A7" s="1" t="s">
        <v>36</v>
      </c>
      <c r="B7" s="1"/>
      <c r="C7" s="3"/>
      <c r="D7" s="3"/>
      <c r="E7" s="3" t="s">
        <v>37</v>
      </c>
      <c r="F7" s="3"/>
      <c r="G7" s="3"/>
      <c r="H7" s="3"/>
      <c r="I7" s="3"/>
    </row>
    <row r="8">
      <c r="A8" s="1" t="s">
        <v>35</v>
      </c>
      <c r="B8" s="1"/>
      <c r="C8" s="3" t="s">
        <v>0</v>
      </c>
      <c r="D8" s="3"/>
      <c r="E8" s="3"/>
      <c r="F8" s="3"/>
      <c r="G8" s="3"/>
      <c r="H8" s="3"/>
      <c r="I8" s="3"/>
    </row>
    <row r="9">
      <c r="A9" s="15" t="str">
        <f>LARGE('Full Data'!G:G,1)</f>
        <v>#NUM!</v>
      </c>
      <c r="B9" s="10" t="str">
        <f t="shared" ref="B9:B18" si="1">A9/$B$2</f>
        <v>#NUM!</v>
      </c>
      <c r="C9" s="18" t="str">
        <f t="array" ref="C9">INDEX('Full Data'!F:F,MATCH(LARGE('Full Data'!G:G,1),'Full Data'!G:G,0))</f>
        <v>#NUM!</v>
      </c>
      <c r="D9" s="3"/>
      <c r="E9" s="3"/>
      <c r="F9" s="3"/>
      <c r="G9" s="3"/>
      <c r="H9" s="3"/>
      <c r="I9" s="3"/>
    </row>
    <row r="10">
      <c r="A10" s="15" t="str">
        <f>LARGE('Full Data'!G:G,2)</f>
        <v>#NUM!</v>
      </c>
      <c r="B10" s="10" t="str">
        <f t="shared" si="1"/>
        <v>#NUM!</v>
      </c>
      <c r="C10" s="18" t="str">
        <f t="array" ref="C10">INDEX('Full Data'!F:F,MATCH(LARGE('Full Data'!G:G,2),'Full Data'!G:G,0))</f>
        <v>#NUM!</v>
      </c>
      <c r="D10" s="3"/>
      <c r="E10" s="3"/>
      <c r="F10" s="3"/>
      <c r="G10" s="3"/>
      <c r="H10" s="3"/>
      <c r="I10" s="3"/>
    </row>
    <row r="11">
      <c r="A11" s="15" t="str">
        <f>LARGE('Full Data'!G:G,3)</f>
        <v>#NUM!</v>
      </c>
      <c r="B11" s="10" t="str">
        <f t="shared" si="1"/>
        <v>#NUM!</v>
      </c>
      <c r="C11" s="18" t="str">
        <f t="array" ref="C11">INDEX('Full Data'!F:F,MATCH(LARGE('Full Data'!G:G,3),'Full Data'!G:G,0))</f>
        <v>#NUM!</v>
      </c>
      <c r="D11" s="3"/>
      <c r="E11" s="3"/>
      <c r="F11" s="3"/>
      <c r="G11" s="3"/>
      <c r="H11" s="3"/>
      <c r="I11" s="3"/>
    </row>
    <row r="12">
      <c r="A12" s="15" t="str">
        <f>LARGE('Full Data'!G:G,4)</f>
        <v>#NUM!</v>
      </c>
      <c r="B12" s="10" t="str">
        <f t="shared" si="1"/>
        <v>#NUM!</v>
      </c>
      <c r="C12" s="18" t="str">
        <f t="array" ref="C12">INDEX('Full Data'!F:F,MATCH(LARGE('Full Data'!G:G,4),'Full Data'!G:G,0))</f>
        <v>#NUM!</v>
      </c>
      <c r="D12" s="3"/>
      <c r="E12" s="3"/>
      <c r="F12" s="3"/>
      <c r="G12" s="3"/>
      <c r="H12" s="3"/>
      <c r="I12" s="3"/>
    </row>
    <row r="13">
      <c r="A13" s="15" t="str">
        <f>LARGE('Full Data'!G:G,5)</f>
        <v>#NUM!</v>
      </c>
      <c r="B13" s="10" t="str">
        <f t="shared" si="1"/>
        <v>#NUM!</v>
      </c>
      <c r="C13" s="18" t="str">
        <f t="array" ref="C13">INDEX('Full Data'!F:F,MATCH(LARGE('Full Data'!G:G,5),'Full Data'!G:G,0))</f>
        <v>#NUM!</v>
      </c>
      <c r="D13" s="3"/>
      <c r="E13" s="3"/>
      <c r="F13" s="3"/>
      <c r="G13" s="3"/>
      <c r="H13" s="3"/>
      <c r="I13" s="3"/>
    </row>
    <row r="14">
      <c r="A14" s="15" t="str">
        <f>LARGE('Full Data'!G:G,6)</f>
        <v>#NUM!</v>
      </c>
      <c r="B14" s="10" t="str">
        <f t="shared" si="1"/>
        <v>#NUM!</v>
      </c>
      <c r="C14" s="18" t="str">
        <f t="array" ref="C14">INDEX('Full Data'!F:F,MATCH(LARGE('Full Data'!G:G,6),'Full Data'!G:G,0))</f>
        <v>#NUM!</v>
      </c>
      <c r="D14" s="3"/>
      <c r="E14" s="3"/>
      <c r="F14" s="3"/>
      <c r="G14" s="3"/>
      <c r="H14" s="3"/>
      <c r="I14" s="3"/>
    </row>
    <row r="15">
      <c r="A15" s="15" t="str">
        <f>LARGE('Full Data'!G:G,7)</f>
        <v>#NUM!</v>
      </c>
      <c r="B15" s="10" t="str">
        <f t="shared" si="1"/>
        <v>#NUM!</v>
      </c>
      <c r="C15" s="18" t="str">
        <f t="array" ref="C15">INDEX('Full Data'!F:F,MATCH(LARGE('Full Data'!G:G,7),'Full Data'!G:G,0))</f>
        <v>#NUM!</v>
      </c>
      <c r="D15" s="3"/>
      <c r="E15" s="3"/>
      <c r="F15" s="3"/>
      <c r="G15" s="3"/>
      <c r="H15" s="3"/>
      <c r="I15" s="3"/>
    </row>
    <row r="16">
      <c r="A16" s="15" t="str">
        <f>LARGE('Full Data'!G:G,8)</f>
        <v>#NUM!</v>
      </c>
      <c r="B16" s="10" t="str">
        <f t="shared" si="1"/>
        <v>#NUM!</v>
      </c>
      <c r="C16" s="18" t="str">
        <f t="array" ref="C16">INDEX('Full Data'!F:F,MATCH(LARGE('Full Data'!G:G,8),'Full Data'!G:G,0))</f>
        <v>#NUM!</v>
      </c>
      <c r="D16" s="3"/>
      <c r="E16" s="3"/>
      <c r="F16" s="3"/>
      <c r="G16" s="3"/>
      <c r="H16" s="3"/>
      <c r="I16" s="3"/>
    </row>
    <row r="17">
      <c r="A17" s="15" t="str">
        <f>LARGE('Full Data'!G:G,9)</f>
        <v>#NUM!</v>
      </c>
      <c r="B17" s="10" t="str">
        <f t="shared" si="1"/>
        <v>#NUM!</v>
      </c>
      <c r="C17" s="18" t="str">
        <f t="array" ref="C17">INDEX('Full Data'!F:F,MATCH(LARGE('Full Data'!G:G,9),'Full Data'!G:G,0))</f>
        <v>#NUM!</v>
      </c>
      <c r="D17" s="3"/>
      <c r="E17" s="3"/>
      <c r="F17" s="3"/>
      <c r="G17" s="3"/>
      <c r="H17" s="3"/>
      <c r="I17" s="3"/>
    </row>
    <row r="18">
      <c r="A18" s="15" t="str">
        <f>LARGE('Full Data'!G:G,10)</f>
        <v>#NUM!</v>
      </c>
      <c r="B18" s="10" t="str">
        <f t="shared" si="1"/>
        <v>#NUM!</v>
      </c>
      <c r="C18" s="18" t="str">
        <f t="array" ref="C18">INDEX('Full Data'!F:F,MATCH(LARGE('Full Data'!G:G,10),'Full Data'!G:G,0))</f>
        <v>#NUM!</v>
      </c>
      <c r="D18" s="3"/>
      <c r="E18" s="3"/>
      <c r="F18" s="3"/>
      <c r="G18" s="3"/>
      <c r="H18" s="3"/>
      <c r="I18" s="3"/>
    </row>
  </sheetData>
  <hyperlinks>
    <hyperlink r:id="rId1" ref="K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29"/>
    <col customWidth="1" min="2" max="3" width="18.43"/>
    <col customWidth="1" min="4" max="4" width="26.71"/>
    <col customWidth="1" min="5" max="5" width="18.86"/>
    <col customWidth="1" min="6" max="6" width="17.43"/>
    <col customWidth="1" min="7" max="7" width="19.0"/>
  </cols>
  <sheetData>
    <row r="1">
      <c r="A1" s="3" t="s">
        <v>38</v>
      </c>
      <c r="B1" s="19">
        <v>0.1</v>
      </c>
      <c r="C1" s="3"/>
      <c r="D1" s="3"/>
      <c r="E1" s="3"/>
      <c r="F1" s="3"/>
      <c r="G1" s="3"/>
    </row>
    <row r="2">
      <c r="A2" s="3"/>
      <c r="B2" s="3" t="s">
        <v>35</v>
      </c>
      <c r="C2" s="3" t="s">
        <v>39</v>
      </c>
      <c r="D2" s="3" t="s">
        <v>0</v>
      </c>
      <c r="E2" s="3" t="s">
        <v>40</v>
      </c>
      <c r="F2" s="3" t="s">
        <v>41</v>
      </c>
      <c r="G2" s="3" t="s">
        <v>42</v>
      </c>
    </row>
    <row r="3">
      <c r="A3" s="3"/>
      <c r="B3" s="3"/>
      <c r="C3" s="3"/>
      <c r="D3" s="3"/>
      <c r="E3" s="3"/>
      <c r="F3" s="3"/>
      <c r="G3" s="3"/>
    </row>
    <row r="4">
      <c r="A4" s="3" t="s">
        <v>43</v>
      </c>
      <c r="B4" s="15">
        <f>'Fossil Fuel direct investments'!B2</f>
        <v>1506000000</v>
      </c>
      <c r="C4" s="3"/>
      <c r="D4" s="18"/>
      <c r="E4" s="3"/>
      <c r="F4" s="3"/>
      <c r="G4" s="3"/>
    </row>
    <row r="5">
      <c r="A5" s="20">
        <v>1.0</v>
      </c>
      <c r="B5" s="21">
        <v>3.356E8</v>
      </c>
      <c r="C5" s="10">
        <f t="shared" ref="C5:C19" si="1">B5/$B$4</f>
        <v>0.2228419655</v>
      </c>
      <c r="D5" s="22" t="s">
        <v>44</v>
      </c>
      <c r="E5" s="3" t="s">
        <v>45</v>
      </c>
      <c r="F5" s="15">
        <f t="shared" ref="F5:F19" si="2">IF(E5="yes",B5*$B$1,0)</f>
        <v>33560000</v>
      </c>
      <c r="G5" s="10">
        <f t="shared" ref="G5:G19" si="3">F5/$B$4</f>
        <v>0.02228419655</v>
      </c>
    </row>
    <row r="6">
      <c r="A6" s="20">
        <v>2.0</v>
      </c>
      <c r="B6" s="21">
        <v>3.677E8</v>
      </c>
      <c r="C6" s="10">
        <f t="shared" si="1"/>
        <v>0.2441567065</v>
      </c>
      <c r="D6" s="22" t="s">
        <v>46</v>
      </c>
      <c r="E6" s="3" t="s">
        <v>45</v>
      </c>
      <c r="F6" s="15">
        <f t="shared" si="2"/>
        <v>36770000</v>
      </c>
      <c r="G6" s="10">
        <f t="shared" si="3"/>
        <v>0.02441567065</v>
      </c>
    </row>
    <row r="7">
      <c r="A7" s="20">
        <v>3.0</v>
      </c>
      <c r="B7" s="21">
        <v>2.808E8</v>
      </c>
      <c r="C7" s="10">
        <f t="shared" si="1"/>
        <v>0.1864541833</v>
      </c>
      <c r="D7" s="22" t="s">
        <v>47</v>
      </c>
      <c r="E7" s="23" t="s">
        <v>45</v>
      </c>
      <c r="F7" s="15">
        <f t="shared" si="2"/>
        <v>28080000</v>
      </c>
      <c r="G7" s="10">
        <f t="shared" si="3"/>
        <v>0.01864541833</v>
      </c>
    </row>
    <row r="8">
      <c r="A8" s="20">
        <v>4.0</v>
      </c>
      <c r="B8" s="21">
        <v>4.71E7</v>
      </c>
      <c r="C8" s="10">
        <f t="shared" si="1"/>
        <v>0.0312749004</v>
      </c>
      <c r="D8" s="22" t="s">
        <v>48</v>
      </c>
      <c r="E8" s="24" t="s">
        <v>45</v>
      </c>
      <c r="F8" s="15">
        <f t="shared" si="2"/>
        <v>4710000</v>
      </c>
      <c r="G8" s="10">
        <f t="shared" si="3"/>
        <v>0.00312749004</v>
      </c>
    </row>
    <row r="9">
      <c r="A9" s="20">
        <v>5.0</v>
      </c>
      <c r="B9" s="21">
        <v>6.93E7</v>
      </c>
      <c r="C9" s="10">
        <f t="shared" si="1"/>
        <v>0.04601593625</v>
      </c>
      <c r="D9" s="22" t="s">
        <v>49</v>
      </c>
      <c r="E9" s="23" t="s">
        <v>45</v>
      </c>
      <c r="F9" s="15">
        <f t="shared" si="2"/>
        <v>6930000</v>
      </c>
      <c r="G9" s="10">
        <f t="shared" si="3"/>
        <v>0.004601593625</v>
      </c>
    </row>
    <row r="10">
      <c r="A10" s="20">
        <v>6.0</v>
      </c>
      <c r="B10" s="15" t="str">
        <f>LARGE('Full Data'!H:H,A10)</f>
        <v>#NUM!</v>
      </c>
      <c r="C10" s="10" t="str">
        <f t="shared" si="1"/>
        <v>#NUM!</v>
      </c>
      <c r="D10" s="18" t="str">
        <f t="array" ref="D10">INDEX('Full Data'!B:B,MATCH(LARGE('Full Data'!H:H,A10),'Full Data'!H:H,0))</f>
        <v>#NUM!</v>
      </c>
      <c r="E10" s="3"/>
      <c r="F10" s="15">
        <f t="shared" si="2"/>
        <v>0</v>
      </c>
      <c r="G10" s="10">
        <f t="shared" si="3"/>
        <v>0</v>
      </c>
    </row>
    <row r="11">
      <c r="A11" s="20">
        <v>7.0</v>
      </c>
      <c r="B11" s="15" t="str">
        <f>LARGE('Full Data'!H:H,A11)</f>
        <v>#NUM!</v>
      </c>
      <c r="C11" s="10" t="str">
        <f t="shared" si="1"/>
        <v>#NUM!</v>
      </c>
      <c r="D11" s="18" t="str">
        <f t="array" ref="D11">INDEX('Full Data'!B:B,MATCH(LARGE('Full Data'!H:H,A11),'Full Data'!H:H,0))</f>
        <v>#NUM!</v>
      </c>
      <c r="E11" s="3"/>
      <c r="F11" s="15">
        <f t="shared" si="2"/>
        <v>0</v>
      </c>
      <c r="G11" s="10">
        <f t="shared" si="3"/>
        <v>0</v>
      </c>
    </row>
    <row r="12">
      <c r="A12" s="20">
        <v>8.0</v>
      </c>
      <c r="B12" s="15" t="str">
        <f>LARGE('Full Data'!H:H,A12)</f>
        <v>#NUM!</v>
      </c>
      <c r="C12" s="10" t="str">
        <f t="shared" si="1"/>
        <v>#NUM!</v>
      </c>
      <c r="D12" s="18" t="str">
        <f t="array" ref="D12">INDEX('Full Data'!B:B,MATCH(LARGE('Full Data'!H:H,A12),'Full Data'!H:H,0))</f>
        <v>#NUM!</v>
      </c>
      <c r="E12" s="23"/>
      <c r="F12" s="15">
        <f t="shared" si="2"/>
        <v>0</v>
      </c>
      <c r="G12" s="10">
        <f t="shared" si="3"/>
        <v>0</v>
      </c>
    </row>
    <row r="13">
      <c r="A13" s="20">
        <v>9.0</v>
      </c>
      <c r="B13" s="15" t="str">
        <f>LARGE('Full Data'!H:H,A13)</f>
        <v>#NUM!</v>
      </c>
      <c r="C13" s="10" t="str">
        <f t="shared" si="1"/>
        <v>#NUM!</v>
      </c>
      <c r="D13" s="18" t="str">
        <f t="array" ref="D13">INDEX('Full Data'!B:B,MATCH(LARGE('Full Data'!H:H,A13),'Full Data'!H:H,0))</f>
        <v>#NUM!</v>
      </c>
      <c r="E13" s="3"/>
      <c r="F13" s="15">
        <f t="shared" si="2"/>
        <v>0</v>
      </c>
      <c r="G13" s="10">
        <f t="shared" si="3"/>
        <v>0</v>
      </c>
    </row>
    <row r="14">
      <c r="A14" s="20">
        <v>10.0</v>
      </c>
      <c r="B14" s="15" t="str">
        <f>LARGE('Full Data'!H:H,A14)</f>
        <v>#NUM!</v>
      </c>
      <c r="C14" s="10" t="str">
        <f t="shared" si="1"/>
        <v>#NUM!</v>
      </c>
      <c r="D14" s="18" t="str">
        <f t="array" ref="D14">INDEX('Full Data'!B:B,MATCH(LARGE('Full Data'!H:H,A14),'Full Data'!H:H,0))</f>
        <v>#NUM!</v>
      </c>
      <c r="E14" s="3"/>
      <c r="F14" s="15">
        <f t="shared" si="2"/>
        <v>0</v>
      </c>
      <c r="G14" s="10">
        <f t="shared" si="3"/>
        <v>0</v>
      </c>
    </row>
    <row r="15">
      <c r="A15" s="20">
        <v>11.0</v>
      </c>
      <c r="B15" s="15" t="str">
        <f>LARGE('Full Data'!H:H,A15)</f>
        <v>#NUM!</v>
      </c>
      <c r="C15" s="10" t="str">
        <f t="shared" si="1"/>
        <v>#NUM!</v>
      </c>
      <c r="D15" s="18" t="str">
        <f t="array" ref="D15">INDEX('Full Data'!B:B,MATCH(LARGE('Full Data'!H:H,A15),'Full Data'!H:H,0))</f>
        <v>#NUM!</v>
      </c>
      <c r="E15" s="3"/>
      <c r="F15" s="15">
        <f t="shared" si="2"/>
        <v>0</v>
      </c>
      <c r="G15" s="10">
        <f t="shared" si="3"/>
        <v>0</v>
      </c>
    </row>
    <row r="16">
      <c r="A16" s="20">
        <v>12.0</v>
      </c>
      <c r="B16" s="15" t="str">
        <f>LARGE('Full Data'!H:H,A16)</f>
        <v>#NUM!</v>
      </c>
      <c r="C16" s="10" t="str">
        <f t="shared" si="1"/>
        <v>#NUM!</v>
      </c>
      <c r="D16" s="18" t="str">
        <f t="array" ref="D16">INDEX('Full Data'!B:B,MATCH(LARGE('Full Data'!H:H,A16),'Full Data'!H:H,0))</f>
        <v>#NUM!</v>
      </c>
      <c r="E16" s="3"/>
      <c r="F16" s="15">
        <f t="shared" si="2"/>
        <v>0</v>
      </c>
      <c r="G16" s="10">
        <f t="shared" si="3"/>
        <v>0</v>
      </c>
    </row>
    <row r="17">
      <c r="A17" s="20">
        <v>13.0</v>
      </c>
      <c r="B17" s="15" t="str">
        <f>LARGE('Full Data'!H:H,A17)</f>
        <v>#NUM!</v>
      </c>
      <c r="C17" s="10" t="str">
        <f t="shared" si="1"/>
        <v>#NUM!</v>
      </c>
      <c r="D17" s="18" t="str">
        <f t="array" ref="D17">INDEX('Full Data'!B:B,MATCH(LARGE('Full Data'!H:H,A17),'Full Data'!H:H,0))</f>
        <v>#NUM!</v>
      </c>
      <c r="E17" s="3"/>
      <c r="F17" s="15">
        <f t="shared" si="2"/>
        <v>0</v>
      </c>
      <c r="G17" s="10">
        <f t="shared" si="3"/>
        <v>0</v>
      </c>
    </row>
    <row r="18">
      <c r="A18" s="20">
        <v>14.0</v>
      </c>
      <c r="B18" s="15" t="str">
        <f>LARGE('Full Data'!H:H,A18)</f>
        <v>#NUM!</v>
      </c>
      <c r="C18" s="10" t="str">
        <f t="shared" si="1"/>
        <v>#NUM!</v>
      </c>
      <c r="D18" s="18" t="str">
        <f t="array" ref="D18">INDEX('Full Data'!B:B,MATCH(LARGE('Full Data'!H:H,A18),'Full Data'!H:H,0))</f>
        <v>#NUM!</v>
      </c>
      <c r="E18" s="3"/>
      <c r="F18" s="15">
        <f t="shared" si="2"/>
        <v>0</v>
      </c>
      <c r="G18" s="10">
        <f t="shared" si="3"/>
        <v>0</v>
      </c>
    </row>
    <row r="19">
      <c r="A19" s="20">
        <v>15.0</v>
      </c>
      <c r="B19" s="15" t="str">
        <f>LARGE('Full Data'!H:H,A19)</f>
        <v>#NUM!</v>
      </c>
      <c r="C19" s="10" t="str">
        <f t="shared" si="1"/>
        <v>#NUM!</v>
      </c>
      <c r="D19" s="18" t="str">
        <f t="array" ref="D19">INDEX('Full Data'!B:B,MATCH(LARGE('Full Data'!H:H,A19),'Full Data'!H:H,0))</f>
        <v>#NUM!</v>
      </c>
      <c r="E19" s="3"/>
      <c r="F19" s="15">
        <f t="shared" si="2"/>
        <v>0</v>
      </c>
      <c r="G19" s="10">
        <f t="shared" si="3"/>
        <v>0</v>
      </c>
    </row>
    <row r="20">
      <c r="A20" s="3"/>
      <c r="B20" s="1"/>
      <c r="C20" s="25"/>
      <c r="D20" s="18"/>
      <c r="E20" s="3" t="s">
        <v>50</v>
      </c>
      <c r="F20" s="15">
        <f t="shared" ref="F20:G20" si="4">SUM(F5:F19)</f>
        <v>110050000</v>
      </c>
      <c r="G20" s="10">
        <f t="shared" si="4"/>
        <v>0.07307436919</v>
      </c>
    </row>
    <row r="21">
      <c r="A21" s="3"/>
      <c r="B21" s="1"/>
      <c r="C21" s="25"/>
      <c r="D21" s="18"/>
      <c r="E21" s="3" t="s">
        <v>51</v>
      </c>
      <c r="F21" s="15">
        <f>'Fossil Fuel direct investments'!B3</f>
        <v>0</v>
      </c>
      <c r="G21" s="10">
        <f>'Fossil Fuel direct investments'!B4</f>
        <v>0</v>
      </c>
    </row>
    <row r="22">
      <c r="A22" s="3"/>
      <c r="B22" s="1"/>
      <c r="C22" s="3"/>
      <c r="D22" s="3"/>
      <c r="E22" s="3"/>
      <c r="F22" s="3"/>
      <c r="G22" s="3"/>
    </row>
    <row r="23">
      <c r="A23" s="3"/>
      <c r="B23" s="3"/>
      <c r="C23" s="3"/>
      <c r="D23" s="3"/>
      <c r="E23" s="3" t="s">
        <v>52</v>
      </c>
      <c r="F23" s="15">
        <f t="shared" ref="F23:G23" si="5">F20+F21</f>
        <v>110050000</v>
      </c>
      <c r="G23" s="10">
        <f t="shared" si="5"/>
        <v>0.07307436919</v>
      </c>
    </row>
    <row r="24">
      <c r="A24" s="3"/>
      <c r="B24" s="3"/>
      <c r="C24" s="3"/>
      <c r="D24" s="3"/>
      <c r="E24" s="3" t="s">
        <v>6</v>
      </c>
      <c r="F24" s="8">
        <f>'Fossil Fuel direct investments'!B2</f>
        <v>1506000000</v>
      </c>
      <c r="G24" s="3"/>
    </row>
  </sheetData>
  <drawing r:id="rId1"/>
</worksheet>
</file>