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<sst xmlns="http://schemas.openxmlformats.org/spreadsheetml/2006/main" count="348" uniqueCount="198">
  <si>
    <t>Name</t>
  </si>
  <si>
    <t>To access the full data open the sheet "Full Data" from the menu at the bottom.</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</si>
  <si>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</si>
  <si>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</si>
  <si>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</si>
  <si>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</si>
  <si>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</si>
  <si>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</si>
  <si>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</si>
  <si>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</si>
  <si>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</si>
  <si>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</si>
  <si>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</si>
  <si>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</si>
  <si>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Description of holding</t>
  </si>
  <si>
    <t>http://gofossilfree.org/uk/pensions/</t>
  </si>
  <si>
    <t>Sub-category/ Classification</t>
  </si>
  <si>
    <t>Oil/Gas companies</t>
  </si>
  <si>
    <t>Coal companies</t>
  </si>
  <si>
    <t>Verification</t>
  </si>
  <si>
    <t>Fossil Fuel Amounts</t>
  </si>
  <si>
    <t>All Amounts</t>
  </si>
  <si>
    <t>London Borough of Bexley Pension Fund</t>
  </si>
  <si>
    <t>3I Group Ord Gbp0.738636</t>
  </si>
  <si>
    <t>Annual Report 2014</t>
  </si>
  <si>
    <t>http://www.bexley.gov.uk/CHttpHandler.ashx?id=13945&amp;p=0</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</si>
  <si>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</si>
  <si>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</si>
  <si>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</si>
  <si>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</si>
  <si>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</si>
  <si>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</si>
  <si>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</si>
  <si>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</si>
  <si>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</si>
  <si>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</si>
  <si>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</si>
  <si>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fossil fuel holdings</t>
  </si>
  <si>
    <t>Pooled fund estimate</t>
  </si>
  <si>
    <t>Percentage in fossil fuels</t>
  </si>
  <si>
    <t>Amount</t>
  </si>
  <si>
    <t>Percentage</t>
  </si>
  <si>
    <t>Pooled fund</t>
  </si>
  <si>
    <t>Estimated fossil fuel holdings:</t>
  </si>
  <si>
    <t>in % of total holdings</t>
  </si>
  <si>
    <t>Total</t>
  </si>
  <si>
    <t>Top 10 Fossil Fuel Holdings</t>
  </si>
  <si>
    <t>This excludes holdings through pooled funds - see next sheet</t>
  </si>
  <si>
    <t>yes</t>
  </si>
  <si>
    <t>Total estimated fossil fuels in largest pooled funds</t>
  </si>
  <si>
    <t>Total direct fossil fuels</t>
  </si>
  <si>
    <t>Total fossil fuels</t>
  </si>
  <si>
    <t>Abbott Laboratories NPV</t>
  </si>
  <si>
    <t>Accenture PLC Cls 'A' USD0.0000225</t>
  </si>
  <si>
    <t>Actelion Ltd CHF0.5 (Regd)</t>
  </si>
  <si>
    <t>AIA Group Ltd NPV</t>
  </si>
  <si>
    <t>Air Liquide SA EUR5.5</t>
  </si>
  <si>
    <t>Align Technology Inc Com Stk USD0.0001</t>
  </si>
  <si>
    <t>Altria Group Inc Com Stk USD0.333333</t>
  </si>
  <si>
    <t>Anglo American Usd0.54945</t>
  </si>
  <si>
    <t>Anheuser-Busch InBev NV NPV</t>
  </si>
  <si>
    <t>Apple Inc Com Stk NPV</t>
  </si>
  <si>
    <t>Associated British Foods PLC Ord GBP0.0568</t>
  </si>
  <si>
    <t>Astrazeneca Ord Usd0.25</t>
  </si>
  <si>
    <t>Aviva Ord Gbp0.25</t>
  </si>
  <si>
    <t>Aviva Pooled Property Manager</t>
  </si>
  <si>
    <t>Bae Systems Ord Gbp0.025</t>
  </si>
  <si>
    <t>Balfour Beatty Gbp0.50</t>
  </si>
  <si>
    <t>Barclays Ord Gbp0.25</t>
  </si>
  <si>
    <t>Bayer AG NPV (Regd)</t>
  </si>
  <si>
    <t>Berendsen Plc Ord Gbp0.30</t>
  </si>
  <si>
    <t>BlackRock Pooled Bond Fund</t>
  </si>
  <si>
    <t>BNY MFM Ltd Newton Gbl Dynamic Bd 'X'(Acc)</t>
  </si>
  <si>
    <t>BNY MFM Ltd Newton Gbl Emg Mkts X Net Inc</t>
  </si>
  <si>
    <t>Bp Ord Usd0.25</t>
  </si>
  <si>
    <t>Brenntag AG NPV</t>
  </si>
  <si>
    <t>Brit Amer Tobacco Ord Gbp0.25</t>
  </si>
  <si>
    <t>British American Tobacco PLC Ord GBP0.25</t>
  </si>
  <si>
    <t>Brown(N)Group Ord Gbp0.1105263</t>
  </si>
  <si>
    <t>Carnival Plc Ord Usd1.66</t>
  </si>
  <si>
    <t>Centrica Ord Gbp0.061728395</t>
  </si>
  <si>
    <t>Centrica PLC Ord GBP0.061728395</t>
  </si>
  <si>
    <t>Chemring Group Ord Gbp0.01(Post Subd)</t>
  </si>
  <si>
    <t>Citigroup Inc Com Stk USD0.01</t>
  </si>
  <si>
    <t>Continental AG NPV</t>
  </si>
  <si>
    <t>Daily Mail&amp;Gen Tst 'A'Ord(Non Vtg)Gbp0.125</t>
  </si>
  <si>
    <t>Darty Plc Eur0.30</t>
  </si>
  <si>
    <t>Diageo Ord Gbx28.935185</t>
  </si>
  <si>
    <t>Direct Line Insura Ord Gbp0.10</t>
  </si>
  <si>
    <t>Discovery Communications Inc Com Stk Class A USD0.01</t>
  </si>
  <si>
    <t>Dixons Carphone Ord Gbp0.001</t>
  </si>
  <si>
    <t>DNB ASA NOK10</t>
  </si>
  <si>
    <t>Dollar General Corp Com Stk USD0.875</t>
  </si>
  <si>
    <t>Don Quijote Holdings Co Ltd NPV</t>
  </si>
  <si>
    <t>Dun &amp; Bradstreet Corp Com Stk USD0.01</t>
  </si>
  <si>
    <t>Eastman Chemical Co Com Stk USD0.01</t>
  </si>
  <si>
    <t>eBay Inc Com Stk USD0.001</t>
  </si>
  <si>
    <t>Electrocomponents Ord Gbp0.10</t>
  </si>
  <si>
    <t>EMC Corp Com Stk USD0.01</t>
  </si>
  <si>
    <t>Equifax Inc Com Stk USD1.25</t>
  </si>
  <si>
    <t>Euro</t>
  </si>
  <si>
    <t>Express Scripts Holding Co Com Stk USD0.01</t>
  </si>
  <si>
    <t>Firstgroup Ord Gbp0.05</t>
  </si>
  <si>
    <t>G4S Ord Gbp0.25</t>
  </si>
  <si>
    <t>Gkn Ord Gbp0.50</t>
  </si>
  <si>
    <t>Glaxosmithkline Ord Gbp0.25</t>
  </si>
  <si>
    <t>GlaxoSmithKline PLC Ord GBP0.25</t>
  </si>
  <si>
    <t>Glencore Xstrata Ord Usd0.01</t>
  </si>
  <si>
    <t>Google Inc Com Stk USD0.001 Class 'A'</t>
  </si>
  <si>
    <t>Google Inc Com Stk USD0.001 Class 'C'</t>
  </si>
  <si>
    <t>Hsbc Hldgs Ord Usd0.50(Uk Reg)</t>
  </si>
  <si>
    <t>Imperial Tobacco Ord Gbp0.10</t>
  </si>
  <si>
    <t>Intact Financial Corp Com NPV</t>
  </si>
  <si>
    <t>Intl Cons Airline Ord Eur0.50</t>
  </si>
  <si>
    <t>Intl Meal Company Holdings SA LEPO Wts 07/05/2015 (UBS)</t>
  </si>
  <si>
    <t>Intu Properties Plc Gbp0.50</t>
  </si>
  <si>
    <t>Intuit Inc Com Stk USD0.01</t>
  </si>
  <si>
    <t>Japan Tobacco Inc NPV</t>
  </si>
  <si>
    <t>Jardine Matheson Holdings Ltd Ord USD0.25 (Sing Quote)</t>
  </si>
  <si>
    <t>Kraft Foods Group Inc Com Stk NPV</t>
  </si>
  <si>
    <t>Lloyds Banking Group Plc Ord Gbp0.25</t>
  </si>
  <si>
    <t>Man Strategic Holdings Limited Ord Usd0.03428571428</t>
  </si>
  <si>
    <t>Manx Telecom Plc Ord Gbp0.002</t>
  </si>
  <si>
    <t>Marathon Oil Corp Com Stk USD1</t>
  </si>
  <si>
    <t>Marks &amp; Spencer Gp Ord Gbp0.25</t>
  </si>
  <si>
    <t>Mattel Inc Com Stk USD1</t>
  </si>
  <si>
    <t>Medtronic Inc Com Stk USD0.10</t>
  </si>
  <si>
    <t>Merck &amp; Co Inc (New) Com Stk USD0.50</t>
  </si>
  <si>
    <t>Microsoft Corp Com Stk USD0.0000125</t>
  </si>
  <si>
    <t>Morgan Advanced Materials Ord Gbp0.25</t>
  </si>
  <si>
    <t>Morrison(W)Suprmkt Ord Gbp0.10</t>
  </si>
  <si>
    <t>Mothercare Ord Gbp0.50</t>
  </si>
  <si>
    <t>Natl Express Grp Ord Gbp0.05</t>
  </si>
  <si>
    <t>Nestle SA CHF0.10 (Regd)</t>
  </si>
  <si>
    <t>Nielsen NV Com Stk EUR0.07</t>
  </si>
  <si>
    <t>Novartis AG CHF0.50 (Regd)</t>
  </si>
  <si>
    <t>Partners Group Pooled Private Equity</t>
  </si>
  <si>
    <t>Pfizer Inc Com Stk USD0.05</t>
  </si>
  <si>
    <t>Phildrew Ventures 4Th Fd Exempt</t>
  </si>
  <si>
    <t>PNC Financial Services Group Com Stk USD5</t>
  </si>
  <si>
    <t>Pound Sterling</t>
  </si>
  <si>
    <t>Premier Farnell Ord Gbp0.05</t>
  </si>
  <si>
    <t>Principal Financial Group Com Stk USD0.01</t>
  </si>
  <si>
    <t>Prudential Ord Gbp0.05</t>
  </si>
  <si>
    <t>Prudential PLC Ord GBP0.05</t>
  </si>
  <si>
    <t>Reed Elsevier NV EUR0.07</t>
  </si>
  <si>
    <t>Reed Elsevier Ord Gbp0.14</t>
  </si>
  <si>
    <t>Regus Plc Ord Gbp0.01</t>
  </si>
  <si>
    <t>Rentokil Initial Ord Gbp0.01</t>
  </si>
  <si>
    <t>Rio Tinto Ord Gbp0.10</t>
  </si>
  <si>
    <t>Roche Holdings AG Genusscheine NPV</t>
  </si>
  <si>
    <t>Rocket Internet AG NPV</t>
  </si>
  <si>
    <t>Royal Dutch Shell 'B'Shs Eur0.07 (Uk List)</t>
  </si>
  <si>
    <t>Royal Dutch Shell PLC EUR0.07 'A' Shs (Dutch List)</t>
  </si>
  <si>
    <t>Royal Mail Plc Ord Gbp0.01 (Wi)</t>
  </si>
  <si>
    <t>Rps Group Ord Gbp0.03</t>
  </si>
  <si>
    <t>Rsa Insurance Grp Ord Gbp1.00</t>
  </si>
  <si>
    <t>SAP SE Ord NPV</t>
  </si>
  <si>
    <t>Sawai Pharmaceutical Co Ltd NPV</t>
  </si>
  <si>
    <t>Scapa Group Ord Gbp0.05</t>
  </si>
  <si>
    <t>Sig Ord Gbp0.10</t>
  </si>
  <si>
    <t>Silex Systems Ltd NPV</t>
  </si>
  <si>
    <t>Softbank Corp NPV</t>
  </si>
  <si>
    <t>Sprint Corp Com Stk USD0.01</t>
  </si>
  <si>
    <t>Sse Plc Ord Gbp0.50</t>
  </si>
  <si>
    <t>Standard Life GARS Pooled Fund</t>
  </si>
  <si>
    <t>Sterling Capital Account</t>
  </si>
  <si>
    <t>Sthree Ord Gbp0.01</t>
  </si>
  <si>
    <t>Stv Group Plc</t>
  </si>
  <si>
    <t>Sugi Holdings Co Ltd NPV</t>
  </si>
  <si>
    <t>Sun Art Retail Group Ltd HKD0.30</t>
  </si>
  <si>
    <t>Suncor Energy Inc Com Stk NPV</t>
  </si>
  <si>
    <t>Synthomer Plc Ord Gbp0.10</t>
  </si>
  <si>
    <t>Tate &amp; Lyle Ord Gbp0.25</t>
  </si>
  <si>
    <t>Taylor Wimpey Ord Gbp0.01</t>
  </si>
  <si>
    <t>TeliaSonera AB NPV</t>
  </si>
  <si>
    <t>Tesco Ord Gbp0.05</t>
  </si>
  <si>
    <t>Teva Pharmaceutical Inds Ltd ADR (Rep 1 Ord ILS0.10)</t>
  </si>
  <si>
    <t>TJX Companies Inc Com Stk USD1</t>
  </si>
  <si>
    <t>Total SA EUR2.5</t>
  </si>
  <si>
    <t>Toyota Motor Corp NPV</t>
  </si>
  <si>
    <t>Trimble Navigation Ltd Com Stk NPV</t>
  </si>
  <si>
    <t>Tt Electronics Ord Gbp0.25</t>
  </si>
  <si>
    <t>Tullet Prebon Plc Ord Gbp7.00 (Wi)</t>
  </si>
  <si>
    <t>Tullow Oil Ord Gbp0.10</t>
  </si>
  <si>
    <t>Unilever Plc Ord Gbp0.031111</t>
  </si>
  <si>
    <t>United Technologies Corp Com Stk USD1</t>
  </si>
  <si>
    <t>Us Dollar</t>
  </si>
  <si>
    <t>Vivendi SA EUR5.50</t>
  </si>
  <si>
    <t>Vodafone Group Ord Usd0.2095238(Post Cons)</t>
  </si>
  <si>
    <t>Vodafone Group PLC Ord USD0.2095238</t>
  </si>
  <si>
    <t>Volution Grp Plc Ord Gbp0.01 (Wi)</t>
  </si>
  <si>
    <t>Walgreen Boots Alliance Com Stk USD0.01</t>
  </si>
  <si>
    <t>Walt Disney Co Disney Com Stk USD0.01</t>
  </si>
  <si>
    <t>Willis Group Holdings PLC Com Stk USD0.000115</t>
  </si>
  <si>
    <t>Wolters Kluwer NV EUR0.12</t>
  </si>
  <si>
    <t>Wood Group (John) Ord Gbp0.0428571(Post Cons)</t>
  </si>
  <si>
    <t>Yum Brands Inc Com Stk NPV</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</si>
</sst>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sz val="9.0"/>
    </font>
    <font>
      <sz val="8.0"/>
    </font>
    <font>
      <u/>
      <color rgb="FF0000FF"/>
    </font>
    <font>
      <sz val="11.0"/>
    </font>
    <font>
      <sz val="1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1">
    <xf borderId="0" fillId="0" fontId="0" numFmtId="0" xfId="0" applyAlignment="1" applyFont="1">
      <alignment vertical="bottom"/>
    </xf>
    <xf borderId="0" fillId="0" fontId="1" numFmtId="4" xfId="0" applyAlignment="1" applyFont="1" applyNumberFormat="1">
      <alignment vertical="bottom"/>
    </xf>
    <xf borderId="0" fillId="0" fontId="1" numFmtId="0" xfId="0" applyAlignment="1" applyFont="1">
      <alignment/>
    </xf>
    <xf borderId="0" fillId="0" fontId="2" numFmtId="0" xfId="0" applyAlignment="1" applyFont="1">
      <alignment/>
    </xf>
    <xf borderId="0" fillId="2" fontId="2" numFmtId="2" xfId="0" applyAlignment="1" applyFill="1" applyFont="1" applyNumberFormat="1">
      <alignment vertical="bottom"/>
    </xf>
    <xf borderId="0" fillId="2" fontId="2" numFmtId="2" xfId="0" applyAlignment="1" applyFont="1" applyNumberFormat="1">
      <alignment vertical="bottom"/>
    </xf>
    <xf borderId="0" fillId="2" fontId="2" numFmtId="3" xfId="0" applyAlignment="1" applyFont="1" applyNumberFormat="1">
      <alignment vertical="bottom"/>
    </xf>
    <xf borderId="0" fillId="0" fontId="2" numFmtId="3" xfId="0" applyAlignment="1" applyBorder="1" applyFont="1" applyNumberFormat="1">
      <alignment vertical="bottom"/>
    </xf>
    <xf borderId="0" fillId="0" fontId="1" numFmtId="0" xfId="0" applyAlignment="1" applyFont="1">
      <alignment vertical="bottom"/>
    </xf>
    <xf borderId="0" fillId="0" fontId="3" numFmtId="0" xfId="0" applyAlignment="1" applyFont="1">
      <alignment vertical="bottom"/>
    </xf>
    <xf borderId="0" fillId="0" fontId="1" numFmtId="0" xfId="0" applyAlignment="1" applyFont="1">
      <alignment vertical="bottom"/>
    </xf>
    <xf borderId="0" fillId="0" fontId="4" numFmtId="0" xfId="0" applyAlignment="1" applyFont="1">
      <alignment/>
    </xf>
    <xf borderId="0" fillId="0" fontId="1" numFmtId="3" xfId="0" applyAlignment="1" applyFont="1" applyNumberFormat="1">
      <alignment horizontal="right" vertical="bottom"/>
    </xf>
    <xf borderId="0" fillId="0" fontId="1" numFmtId="3" xfId="0" applyAlignment="1" applyFont="1" applyNumberFormat="1">
      <alignment vertical="bottom"/>
    </xf>
    <xf borderId="0" fillId="0" fontId="1" numFmtId="0" xfId="0" applyAlignment="1" applyFont="1">
      <alignmen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10" xfId="0" applyAlignment="1" applyFont="1" applyNumberFormat="1">
      <alignment horizontal="right" vertical="bottom"/>
    </xf>
    <xf borderId="0" fillId="2" fontId="5" numFmtId="0" xfId="0" applyAlignment="1" applyFont="1">
      <alignment vertical="bottom"/>
    </xf>
    <xf borderId="0" fillId="2" fontId="5" numFmtId="0" xfId="0" applyAlignment="1" applyFont="1">
      <alignment vertical="bottom"/>
    </xf>
    <xf borderId="0" fillId="2" fontId="5" numFmtId="4" xfId="0" applyAlignment="1" applyFont="1" applyNumberFormat="1">
      <alignment vertical="bottom"/>
    </xf>
    <xf borderId="0" fillId="0" fontId="3" numFmtId="3" xfId="0" applyAlignment="1" applyFont="1" applyNumberFormat="1">
      <alignment vertical="bottom"/>
    </xf>
    <xf borderId="0" fillId="0" fontId="3" numFmtId="3" xfId="0" applyAlignment="1" applyFont="1" applyNumberFormat="1">
      <alignment horizontal="right" vertical="bottom"/>
    </xf>
    <xf borderId="0" fillId="0" fontId="3" numFmtId="0" xfId="0" applyAlignment="1" applyFont="1">
      <alignment horizontal="left" vertical="bottom"/>
    </xf>
    <xf borderId="0" fillId="0" fontId="6" numFmtId="0" xfId="0" applyAlignment="1" applyFont="1">
      <alignment vertical="bottom"/>
    </xf>
    <xf borderId="0" fillId="0" fontId="6" numFmtId="0" xfId="0" applyAlignment="1" applyFont="1">
      <alignment horizontal="right" vertical="bottom"/>
    </xf>
    <xf borderId="0" fillId="0" fontId="6" numFmtId="0" xfId="0" applyFont="1"/>
    <xf borderId="0" fillId="2" fontId="6" numFmtId="0" xfId="0" applyAlignment="1" applyFont="1">
      <alignment vertical="bottom"/>
    </xf>
    <xf borderId="0" fillId="2" fontId="6"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bexley.gov.uk/CHttpHandler.ashx?id=13945&amp;p=0"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13</v>
      </c>
    </row>
    <row r="13">
      <c r="A13" s="11" t="s">
        <v>15</v>
      </c>
    </row>
    <row r="15">
      <c r="A15" s="2" t="s">
        <v>27</v>
      </c>
    </row>
    <row r="16">
      <c r="A16" s="2" t="s">
        <v>28</v>
      </c>
    </row>
    <row r="17">
      <c r="A17" s="2" t="s">
        <v>29</v>
      </c>
    </row>
    <row r="18">
      <c r="A18" s="2" t="s">
        <v>30</v>
      </c>
    </row>
    <row r="19">
      <c r="A19" s="2" t="s">
        <v>31</v>
      </c>
    </row>
    <row r="20">
      <c r="A20" s="2" t="s">
        <v>32</v>
      </c>
    </row>
    <row r="21">
      <c r="A21" s="2" t="s">
        <v>33</v>
      </c>
    </row>
    <row r="22">
      <c r="A22" s="2" t="s">
        <v>34</v>
      </c>
    </row>
    <row r="23">
      <c r="A23" s="2" t="s">
        <v>35</v>
      </c>
    </row>
    <row r="24">
      <c r="A24" s="2" t="s">
        <v>36</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86"/>
    <col customWidth="1" min="2" max="2" width="68.43"/>
    <col customWidth="1" min="3" max="6" width="25.29"/>
    <col customWidth="1" min="7" max="7" width="24.14"/>
    <col customWidth="1" min="8" max="8" width="23.71"/>
  </cols>
  <sheetData>
    <row r="1" ht="24.0" customHeight="1">
      <c r="A1" s="3" t="s">
        <v>2</v>
      </c>
      <c r="B1" s="3" t="s">
        <v>14</v>
      </c>
      <c r="C1" s="3" t="s">
        <v>16</v>
      </c>
      <c r="D1" s="4" t="s">
        <v>17</v>
      </c>
      <c r="E1" s="5" t="s">
        <v>18</v>
      </c>
      <c r="F1" s="6" t="s">
        <v>19</v>
      </c>
      <c r="G1" s="6" t="s">
        <v>20</v>
      </c>
      <c r="H1" s="7" t="s">
        <v>21</v>
      </c>
    </row>
    <row r="2">
      <c r="A2" s="2" t="s">
        <v>22</v>
      </c>
      <c r="B2" s="9" t="s">
        <v>23</v>
      </c>
      <c r="D2" s="20" t="str">
        <f t="shared" ref="D2:D148"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0" t="str">
        <f t="shared" ref="E2:E148"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1" t="str">
        <f t="shared" ref="F2:F148" si="3">IF(OR(NOT(D2="0"),NOT(E2="0")),B2,D2)</f>
        <v>0</v>
      </c>
      <c r="G2" s="22" t="str">
        <f t="shared" ref="G2:G165" si="4">IF(F2="0",F2,H2)</f>
        <v>0</v>
      </c>
      <c r="H2" s="23">
        <v>3493239.0</v>
      </c>
    </row>
    <row r="3">
      <c r="A3" s="2" t="s">
        <v>22</v>
      </c>
      <c r="B3" s="9" t="s">
        <v>52</v>
      </c>
      <c r="D3" s="20" t="str">
        <f t="shared" si="1"/>
        <v>0</v>
      </c>
      <c r="E3" s="20" t="str">
        <f t="shared" si="2"/>
        <v>0</v>
      </c>
      <c r="F3" s="21" t="str">
        <f t="shared" si="3"/>
        <v>0</v>
      </c>
      <c r="G3" s="22" t="str">
        <f t="shared" si="4"/>
        <v>0</v>
      </c>
      <c r="H3" s="24">
        <v>2399161.0</v>
      </c>
    </row>
    <row r="4">
      <c r="A4" s="2" t="s">
        <v>22</v>
      </c>
      <c r="B4" s="9" t="s">
        <v>53</v>
      </c>
      <c r="D4" s="20" t="str">
        <f t="shared" si="1"/>
        <v>0</v>
      </c>
      <c r="E4" s="20" t="str">
        <f t="shared" si="2"/>
        <v>0</v>
      </c>
      <c r="F4" s="21" t="str">
        <f t="shared" si="3"/>
        <v>0</v>
      </c>
      <c r="G4" s="22" t="str">
        <f t="shared" si="4"/>
        <v>0</v>
      </c>
      <c r="H4" s="24">
        <v>5879940.0</v>
      </c>
    </row>
    <row r="5">
      <c r="A5" s="2" t="s">
        <v>22</v>
      </c>
      <c r="B5" s="9" t="s">
        <v>54</v>
      </c>
      <c r="D5" s="20" t="str">
        <f t="shared" si="1"/>
        <v>0</v>
      </c>
      <c r="E5" s="20" t="str">
        <f t="shared" si="2"/>
        <v>0</v>
      </c>
      <c r="F5" s="21" t="str">
        <f t="shared" si="3"/>
        <v>0</v>
      </c>
      <c r="G5" s="22" t="str">
        <f t="shared" si="4"/>
        <v>0</v>
      </c>
      <c r="H5" s="24">
        <v>1569333.0</v>
      </c>
    </row>
    <row r="6">
      <c r="A6" s="2" t="s">
        <v>22</v>
      </c>
      <c r="B6" s="9" t="s">
        <v>55</v>
      </c>
      <c r="D6" s="20" t="str">
        <f t="shared" si="1"/>
        <v>0</v>
      </c>
      <c r="E6" s="20" t="str">
        <f t="shared" si="2"/>
        <v>0</v>
      </c>
      <c r="F6" s="21" t="str">
        <f t="shared" si="3"/>
        <v>0</v>
      </c>
      <c r="G6" s="22" t="str">
        <f t="shared" si="4"/>
        <v>0</v>
      </c>
      <c r="H6" s="24">
        <v>4402876.0</v>
      </c>
    </row>
    <row r="7">
      <c r="A7" s="2" t="s">
        <v>22</v>
      </c>
      <c r="B7" s="9" t="s">
        <v>56</v>
      </c>
      <c r="D7" s="20" t="str">
        <f t="shared" si="1"/>
        <v>0</v>
      </c>
      <c r="E7" s="20" t="str">
        <f t="shared" si="2"/>
        <v>0</v>
      </c>
      <c r="F7" s="21" t="str">
        <f t="shared" si="3"/>
        <v>0</v>
      </c>
      <c r="G7" s="22" t="str">
        <f t="shared" si="4"/>
        <v>0</v>
      </c>
      <c r="H7" s="24">
        <v>4414743.0</v>
      </c>
    </row>
    <row r="8">
      <c r="A8" s="2" t="s">
        <v>22</v>
      </c>
      <c r="B8" s="9" t="s">
        <v>57</v>
      </c>
      <c r="D8" s="20" t="str">
        <f t="shared" si="1"/>
        <v>0</v>
      </c>
      <c r="E8" s="20" t="str">
        <f t="shared" si="2"/>
        <v>0</v>
      </c>
      <c r="F8" s="21" t="str">
        <f t="shared" si="3"/>
        <v>0</v>
      </c>
      <c r="G8" s="22" t="str">
        <f t="shared" si="4"/>
        <v>0</v>
      </c>
      <c r="H8" s="24">
        <v>2535806.0</v>
      </c>
    </row>
    <row r="9">
      <c r="A9" s="2" t="s">
        <v>22</v>
      </c>
      <c r="B9" s="9" t="s">
        <v>58</v>
      </c>
      <c r="D9" s="20" t="str">
        <f t="shared" si="1"/>
        <v>0</v>
      </c>
      <c r="E9" s="20" t="str">
        <f t="shared" si="2"/>
        <v>0</v>
      </c>
      <c r="F9" s="21" t="str">
        <f t="shared" si="3"/>
        <v>0</v>
      </c>
      <c r="G9" s="22" t="str">
        <f t="shared" si="4"/>
        <v>0</v>
      </c>
      <c r="H9" s="24">
        <v>7153432.0</v>
      </c>
    </row>
    <row r="10">
      <c r="A10" s="2" t="s">
        <v>22</v>
      </c>
      <c r="B10" s="9" t="s">
        <v>59</v>
      </c>
      <c r="D10" s="20" t="str">
        <f t="shared" si="1"/>
        <v>0</v>
      </c>
      <c r="E10" s="20" t="str">
        <f t="shared" si="2"/>
        <v>Anglo American</v>
      </c>
      <c r="F10" s="21" t="str">
        <f t="shared" si="3"/>
        <v>Anglo American Usd0.54945</v>
      </c>
      <c r="G10" s="22">
        <f t="shared" si="4"/>
        <v>1877644</v>
      </c>
      <c r="H10" s="23">
        <v>1877644.0</v>
      </c>
    </row>
    <row r="11">
      <c r="A11" s="2" t="s">
        <v>22</v>
      </c>
      <c r="B11" s="9" t="s">
        <v>60</v>
      </c>
      <c r="D11" s="20" t="str">
        <f t="shared" si="1"/>
        <v>0</v>
      </c>
      <c r="E11" s="20" t="str">
        <f t="shared" si="2"/>
        <v>0</v>
      </c>
      <c r="F11" s="21" t="str">
        <f t="shared" si="3"/>
        <v>0</v>
      </c>
      <c r="G11" s="22" t="str">
        <f t="shared" si="4"/>
        <v>0</v>
      </c>
      <c r="H11" s="24">
        <v>4265731.0</v>
      </c>
    </row>
    <row r="12">
      <c r="A12" s="2" t="s">
        <v>22</v>
      </c>
      <c r="B12" s="9" t="s">
        <v>61</v>
      </c>
      <c r="D12" s="20" t="str">
        <f t="shared" si="1"/>
        <v>0</v>
      </c>
      <c r="E12" s="20" t="str">
        <f t="shared" si="2"/>
        <v>0</v>
      </c>
      <c r="F12" s="21" t="str">
        <f t="shared" si="3"/>
        <v>0</v>
      </c>
      <c r="G12" s="22" t="str">
        <f t="shared" si="4"/>
        <v>0</v>
      </c>
      <c r="H12" s="24">
        <v>8502286.0</v>
      </c>
    </row>
    <row r="13">
      <c r="A13" s="2" t="s">
        <v>22</v>
      </c>
      <c r="B13" s="9" t="s">
        <v>62</v>
      </c>
      <c r="D13" s="20" t="str">
        <f t="shared" si="1"/>
        <v>0</v>
      </c>
      <c r="E13" s="20" t="str">
        <f t="shared" si="2"/>
        <v>0</v>
      </c>
      <c r="F13" s="21" t="str">
        <f t="shared" si="3"/>
        <v>0</v>
      </c>
      <c r="G13" s="22" t="str">
        <f t="shared" si="4"/>
        <v>0</v>
      </c>
      <c r="H13" s="24">
        <v>3189039.0</v>
      </c>
    </row>
    <row r="14">
      <c r="A14" s="2" t="s">
        <v>22</v>
      </c>
      <c r="B14" s="9" t="s">
        <v>63</v>
      </c>
      <c r="D14" s="20" t="str">
        <f t="shared" si="1"/>
        <v>0</v>
      </c>
      <c r="E14" s="20" t="str">
        <f t="shared" si="2"/>
        <v>0</v>
      </c>
      <c r="F14" s="21" t="str">
        <f t="shared" si="3"/>
        <v>0</v>
      </c>
      <c r="G14" s="22" t="str">
        <f t="shared" si="4"/>
        <v>0</v>
      </c>
      <c r="H14" s="23">
        <v>1740297.0</v>
      </c>
    </row>
    <row r="15">
      <c r="A15" s="2" t="s">
        <v>22</v>
      </c>
      <c r="B15" s="9" t="s">
        <v>64</v>
      </c>
      <c r="D15" s="20" t="str">
        <f t="shared" si="1"/>
        <v>0</v>
      </c>
      <c r="E15" s="20" t="str">
        <f t="shared" si="2"/>
        <v>0</v>
      </c>
      <c r="F15" s="21" t="str">
        <f t="shared" si="3"/>
        <v>0</v>
      </c>
      <c r="G15" s="22" t="str">
        <f t="shared" si="4"/>
        <v>0</v>
      </c>
      <c r="H15" s="23">
        <v>3066829.0</v>
      </c>
    </row>
    <row r="16">
      <c r="A16" s="2" t="s">
        <v>22</v>
      </c>
      <c r="B16" s="9" t="s">
        <v>65</v>
      </c>
      <c r="D16" s="20" t="str">
        <f t="shared" si="1"/>
        <v>0</v>
      </c>
      <c r="E16" s="20" t="str">
        <f t="shared" si="2"/>
        <v>0</v>
      </c>
      <c r="F16" s="21" t="str">
        <f t="shared" si="3"/>
        <v>0</v>
      </c>
      <c r="G16" s="22" t="str">
        <f t="shared" si="4"/>
        <v>0</v>
      </c>
      <c r="H16" s="23">
        <v>7.3538034E7</v>
      </c>
    </row>
    <row r="17">
      <c r="A17" s="2" t="s">
        <v>22</v>
      </c>
      <c r="B17" s="9" t="s">
        <v>66</v>
      </c>
      <c r="D17" s="20" t="str">
        <f t="shared" si="1"/>
        <v>0</v>
      </c>
      <c r="E17" s="20" t="str">
        <f t="shared" si="2"/>
        <v>0</v>
      </c>
      <c r="F17" s="21" t="str">
        <f t="shared" si="3"/>
        <v>0</v>
      </c>
      <c r="G17" s="22" t="str">
        <f t="shared" si="4"/>
        <v>0</v>
      </c>
      <c r="H17" s="23">
        <v>3194785.0</v>
      </c>
    </row>
    <row r="18">
      <c r="A18" s="2" t="s">
        <v>22</v>
      </c>
      <c r="B18" s="9" t="s">
        <v>67</v>
      </c>
      <c r="D18" s="20" t="str">
        <f t="shared" si="1"/>
        <v>0</v>
      </c>
      <c r="E18" s="20" t="str">
        <f t="shared" si="2"/>
        <v>0</v>
      </c>
      <c r="F18" s="21" t="str">
        <f t="shared" si="3"/>
        <v>0</v>
      </c>
      <c r="G18" s="22" t="str">
        <f t="shared" si="4"/>
        <v>0</v>
      </c>
      <c r="H18" s="23">
        <v>1714573.0</v>
      </c>
    </row>
    <row r="19">
      <c r="A19" s="2" t="s">
        <v>22</v>
      </c>
      <c r="B19" s="9" t="s">
        <v>68</v>
      </c>
      <c r="D19" s="20" t="str">
        <f t="shared" si="1"/>
        <v>0</v>
      </c>
      <c r="E19" s="20" t="str">
        <f t="shared" si="2"/>
        <v>0</v>
      </c>
      <c r="F19" s="21" t="str">
        <f t="shared" si="3"/>
        <v>0</v>
      </c>
      <c r="G19" s="22" t="str">
        <f t="shared" si="4"/>
        <v>0</v>
      </c>
      <c r="H19" s="23">
        <v>5127938.0</v>
      </c>
    </row>
    <row r="20">
      <c r="A20" s="2" t="s">
        <v>22</v>
      </c>
      <c r="B20" s="9" t="s">
        <v>69</v>
      </c>
      <c r="D20" s="20" t="str">
        <f t="shared" si="1"/>
        <v>0</v>
      </c>
      <c r="E20" s="20" t="str">
        <f t="shared" si="2"/>
        <v>0</v>
      </c>
      <c r="F20" s="21" t="str">
        <f t="shared" si="3"/>
        <v>0</v>
      </c>
      <c r="G20" s="22" t="str">
        <f t="shared" si="4"/>
        <v>0</v>
      </c>
      <c r="H20" s="24">
        <v>6634668.0</v>
      </c>
    </row>
    <row r="21">
      <c r="A21" s="2" t="s">
        <v>22</v>
      </c>
      <c r="B21" s="9" t="s">
        <v>70</v>
      </c>
      <c r="D21" s="20" t="str">
        <f t="shared" si="1"/>
        <v>0</v>
      </c>
      <c r="E21" s="20" t="str">
        <f t="shared" si="2"/>
        <v>0</v>
      </c>
      <c r="F21" s="21" t="str">
        <f t="shared" si="3"/>
        <v>0</v>
      </c>
      <c r="G21" s="22" t="str">
        <f t="shared" si="4"/>
        <v>0</v>
      </c>
      <c r="H21" s="23">
        <v>256673.0</v>
      </c>
    </row>
    <row r="22">
      <c r="A22" s="2" t="s">
        <v>22</v>
      </c>
      <c r="B22" s="9" t="s">
        <v>71</v>
      </c>
      <c r="D22" s="20" t="str">
        <f t="shared" si="1"/>
        <v>0</v>
      </c>
      <c r="E22" s="20" t="str">
        <f t="shared" si="2"/>
        <v>0</v>
      </c>
      <c r="F22" s="21" t="str">
        <f t="shared" si="3"/>
        <v>0</v>
      </c>
      <c r="G22" s="22" t="str">
        <f t="shared" si="4"/>
        <v>0</v>
      </c>
      <c r="H22" s="23">
        <v>3.1629356E7</v>
      </c>
    </row>
    <row r="23">
      <c r="A23" s="2" t="s">
        <v>22</v>
      </c>
      <c r="B23" s="9" t="s">
        <v>72</v>
      </c>
      <c r="D23" s="20" t="str">
        <f t="shared" si="1"/>
        <v>0</v>
      </c>
      <c r="E23" s="20" t="str">
        <f t="shared" si="2"/>
        <v>0</v>
      </c>
      <c r="F23" s="21" t="str">
        <f t="shared" si="3"/>
        <v>0</v>
      </c>
      <c r="G23" s="22" t="str">
        <f t="shared" si="4"/>
        <v>0</v>
      </c>
      <c r="H23" s="24">
        <v>2.6540639E7</v>
      </c>
    </row>
    <row r="24">
      <c r="A24" s="2" t="s">
        <v>22</v>
      </c>
      <c r="B24" s="9" t="s">
        <v>73</v>
      </c>
      <c r="D24" s="20" t="str">
        <f t="shared" si="1"/>
        <v>0</v>
      </c>
      <c r="E24" s="20" t="str">
        <f t="shared" si="2"/>
        <v>0</v>
      </c>
      <c r="F24" s="21" t="str">
        <f t="shared" si="3"/>
        <v>0</v>
      </c>
      <c r="G24" s="22" t="str">
        <f t="shared" si="4"/>
        <v>0</v>
      </c>
      <c r="H24" s="24">
        <v>1.1352828E7</v>
      </c>
    </row>
    <row r="25">
      <c r="A25" s="2" t="s">
        <v>22</v>
      </c>
      <c r="B25" s="9" t="s">
        <v>74</v>
      </c>
      <c r="D25" s="20" t="str">
        <f t="shared" si="1"/>
        <v>BP</v>
      </c>
      <c r="E25" s="20" t="str">
        <f t="shared" si="2"/>
        <v>0</v>
      </c>
      <c r="F25" s="21" t="str">
        <f t="shared" si="3"/>
        <v>Bp Ord Usd0.25</v>
      </c>
      <c r="G25" s="22">
        <f t="shared" si="4"/>
        <v>8858158</v>
      </c>
      <c r="H25" s="23">
        <v>8858158.0</v>
      </c>
    </row>
    <row r="26">
      <c r="A26" s="2" t="s">
        <v>22</v>
      </c>
      <c r="B26" s="9" t="s">
        <v>75</v>
      </c>
      <c r="D26" s="20" t="str">
        <f t="shared" si="1"/>
        <v>0</v>
      </c>
      <c r="E26" s="20" t="str">
        <f t="shared" si="2"/>
        <v>0</v>
      </c>
      <c r="F26" s="21" t="str">
        <f t="shared" si="3"/>
        <v>0</v>
      </c>
      <c r="G26" s="22" t="str">
        <f t="shared" si="4"/>
        <v>0</v>
      </c>
      <c r="H26" s="24">
        <v>3280032.0</v>
      </c>
    </row>
    <row r="27">
      <c r="A27" s="2" t="s">
        <v>22</v>
      </c>
      <c r="B27" s="9" t="s">
        <v>76</v>
      </c>
      <c r="D27" s="20" t="str">
        <f t="shared" si="1"/>
        <v>0</v>
      </c>
      <c r="E27" s="20" t="str">
        <f t="shared" si="2"/>
        <v>0</v>
      </c>
      <c r="F27" s="21" t="str">
        <f t="shared" si="3"/>
        <v>0</v>
      </c>
      <c r="G27" s="22" t="str">
        <f t="shared" si="4"/>
        <v>0</v>
      </c>
      <c r="H27" s="23">
        <v>1664089.0</v>
      </c>
    </row>
    <row r="28">
      <c r="A28" s="2" t="s">
        <v>22</v>
      </c>
      <c r="B28" s="9" t="s">
        <v>77</v>
      </c>
      <c r="D28" s="20" t="str">
        <f t="shared" si="1"/>
        <v>0</v>
      </c>
      <c r="E28" s="20" t="str">
        <f t="shared" si="2"/>
        <v>0</v>
      </c>
      <c r="F28" s="21" t="str">
        <f t="shared" si="3"/>
        <v>0</v>
      </c>
      <c r="G28" s="22" t="str">
        <f t="shared" si="4"/>
        <v>0</v>
      </c>
      <c r="H28" s="24">
        <v>5845070.0</v>
      </c>
    </row>
    <row r="29">
      <c r="A29" s="2" t="s">
        <v>22</v>
      </c>
      <c r="B29" s="9" t="s">
        <v>78</v>
      </c>
      <c r="D29" s="20" t="str">
        <f t="shared" si="1"/>
        <v>0</v>
      </c>
      <c r="E29" s="20" t="str">
        <f t="shared" si="2"/>
        <v>0</v>
      </c>
      <c r="F29" s="21" t="str">
        <f t="shared" si="3"/>
        <v>0</v>
      </c>
      <c r="G29" s="22" t="str">
        <f t="shared" si="4"/>
        <v>0</v>
      </c>
      <c r="H29" s="23">
        <v>1297981.0</v>
      </c>
    </row>
    <row r="30">
      <c r="A30" s="2" t="s">
        <v>22</v>
      </c>
      <c r="B30" s="9" t="s">
        <v>79</v>
      </c>
      <c r="D30" s="20" t="str">
        <f t="shared" si="1"/>
        <v>0</v>
      </c>
      <c r="E30" s="20" t="str">
        <f t="shared" si="2"/>
        <v>0</v>
      </c>
      <c r="F30" s="21" t="str">
        <f t="shared" si="3"/>
        <v>0</v>
      </c>
      <c r="G30" s="22" t="str">
        <f t="shared" si="4"/>
        <v>0</v>
      </c>
      <c r="H30" s="23">
        <v>2862626.0</v>
      </c>
    </row>
    <row r="31">
      <c r="A31" s="2" t="s">
        <v>22</v>
      </c>
      <c r="B31" s="9" t="s">
        <v>80</v>
      </c>
      <c r="D31" s="20" t="str">
        <f t="shared" si="1"/>
        <v>0</v>
      </c>
      <c r="E31" s="20" t="str">
        <f t="shared" si="2"/>
        <v>0</v>
      </c>
      <c r="F31" s="21" t="str">
        <f t="shared" si="3"/>
        <v>0</v>
      </c>
      <c r="G31" s="22" t="str">
        <f t="shared" si="4"/>
        <v>0</v>
      </c>
      <c r="H31" s="23">
        <v>2030343.0</v>
      </c>
    </row>
    <row r="32">
      <c r="A32" s="2" t="s">
        <v>22</v>
      </c>
      <c r="B32" s="9" t="s">
        <v>81</v>
      </c>
      <c r="D32" s="20" t="str">
        <f t="shared" si="1"/>
        <v>0</v>
      </c>
      <c r="E32" s="20" t="str">
        <f t="shared" si="2"/>
        <v>0</v>
      </c>
      <c r="F32" s="21" t="str">
        <f t="shared" si="3"/>
        <v>0</v>
      </c>
      <c r="G32" s="22" t="str">
        <f t="shared" si="4"/>
        <v>0</v>
      </c>
      <c r="H32" s="24">
        <v>3218145.0</v>
      </c>
    </row>
    <row r="33">
      <c r="A33" s="2" t="s">
        <v>22</v>
      </c>
      <c r="B33" s="9" t="s">
        <v>82</v>
      </c>
      <c r="D33" s="20" t="str">
        <f t="shared" si="1"/>
        <v>0</v>
      </c>
      <c r="E33" s="20" t="str">
        <f t="shared" si="2"/>
        <v>0</v>
      </c>
      <c r="F33" s="21" t="str">
        <f t="shared" si="3"/>
        <v>0</v>
      </c>
      <c r="G33" s="22" t="str">
        <f t="shared" si="4"/>
        <v>0</v>
      </c>
      <c r="H33" s="23">
        <v>761055.0</v>
      </c>
    </row>
    <row r="34">
      <c r="A34" s="2" t="s">
        <v>22</v>
      </c>
      <c r="B34" s="9" t="s">
        <v>83</v>
      </c>
      <c r="D34" s="20" t="str">
        <f t="shared" si="1"/>
        <v>0</v>
      </c>
      <c r="E34" s="20" t="str">
        <f t="shared" si="2"/>
        <v>0</v>
      </c>
      <c r="F34" s="21" t="str">
        <f t="shared" si="3"/>
        <v>0</v>
      </c>
      <c r="G34" s="22" t="str">
        <f t="shared" si="4"/>
        <v>0</v>
      </c>
      <c r="H34" s="24">
        <v>7471535.0</v>
      </c>
    </row>
    <row r="35">
      <c r="A35" s="2" t="s">
        <v>22</v>
      </c>
      <c r="B35" s="9" t="s">
        <v>84</v>
      </c>
      <c r="D35" s="20" t="str">
        <f t="shared" si="1"/>
        <v>0</v>
      </c>
      <c r="E35" s="20" t="str">
        <f t="shared" si="2"/>
        <v>0</v>
      </c>
      <c r="F35" s="21" t="str">
        <f t="shared" si="3"/>
        <v>0</v>
      </c>
      <c r="G35" s="22" t="str">
        <f t="shared" si="4"/>
        <v>0</v>
      </c>
      <c r="H35" s="24">
        <v>5562492.0</v>
      </c>
    </row>
    <row r="36">
      <c r="A36" s="2" t="s">
        <v>22</v>
      </c>
      <c r="B36" s="9" t="s">
        <v>85</v>
      </c>
      <c r="D36" s="20" t="str">
        <f t="shared" si="1"/>
        <v>0</v>
      </c>
      <c r="E36" s="20" t="str">
        <f t="shared" si="2"/>
        <v>0</v>
      </c>
      <c r="F36" s="21" t="str">
        <f t="shared" si="3"/>
        <v>0</v>
      </c>
      <c r="G36" s="22" t="str">
        <f t="shared" si="4"/>
        <v>0</v>
      </c>
      <c r="H36" s="23">
        <v>482825.0</v>
      </c>
    </row>
    <row r="37">
      <c r="A37" s="2" t="s">
        <v>22</v>
      </c>
      <c r="B37" s="9" t="s">
        <v>86</v>
      </c>
      <c r="D37" s="20" t="str">
        <f t="shared" si="1"/>
        <v>0</v>
      </c>
      <c r="E37" s="20" t="str">
        <f t="shared" si="2"/>
        <v>0</v>
      </c>
      <c r="F37" s="21" t="str">
        <f t="shared" si="3"/>
        <v>0</v>
      </c>
      <c r="G37" s="22" t="str">
        <f t="shared" si="4"/>
        <v>0</v>
      </c>
      <c r="H37" s="23">
        <v>545604.0</v>
      </c>
    </row>
    <row r="38">
      <c r="A38" s="2" t="s">
        <v>22</v>
      </c>
      <c r="B38" s="9" t="s">
        <v>87</v>
      </c>
      <c r="D38" s="20" t="str">
        <f t="shared" si="1"/>
        <v>0</v>
      </c>
      <c r="E38" s="20" t="str">
        <f t="shared" si="2"/>
        <v>0</v>
      </c>
      <c r="F38" s="21" t="str">
        <f t="shared" si="3"/>
        <v>0</v>
      </c>
      <c r="G38" s="22" t="str">
        <f t="shared" si="4"/>
        <v>0</v>
      </c>
      <c r="H38" s="23">
        <v>1010675.0</v>
      </c>
    </row>
    <row r="39">
      <c r="A39" s="2" t="s">
        <v>22</v>
      </c>
      <c r="B39" s="9" t="s">
        <v>88</v>
      </c>
      <c r="D39" s="20" t="str">
        <f t="shared" si="1"/>
        <v>0</v>
      </c>
      <c r="E39" s="20" t="str">
        <f t="shared" si="2"/>
        <v>0</v>
      </c>
      <c r="F39" s="21" t="str">
        <f t="shared" si="3"/>
        <v>0</v>
      </c>
      <c r="G39" s="22" t="str">
        <f t="shared" si="4"/>
        <v>0</v>
      </c>
      <c r="H39" s="23">
        <v>460533.0</v>
      </c>
    </row>
    <row r="40">
      <c r="A40" s="2" t="s">
        <v>22</v>
      </c>
      <c r="B40" s="9" t="s">
        <v>89</v>
      </c>
      <c r="D40" s="20" t="str">
        <f t="shared" si="1"/>
        <v>0</v>
      </c>
      <c r="E40" s="20" t="str">
        <f t="shared" si="2"/>
        <v>0</v>
      </c>
      <c r="F40" s="21" t="str">
        <f t="shared" si="3"/>
        <v>0</v>
      </c>
      <c r="G40" s="22" t="str">
        <f t="shared" si="4"/>
        <v>0</v>
      </c>
      <c r="H40" s="24">
        <v>2362242.0</v>
      </c>
    </row>
    <row r="41">
      <c r="A41" s="2" t="s">
        <v>22</v>
      </c>
      <c r="B41" s="9" t="s">
        <v>90</v>
      </c>
      <c r="D41" s="20" t="str">
        <f t="shared" si="1"/>
        <v>0</v>
      </c>
      <c r="E41" s="20" t="str">
        <f t="shared" si="2"/>
        <v>0</v>
      </c>
      <c r="F41" s="21" t="str">
        <f t="shared" si="3"/>
        <v>0</v>
      </c>
      <c r="G41" s="22" t="str">
        <f t="shared" si="4"/>
        <v>0</v>
      </c>
      <c r="H41" s="23">
        <v>1807418.0</v>
      </c>
    </row>
    <row r="42">
      <c r="A42" s="2" t="s">
        <v>22</v>
      </c>
      <c r="B42" s="9" t="s">
        <v>91</v>
      </c>
      <c r="D42" s="20" t="str">
        <f t="shared" si="1"/>
        <v>0</v>
      </c>
      <c r="E42" s="20" t="str">
        <f t="shared" si="2"/>
        <v>0</v>
      </c>
      <c r="F42" s="21" t="str">
        <f t="shared" si="3"/>
        <v>0</v>
      </c>
      <c r="G42" s="22" t="str">
        <f t="shared" si="4"/>
        <v>0</v>
      </c>
      <c r="H42" s="24">
        <v>2971194.0</v>
      </c>
    </row>
    <row r="43">
      <c r="A43" s="2" t="s">
        <v>22</v>
      </c>
      <c r="B43" s="9" t="s">
        <v>92</v>
      </c>
      <c r="D43" s="20" t="str">
        <f t="shared" si="1"/>
        <v>0</v>
      </c>
      <c r="E43" s="20" t="str">
        <f t="shared" si="2"/>
        <v>0</v>
      </c>
      <c r="F43" s="21" t="str">
        <f t="shared" si="3"/>
        <v>0</v>
      </c>
      <c r="G43" s="22" t="str">
        <f t="shared" si="4"/>
        <v>0</v>
      </c>
      <c r="H43" s="24">
        <v>4512376.0</v>
      </c>
    </row>
    <row r="44">
      <c r="A44" s="2" t="s">
        <v>22</v>
      </c>
      <c r="B44" s="9" t="s">
        <v>93</v>
      </c>
      <c r="D44" s="20" t="str">
        <f t="shared" si="1"/>
        <v>0</v>
      </c>
      <c r="E44" s="20" t="str">
        <f t="shared" si="2"/>
        <v>0</v>
      </c>
      <c r="F44" s="21" t="str">
        <f t="shared" si="3"/>
        <v>0</v>
      </c>
      <c r="G44" s="22" t="str">
        <f t="shared" si="4"/>
        <v>0</v>
      </c>
      <c r="H44" s="24">
        <v>4573721.0</v>
      </c>
    </row>
    <row r="45">
      <c r="A45" s="2" t="s">
        <v>22</v>
      </c>
      <c r="B45" s="9" t="s">
        <v>94</v>
      </c>
      <c r="D45" s="20" t="str">
        <f t="shared" si="1"/>
        <v>0</v>
      </c>
      <c r="E45" s="20" t="str">
        <f t="shared" si="2"/>
        <v>0</v>
      </c>
      <c r="F45" s="21" t="str">
        <f t="shared" si="3"/>
        <v>0</v>
      </c>
      <c r="G45" s="22" t="str">
        <f t="shared" si="4"/>
        <v>0</v>
      </c>
      <c r="H45" s="24">
        <v>2825775.0</v>
      </c>
    </row>
    <row r="46">
      <c r="A46" s="2" t="s">
        <v>22</v>
      </c>
      <c r="B46" s="9" t="s">
        <v>95</v>
      </c>
      <c r="D46" s="20" t="str">
        <f t="shared" si="1"/>
        <v>0</v>
      </c>
      <c r="E46" s="20" t="str">
        <f t="shared" si="2"/>
        <v>0</v>
      </c>
      <c r="F46" s="21" t="str">
        <f t="shared" si="3"/>
        <v>0</v>
      </c>
      <c r="G46" s="22" t="str">
        <f t="shared" si="4"/>
        <v>0</v>
      </c>
      <c r="H46" s="24">
        <v>1911667.0</v>
      </c>
    </row>
    <row r="47">
      <c r="A47" s="2" t="s">
        <v>22</v>
      </c>
      <c r="B47" s="9" t="s">
        <v>96</v>
      </c>
      <c r="D47" s="20" t="str">
        <f t="shared" si="1"/>
        <v>0</v>
      </c>
      <c r="E47" s="20" t="str">
        <f t="shared" si="2"/>
        <v>0</v>
      </c>
      <c r="F47" s="21" t="str">
        <f t="shared" si="3"/>
        <v>0</v>
      </c>
      <c r="G47" s="22" t="str">
        <f t="shared" si="4"/>
        <v>0</v>
      </c>
      <c r="H47" s="24">
        <v>3016965.0</v>
      </c>
    </row>
    <row r="48">
      <c r="A48" s="2" t="s">
        <v>22</v>
      </c>
      <c r="B48" s="9" t="s">
        <v>97</v>
      </c>
      <c r="D48" s="20" t="str">
        <f t="shared" si="1"/>
        <v>0</v>
      </c>
      <c r="E48" s="20" t="str">
        <f t="shared" si="2"/>
        <v>0</v>
      </c>
      <c r="F48" s="21" t="str">
        <f t="shared" si="3"/>
        <v>0</v>
      </c>
      <c r="G48" s="22" t="str">
        <f t="shared" si="4"/>
        <v>0</v>
      </c>
      <c r="H48" s="23">
        <v>613598.0</v>
      </c>
    </row>
    <row r="49">
      <c r="A49" s="2" t="s">
        <v>22</v>
      </c>
      <c r="B49" s="9" t="s">
        <v>98</v>
      </c>
      <c r="D49" s="20" t="str">
        <f t="shared" si="1"/>
        <v>0</v>
      </c>
      <c r="E49" s="20" t="str">
        <f t="shared" si="2"/>
        <v>0</v>
      </c>
      <c r="F49" s="21" t="str">
        <f t="shared" si="3"/>
        <v>0</v>
      </c>
      <c r="G49" s="22" t="str">
        <f t="shared" si="4"/>
        <v>0</v>
      </c>
      <c r="H49" s="24">
        <v>2865244.0</v>
      </c>
    </row>
    <row r="50">
      <c r="A50" s="2" t="s">
        <v>22</v>
      </c>
      <c r="B50" s="9" t="s">
        <v>99</v>
      </c>
      <c r="D50" s="20" t="str">
        <f t="shared" si="1"/>
        <v>0</v>
      </c>
      <c r="E50" s="20" t="str">
        <f t="shared" si="2"/>
        <v>0</v>
      </c>
      <c r="F50" s="21" t="str">
        <f t="shared" si="3"/>
        <v>0</v>
      </c>
      <c r="G50" s="22" t="str">
        <f t="shared" si="4"/>
        <v>0</v>
      </c>
      <c r="H50" s="24">
        <v>2269287.0</v>
      </c>
    </row>
    <row r="51">
      <c r="A51" s="2" t="s">
        <v>22</v>
      </c>
      <c r="B51" s="9" t="s">
        <v>100</v>
      </c>
      <c r="D51" s="20" t="str">
        <f t="shared" si="1"/>
        <v>0</v>
      </c>
      <c r="E51" s="20" t="str">
        <f t="shared" si="2"/>
        <v>0</v>
      </c>
      <c r="F51" s="21" t="str">
        <f t="shared" si="3"/>
        <v>0</v>
      </c>
      <c r="G51" s="22" t="str">
        <f t="shared" si="4"/>
        <v>0</v>
      </c>
      <c r="H51" s="23">
        <v>7266.0</v>
      </c>
    </row>
    <row r="52">
      <c r="A52" s="2" t="s">
        <v>22</v>
      </c>
      <c r="B52" s="9" t="s">
        <v>101</v>
      </c>
      <c r="D52" s="20" t="str">
        <f t="shared" si="1"/>
        <v>0</v>
      </c>
      <c r="E52" s="20" t="str">
        <f t="shared" si="2"/>
        <v>0</v>
      </c>
      <c r="F52" s="21" t="str">
        <f t="shared" si="3"/>
        <v>0</v>
      </c>
      <c r="G52" s="22" t="str">
        <f t="shared" si="4"/>
        <v>0</v>
      </c>
      <c r="H52" s="24">
        <v>6527613.0</v>
      </c>
    </row>
    <row r="53">
      <c r="A53" s="2" t="s">
        <v>22</v>
      </c>
      <c r="B53" s="9" t="s">
        <v>102</v>
      </c>
      <c r="D53" s="20" t="str">
        <f t="shared" si="1"/>
        <v>0</v>
      </c>
      <c r="E53" s="20" t="str">
        <f t="shared" si="2"/>
        <v>0</v>
      </c>
      <c r="F53" s="21" t="str">
        <f t="shared" si="3"/>
        <v>0</v>
      </c>
      <c r="G53" s="22" t="str">
        <f t="shared" si="4"/>
        <v>0</v>
      </c>
      <c r="H53" s="23">
        <v>574935.0</v>
      </c>
    </row>
    <row r="54">
      <c r="A54" s="2" t="s">
        <v>22</v>
      </c>
      <c r="B54" s="9" t="s">
        <v>103</v>
      </c>
      <c r="D54" s="20" t="str">
        <f t="shared" si="1"/>
        <v>0</v>
      </c>
      <c r="E54" s="20" t="str">
        <f t="shared" si="2"/>
        <v>0</v>
      </c>
      <c r="F54" s="21" t="str">
        <f t="shared" si="3"/>
        <v>0</v>
      </c>
      <c r="G54" s="22" t="str">
        <f t="shared" si="4"/>
        <v>0</v>
      </c>
      <c r="H54" s="23">
        <v>368463.0</v>
      </c>
    </row>
    <row r="55">
      <c r="A55" s="2" t="s">
        <v>22</v>
      </c>
      <c r="B55" s="9" t="s">
        <v>104</v>
      </c>
      <c r="D55" s="20" t="str">
        <f t="shared" si="1"/>
        <v>0</v>
      </c>
      <c r="E55" s="20" t="str">
        <f t="shared" si="2"/>
        <v>0</v>
      </c>
      <c r="F55" s="21" t="str">
        <f t="shared" si="3"/>
        <v>0</v>
      </c>
      <c r="G55" s="22" t="str">
        <f t="shared" si="4"/>
        <v>0</v>
      </c>
      <c r="H55" s="23">
        <v>553155.0</v>
      </c>
    </row>
    <row r="56">
      <c r="A56" s="2" t="s">
        <v>22</v>
      </c>
      <c r="B56" s="9" t="s">
        <v>105</v>
      </c>
      <c r="D56" s="20" t="str">
        <f t="shared" si="1"/>
        <v>0</v>
      </c>
      <c r="E56" s="20" t="str">
        <f t="shared" si="2"/>
        <v>0</v>
      </c>
      <c r="F56" s="21" t="str">
        <f t="shared" si="3"/>
        <v>0</v>
      </c>
      <c r="G56" s="22" t="str">
        <f t="shared" si="4"/>
        <v>0</v>
      </c>
      <c r="H56" s="23">
        <v>4628001.0</v>
      </c>
    </row>
    <row r="57">
      <c r="A57" s="2" t="s">
        <v>22</v>
      </c>
      <c r="B57" s="9" t="s">
        <v>106</v>
      </c>
      <c r="D57" s="20" t="str">
        <f t="shared" si="1"/>
        <v>0</v>
      </c>
      <c r="E57" s="20" t="str">
        <f t="shared" si="2"/>
        <v>0</v>
      </c>
      <c r="F57" s="21" t="str">
        <f t="shared" si="3"/>
        <v>0</v>
      </c>
      <c r="G57" s="22" t="str">
        <f t="shared" si="4"/>
        <v>0</v>
      </c>
      <c r="H57" s="24">
        <v>3086340.0</v>
      </c>
    </row>
    <row r="58">
      <c r="A58" s="2" t="s">
        <v>22</v>
      </c>
      <c r="B58" s="9" t="s">
        <v>107</v>
      </c>
      <c r="D58" s="20" t="str">
        <f t="shared" si="1"/>
        <v>0</v>
      </c>
      <c r="E58" s="20" t="str">
        <f t="shared" si="2"/>
        <v>Glencore Xstrata</v>
      </c>
      <c r="F58" s="21" t="str">
        <f t="shared" si="3"/>
        <v>Glencore Xstrata Ord Usd0.01</v>
      </c>
      <c r="G58" s="22">
        <f t="shared" si="4"/>
        <v>1825957</v>
      </c>
      <c r="H58" s="23">
        <v>1825957.0</v>
      </c>
    </row>
    <row r="59">
      <c r="A59" s="2" t="s">
        <v>22</v>
      </c>
      <c r="B59" s="9" t="s">
        <v>108</v>
      </c>
      <c r="D59" s="20" t="str">
        <f t="shared" si="1"/>
        <v>0</v>
      </c>
      <c r="E59" s="20" t="str">
        <f t="shared" si="2"/>
        <v>0</v>
      </c>
      <c r="F59" s="21" t="str">
        <f t="shared" si="3"/>
        <v>0</v>
      </c>
      <c r="G59" s="22" t="str">
        <f t="shared" si="4"/>
        <v>0</v>
      </c>
      <c r="H59" s="24">
        <v>5426226.0</v>
      </c>
    </row>
    <row r="60">
      <c r="A60" s="2" t="s">
        <v>22</v>
      </c>
      <c r="B60" s="9" t="s">
        <v>109</v>
      </c>
      <c r="D60" s="20" t="str">
        <f t="shared" si="1"/>
        <v>0</v>
      </c>
      <c r="E60" s="20" t="str">
        <f t="shared" si="2"/>
        <v>0</v>
      </c>
      <c r="F60" s="21" t="str">
        <f t="shared" si="3"/>
        <v>0</v>
      </c>
      <c r="G60" s="22" t="str">
        <f t="shared" si="4"/>
        <v>0</v>
      </c>
      <c r="H60" s="24">
        <v>3303398.0</v>
      </c>
    </row>
    <row r="61">
      <c r="A61" s="2" t="s">
        <v>22</v>
      </c>
      <c r="B61" s="9" t="s">
        <v>110</v>
      </c>
      <c r="D61" s="20" t="str">
        <f t="shared" si="1"/>
        <v>0</v>
      </c>
      <c r="E61" s="20" t="str">
        <f t="shared" si="2"/>
        <v>0</v>
      </c>
      <c r="F61" s="21" t="str">
        <f t="shared" si="3"/>
        <v>0</v>
      </c>
      <c r="G61" s="22" t="str">
        <f t="shared" si="4"/>
        <v>0</v>
      </c>
      <c r="H61" s="23">
        <v>5185923.0</v>
      </c>
    </row>
    <row r="62">
      <c r="A62" s="2" t="s">
        <v>22</v>
      </c>
      <c r="B62" s="9" t="s">
        <v>111</v>
      </c>
      <c r="D62" s="20" t="str">
        <f t="shared" si="1"/>
        <v>0</v>
      </c>
      <c r="E62" s="20" t="str">
        <f t="shared" si="2"/>
        <v>0</v>
      </c>
      <c r="F62" s="21" t="str">
        <f t="shared" si="3"/>
        <v>0</v>
      </c>
      <c r="G62" s="22" t="str">
        <f t="shared" si="4"/>
        <v>0</v>
      </c>
      <c r="H62" s="23">
        <v>624342.0</v>
      </c>
    </row>
    <row r="63">
      <c r="A63" s="2" t="s">
        <v>22</v>
      </c>
      <c r="B63" s="9" t="s">
        <v>112</v>
      </c>
      <c r="D63" s="20" t="str">
        <f t="shared" si="1"/>
        <v>0</v>
      </c>
      <c r="E63" s="20" t="str">
        <f t="shared" si="2"/>
        <v>0</v>
      </c>
      <c r="F63" s="21" t="str">
        <f t="shared" si="3"/>
        <v>0</v>
      </c>
      <c r="G63" s="22" t="str">
        <f t="shared" si="4"/>
        <v>0</v>
      </c>
      <c r="H63" s="24">
        <v>3518729.0</v>
      </c>
    </row>
    <row r="64">
      <c r="A64" s="2" t="s">
        <v>22</v>
      </c>
      <c r="B64" s="9" t="s">
        <v>113</v>
      </c>
      <c r="D64" s="20" t="str">
        <f t="shared" si="1"/>
        <v>0</v>
      </c>
      <c r="E64" s="20" t="str">
        <f t="shared" si="2"/>
        <v>0</v>
      </c>
      <c r="F64" s="21" t="str">
        <f t="shared" si="3"/>
        <v>0</v>
      </c>
      <c r="G64" s="22" t="str">
        <f t="shared" si="4"/>
        <v>0</v>
      </c>
      <c r="H64" s="23">
        <v>1041829.0</v>
      </c>
    </row>
    <row r="65">
      <c r="A65" s="2" t="s">
        <v>22</v>
      </c>
      <c r="B65" s="9" t="s">
        <v>114</v>
      </c>
      <c r="D65" s="20" t="str">
        <f t="shared" si="1"/>
        <v>0</v>
      </c>
      <c r="E65" s="20" t="str">
        <f t="shared" si="2"/>
        <v>0</v>
      </c>
      <c r="F65" s="21" t="str">
        <f t="shared" si="3"/>
        <v>0</v>
      </c>
      <c r="G65" s="22" t="str">
        <f t="shared" si="4"/>
        <v>0</v>
      </c>
      <c r="H65" s="24">
        <v>574237.0</v>
      </c>
    </row>
    <row r="66">
      <c r="A66" s="2" t="s">
        <v>22</v>
      </c>
      <c r="B66" s="9" t="s">
        <v>115</v>
      </c>
      <c r="D66" s="20" t="str">
        <f t="shared" si="1"/>
        <v>0</v>
      </c>
      <c r="E66" s="20" t="str">
        <f t="shared" si="2"/>
        <v>0</v>
      </c>
      <c r="F66" s="21" t="str">
        <f t="shared" si="3"/>
        <v>0</v>
      </c>
      <c r="G66" s="22" t="str">
        <f t="shared" si="4"/>
        <v>0</v>
      </c>
      <c r="H66" s="23">
        <v>275309.0</v>
      </c>
    </row>
    <row r="67">
      <c r="A67" s="2" t="s">
        <v>22</v>
      </c>
      <c r="B67" s="9" t="s">
        <v>116</v>
      </c>
      <c r="D67" s="20" t="str">
        <f t="shared" si="1"/>
        <v>0</v>
      </c>
      <c r="E67" s="20" t="str">
        <f t="shared" si="2"/>
        <v>0</v>
      </c>
      <c r="F67" s="21" t="str">
        <f t="shared" si="3"/>
        <v>0</v>
      </c>
      <c r="G67" s="22" t="str">
        <f t="shared" si="4"/>
        <v>0</v>
      </c>
      <c r="H67" s="24">
        <v>3899857.0</v>
      </c>
    </row>
    <row r="68">
      <c r="A68" s="2" t="s">
        <v>22</v>
      </c>
      <c r="B68" s="9" t="s">
        <v>117</v>
      </c>
      <c r="D68" s="20" t="str">
        <f t="shared" si="1"/>
        <v>0</v>
      </c>
      <c r="E68" s="20" t="str">
        <f t="shared" si="2"/>
        <v>0</v>
      </c>
      <c r="F68" s="21" t="str">
        <f t="shared" si="3"/>
        <v>0</v>
      </c>
      <c r="G68" s="22" t="str">
        <f t="shared" si="4"/>
        <v>0</v>
      </c>
      <c r="H68" s="24">
        <v>4192349.0</v>
      </c>
    </row>
    <row r="69">
      <c r="A69" s="2" t="s">
        <v>22</v>
      </c>
      <c r="B69" s="9" t="s">
        <v>118</v>
      </c>
      <c r="D69" s="20" t="str">
        <f t="shared" si="1"/>
        <v>0</v>
      </c>
      <c r="E69" s="20" t="str">
        <f t="shared" si="2"/>
        <v>0</v>
      </c>
      <c r="F69" s="21" t="str">
        <f t="shared" si="3"/>
        <v>0</v>
      </c>
      <c r="G69" s="22" t="str">
        <f t="shared" si="4"/>
        <v>0</v>
      </c>
      <c r="H69" s="24">
        <v>3252230.0</v>
      </c>
    </row>
    <row r="70">
      <c r="A70" s="2" t="s">
        <v>22</v>
      </c>
      <c r="B70" s="9" t="s">
        <v>119</v>
      </c>
      <c r="D70" s="20" t="str">
        <f t="shared" si="1"/>
        <v>0</v>
      </c>
      <c r="E70" s="20" t="str">
        <f t="shared" si="2"/>
        <v>0</v>
      </c>
      <c r="F70" s="21" t="str">
        <f t="shared" si="3"/>
        <v>0</v>
      </c>
      <c r="G70" s="22" t="str">
        <f t="shared" si="4"/>
        <v>0</v>
      </c>
      <c r="H70" s="24">
        <v>4449232.0</v>
      </c>
    </row>
    <row r="71">
      <c r="A71" s="2" t="s">
        <v>22</v>
      </c>
      <c r="B71" s="9" t="s">
        <v>120</v>
      </c>
      <c r="D71" s="20" t="str">
        <f t="shared" si="1"/>
        <v>0</v>
      </c>
      <c r="E71" s="20" t="str">
        <f t="shared" si="2"/>
        <v>0</v>
      </c>
      <c r="F71" s="21" t="str">
        <f t="shared" si="3"/>
        <v>0</v>
      </c>
      <c r="G71" s="22" t="str">
        <f t="shared" si="4"/>
        <v>0</v>
      </c>
      <c r="H71" s="23">
        <v>4665547.0</v>
      </c>
    </row>
    <row r="72">
      <c r="A72" s="2" t="s">
        <v>22</v>
      </c>
      <c r="B72" s="9" t="s">
        <v>121</v>
      </c>
      <c r="D72" s="20" t="str">
        <f t="shared" si="1"/>
        <v>0</v>
      </c>
      <c r="E72" s="20" t="str">
        <f t="shared" si="2"/>
        <v>0</v>
      </c>
      <c r="F72" s="21" t="str">
        <f t="shared" si="3"/>
        <v>0</v>
      </c>
      <c r="G72" s="22" t="str">
        <f t="shared" si="4"/>
        <v>0</v>
      </c>
      <c r="H72" s="23">
        <v>543351.0</v>
      </c>
    </row>
    <row r="73">
      <c r="A73" s="2" t="s">
        <v>22</v>
      </c>
      <c r="B73" s="9" t="s">
        <v>122</v>
      </c>
      <c r="D73" s="20" t="str">
        <f t="shared" si="1"/>
        <v>0</v>
      </c>
      <c r="E73" s="20" t="str">
        <f t="shared" si="2"/>
        <v>0</v>
      </c>
      <c r="F73" s="21" t="str">
        <f t="shared" si="3"/>
        <v>0</v>
      </c>
      <c r="G73" s="22" t="str">
        <f t="shared" si="4"/>
        <v>0</v>
      </c>
      <c r="H73" s="23">
        <v>160819.0</v>
      </c>
    </row>
    <row r="74">
      <c r="A74" s="2" t="s">
        <v>22</v>
      </c>
      <c r="B74" s="9" t="s">
        <v>123</v>
      </c>
      <c r="D74" s="20" t="str">
        <f t="shared" si="1"/>
        <v>Marathon Oil </v>
      </c>
      <c r="E74" s="20" t="str">
        <f t="shared" si="2"/>
        <v>0</v>
      </c>
      <c r="F74" s="21" t="str">
        <f t="shared" si="3"/>
        <v>Marathon Oil Corp Com Stk USD1</v>
      </c>
      <c r="G74" s="22">
        <f t="shared" si="4"/>
        <v>2081730</v>
      </c>
      <c r="H74" s="24">
        <v>2081730.0</v>
      </c>
    </row>
    <row r="75">
      <c r="A75" s="2" t="s">
        <v>22</v>
      </c>
      <c r="B75" s="9" t="s">
        <v>124</v>
      </c>
      <c r="D75" s="20" t="str">
        <f t="shared" si="1"/>
        <v>0</v>
      </c>
      <c r="E75" s="20" t="str">
        <f t="shared" si="2"/>
        <v>0</v>
      </c>
      <c r="F75" s="21" t="str">
        <f t="shared" si="3"/>
        <v>0</v>
      </c>
      <c r="G75" s="22" t="str">
        <f t="shared" si="4"/>
        <v>0</v>
      </c>
      <c r="H75" s="23">
        <v>1044734.0</v>
      </c>
    </row>
    <row r="76">
      <c r="A76" s="2" t="s">
        <v>22</v>
      </c>
      <c r="B76" s="9" t="s">
        <v>125</v>
      </c>
      <c r="D76" s="20" t="str">
        <f t="shared" si="1"/>
        <v>0</v>
      </c>
      <c r="E76" s="20" t="str">
        <f t="shared" si="2"/>
        <v>0</v>
      </c>
      <c r="F76" s="21" t="str">
        <f t="shared" si="3"/>
        <v>0</v>
      </c>
      <c r="G76" s="22" t="str">
        <f t="shared" si="4"/>
        <v>0</v>
      </c>
      <c r="H76" s="24">
        <v>2464129.0</v>
      </c>
    </row>
    <row r="77">
      <c r="A77" s="2" t="s">
        <v>22</v>
      </c>
      <c r="B77" s="9" t="s">
        <v>126</v>
      </c>
      <c r="D77" s="20" t="str">
        <f t="shared" si="1"/>
        <v>0</v>
      </c>
      <c r="E77" s="20" t="str">
        <f t="shared" si="2"/>
        <v>0</v>
      </c>
      <c r="F77" s="21" t="str">
        <f t="shared" si="3"/>
        <v>0</v>
      </c>
      <c r="G77" s="22" t="str">
        <f t="shared" si="4"/>
        <v>0</v>
      </c>
      <c r="H77" s="24">
        <v>4789116.0</v>
      </c>
    </row>
    <row r="78">
      <c r="A78" s="2" t="s">
        <v>22</v>
      </c>
      <c r="B78" s="9" t="s">
        <v>127</v>
      </c>
      <c r="D78" s="20" t="str">
        <f t="shared" si="1"/>
        <v>0</v>
      </c>
      <c r="E78" s="20" t="str">
        <f t="shared" si="2"/>
        <v>0</v>
      </c>
      <c r="F78" s="21" t="str">
        <f t="shared" si="3"/>
        <v>0</v>
      </c>
      <c r="G78" s="22" t="str">
        <f t="shared" si="4"/>
        <v>0</v>
      </c>
      <c r="H78" s="24">
        <v>4530780.0</v>
      </c>
    </row>
    <row r="79">
      <c r="A79" s="2" t="s">
        <v>22</v>
      </c>
      <c r="B79" s="9" t="s">
        <v>128</v>
      </c>
      <c r="D79" s="20" t="str">
        <f t="shared" si="1"/>
        <v>0</v>
      </c>
      <c r="E79" s="20" t="str">
        <f t="shared" si="2"/>
        <v>0</v>
      </c>
      <c r="F79" s="21" t="str">
        <f t="shared" si="3"/>
        <v>0</v>
      </c>
      <c r="G79" s="22" t="str">
        <f t="shared" si="4"/>
        <v>0</v>
      </c>
      <c r="H79" s="24">
        <v>9878948.0</v>
      </c>
    </row>
    <row r="80">
      <c r="A80" s="2" t="s">
        <v>22</v>
      </c>
      <c r="B80" s="9" t="s">
        <v>129</v>
      </c>
      <c r="D80" s="20" t="str">
        <f t="shared" si="1"/>
        <v>0</v>
      </c>
      <c r="E80" s="20" t="str">
        <f t="shared" si="2"/>
        <v>0</v>
      </c>
      <c r="F80" s="21" t="str">
        <f t="shared" si="3"/>
        <v>0</v>
      </c>
      <c r="G80" s="22" t="str">
        <f t="shared" si="4"/>
        <v>0</v>
      </c>
      <c r="H80" s="23">
        <v>597861.0</v>
      </c>
    </row>
    <row r="81">
      <c r="A81" s="2" t="s">
        <v>22</v>
      </c>
      <c r="B81" s="9" t="s">
        <v>130</v>
      </c>
      <c r="D81" s="20" t="str">
        <f t="shared" si="1"/>
        <v>0</v>
      </c>
      <c r="E81" s="20" t="str">
        <f t="shared" si="2"/>
        <v>0</v>
      </c>
      <c r="F81" s="21" t="str">
        <f t="shared" si="3"/>
        <v>0</v>
      </c>
      <c r="G81" s="22" t="str">
        <f t="shared" si="4"/>
        <v>0</v>
      </c>
      <c r="H81" s="23">
        <v>494376.0</v>
      </c>
    </row>
    <row r="82">
      <c r="A82" s="2" t="s">
        <v>22</v>
      </c>
      <c r="B82" s="9" t="s">
        <v>131</v>
      </c>
      <c r="D82" s="20" t="str">
        <f t="shared" si="1"/>
        <v>0</v>
      </c>
      <c r="E82" s="20" t="str">
        <f t="shared" si="2"/>
        <v>0</v>
      </c>
      <c r="F82" s="21" t="str">
        <f t="shared" si="3"/>
        <v>0</v>
      </c>
      <c r="G82" s="22" t="str">
        <f t="shared" si="4"/>
        <v>0</v>
      </c>
      <c r="H82" s="23">
        <v>395838.0</v>
      </c>
    </row>
    <row r="83">
      <c r="A83" s="2" t="s">
        <v>22</v>
      </c>
      <c r="B83" s="9" t="s">
        <v>132</v>
      </c>
      <c r="D83" s="20" t="str">
        <f t="shared" si="1"/>
        <v>0</v>
      </c>
      <c r="E83" s="20" t="str">
        <f t="shared" si="2"/>
        <v>0</v>
      </c>
      <c r="F83" s="21" t="str">
        <f t="shared" si="3"/>
        <v>0</v>
      </c>
      <c r="G83" s="22" t="str">
        <f t="shared" si="4"/>
        <v>0</v>
      </c>
      <c r="H83" s="23">
        <v>803205.0</v>
      </c>
    </row>
    <row r="84">
      <c r="A84" s="2" t="s">
        <v>22</v>
      </c>
      <c r="B84" s="9" t="s">
        <v>133</v>
      </c>
      <c r="D84" s="20" t="str">
        <f t="shared" si="1"/>
        <v>0</v>
      </c>
      <c r="E84" s="20" t="str">
        <f t="shared" si="2"/>
        <v>0</v>
      </c>
      <c r="F84" s="21" t="str">
        <f t="shared" si="3"/>
        <v>0</v>
      </c>
      <c r="G84" s="22" t="str">
        <f t="shared" si="4"/>
        <v>0</v>
      </c>
      <c r="H84" s="24">
        <v>4938998.0</v>
      </c>
    </row>
    <row r="85">
      <c r="A85" s="2" t="s">
        <v>22</v>
      </c>
      <c r="B85" s="9" t="s">
        <v>134</v>
      </c>
      <c r="D85" s="20" t="str">
        <f t="shared" si="1"/>
        <v>0</v>
      </c>
      <c r="E85" s="20" t="str">
        <f t="shared" si="2"/>
        <v>0</v>
      </c>
      <c r="F85" s="21" t="str">
        <f t="shared" si="3"/>
        <v>0</v>
      </c>
      <c r="G85" s="22" t="str">
        <f t="shared" si="4"/>
        <v>0</v>
      </c>
      <c r="H85" s="24">
        <v>4133290.0</v>
      </c>
    </row>
    <row r="86">
      <c r="A86" s="2" t="s">
        <v>22</v>
      </c>
      <c r="B86" s="9" t="s">
        <v>135</v>
      </c>
      <c r="D86" s="20" t="str">
        <f t="shared" si="1"/>
        <v>0</v>
      </c>
      <c r="E86" s="20" t="str">
        <f t="shared" si="2"/>
        <v>0</v>
      </c>
      <c r="F86" s="21" t="str">
        <f t="shared" si="3"/>
        <v>0</v>
      </c>
      <c r="G86" s="22" t="str">
        <f t="shared" si="4"/>
        <v>0</v>
      </c>
      <c r="H86" s="24">
        <v>6219849.0</v>
      </c>
    </row>
    <row r="87">
      <c r="A87" s="2" t="s">
        <v>22</v>
      </c>
      <c r="B87" s="9" t="s">
        <v>136</v>
      </c>
      <c r="D87" s="20" t="str">
        <f t="shared" si="1"/>
        <v>0</v>
      </c>
      <c r="E87" s="20" t="str">
        <f t="shared" si="2"/>
        <v>0</v>
      </c>
      <c r="F87" s="21" t="str">
        <f t="shared" si="3"/>
        <v>0</v>
      </c>
      <c r="G87" s="22" t="str">
        <f t="shared" si="4"/>
        <v>0</v>
      </c>
      <c r="H87" s="23">
        <v>5.2079279E7</v>
      </c>
    </row>
    <row r="88">
      <c r="A88" s="2" t="s">
        <v>22</v>
      </c>
      <c r="B88" s="9" t="s">
        <v>137</v>
      </c>
      <c r="D88" s="20" t="str">
        <f t="shared" si="1"/>
        <v>0</v>
      </c>
      <c r="E88" s="20" t="str">
        <f t="shared" si="2"/>
        <v>0</v>
      </c>
      <c r="F88" s="21" t="str">
        <f t="shared" si="3"/>
        <v>0</v>
      </c>
      <c r="G88" s="22" t="str">
        <f t="shared" si="4"/>
        <v>0</v>
      </c>
      <c r="H88" s="24">
        <v>6307373.0</v>
      </c>
    </row>
    <row r="89">
      <c r="A89" s="2" t="s">
        <v>22</v>
      </c>
      <c r="B89" s="9" t="s">
        <v>138</v>
      </c>
      <c r="D89" s="20" t="str">
        <f t="shared" si="1"/>
        <v>0</v>
      </c>
      <c r="E89" s="20" t="str">
        <f t="shared" si="2"/>
        <v>0</v>
      </c>
      <c r="F89" s="21" t="str">
        <f t="shared" si="3"/>
        <v>0</v>
      </c>
      <c r="G89" s="22" t="str">
        <f t="shared" si="4"/>
        <v>0</v>
      </c>
      <c r="H89" s="23">
        <v>3280.0</v>
      </c>
    </row>
    <row r="90">
      <c r="A90" s="2" t="s">
        <v>22</v>
      </c>
      <c r="B90" s="9" t="s">
        <v>139</v>
      </c>
      <c r="D90" s="20" t="str">
        <f t="shared" si="1"/>
        <v>0</v>
      </c>
      <c r="E90" s="20" t="str">
        <f t="shared" si="2"/>
        <v>0</v>
      </c>
      <c r="F90" s="21" t="str">
        <f t="shared" si="3"/>
        <v>0</v>
      </c>
      <c r="G90" s="22" t="str">
        <f t="shared" si="4"/>
        <v>0</v>
      </c>
      <c r="H90" s="24">
        <v>4417714.0</v>
      </c>
    </row>
    <row r="91">
      <c r="A91" s="2" t="s">
        <v>22</v>
      </c>
      <c r="B91" s="9" t="s">
        <v>140</v>
      </c>
      <c r="D91" s="20" t="str">
        <f t="shared" si="1"/>
        <v>0</v>
      </c>
      <c r="E91" s="20" t="str">
        <f t="shared" si="2"/>
        <v>0</v>
      </c>
      <c r="F91" s="21" t="str">
        <f t="shared" si="3"/>
        <v>0</v>
      </c>
      <c r="G91" s="22" t="str">
        <f t="shared" si="4"/>
        <v>0</v>
      </c>
      <c r="H91" s="23">
        <v>1259293.0</v>
      </c>
    </row>
    <row r="92">
      <c r="A92" s="2" t="s">
        <v>22</v>
      </c>
      <c r="B92" s="9" t="s">
        <v>141</v>
      </c>
      <c r="D92" s="20" t="str">
        <f t="shared" si="1"/>
        <v>0</v>
      </c>
      <c r="E92" s="20" t="str">
        <f t="shared" si="2"/>
        <v>0</v>
      </c>
      <c r="F92" s="21" t="str">
        <f t="shared" si="3"/>
        <v>0</v>
      </c>
      <c r="G92" s="22" t="str">
        <f t="shared" si="4"/>
        <v>0</v>
      </c>
      <c r="H92" s="23">
        <v>894075.0</v>
      </c>
    </row>
    <row r="93">
      <c r="A93" s="2" t="s">
        <v>22</v>
      </c>
      <c r="B93" s="9" t="s">
        <v>142</v>
      </c>
      <c r="D93" s="20" t="str">
        <f t="shared" si="1"/>
        <v>0</v>
      </c>
      <c r="E93" s="20" t="str">
        <f t="shared" si="2"/>
        <v>0</v>
      </c>
      <c r="F93" s="21" t="str">
        <f t="shared" si="3"/>
        <v>0</v>
      </c>
      <c r="G93" s="22" t="str">
        <f t="shared" si="4"/>
        <v>0</v>
      </c>
      <c r="H93" s="24">
        <v>5229776.0</v>
      </c>
    </row>
    <row r="94">
      <c r="A94" s="2" t="s">
        <v>22</v>
      </c>
      <c r="B94" s="9" t="s">
        <v>143</v>
      </c>
      <c r="D94" s="20" t="str">
        <f t="shared" si="1"/>
        <v>0</v>
      </c>
      <c r="E94" s="20" t="str">
        <f t="shared" si="2"/>
        <v>0</v>
      </c>
      <c r="F94" s="21" t="str">
        <f t="shared" si="3"/>
        <v>0</v>
      </c>
      <c r="G94" s="22" t="str">
        <f t="shared" si="4"/>
        <v>0</v>
      </c>
      <c r="H94" s="23">
        <v>691625.0</v>
      </c>
    </row>
    <row r="95">
      <c r="A95" s="2" t="s">
        <v>22</v>
      </c>
      <c r="B95" s="9" t="s">
        <v>144</v>
      </c>
      <c r="D95" s="20" t="str">
        <f t="shared" si="1"/>
        <v>0</v>
      </c>
      <c r="E95" s="20" t="str">
        <f t="shared" si="2"/>
        <v>0</v>
      </c>
      <c r="F95" s="21" t="str">
        <f t="shared" si="3"/>
        <v>0</v>
      </c>
      <c r="G95" s="22" t="str">
        <f t="shared" si="4"/>
        <v>0</v>
      </c>
      <c r="H95" s="24">
        <v>3051379.0</v>
      </c>
    </row>
    <row r="96">
      <c r="A96" s="2" t="s">
        <v>22</v>
      </c>
      <c r="B96" s="9" t="s">
        <v>145</v>
      </c>
      <c r="D96" s="20" t="str">
        <f t="shared" si="1"/>
        <v>0</v>
      </c>
      <c r="E96" s="20" t="str">
        <f t="shared" si="2"/>
        <v>0</v>
      </c>
      <c r="F96" s="21" t="str">
        <f t="shared" si="3"/>
        <v>0</v>
      </c>
      <c r="G96" s="22" t="str">
        <f t="shared" si="4"/>
        <v>0</v>
      </c>
      <c r="H96" s="24">
        <v>4156251.0</v>
      </c>
    </row>
    <row r="97">
      <c r="A97" s="2" t="s">
        <v>22</v>
      </c>
      <c r="B97" s="9" t="s">
        <v>146</v>
      </c>
      <c r="D97" s="20" t="str">
        <f t="shared" si="1"/>
        <v>0</v>
      </c>
      <c r="E97" s="20" t="str">
        <f t="shared" si="2"/>
        <v>0</v>
      </c>
      <c r="F97" s="21" t="str">
        <f t="shared" si="3"/>
        <v>0</v>
      </c>
      <c r="G97" s="22" t="str">
        <f t="shared" si="4"/>
        <v>0</v>
      </c>
      <c r="H97" s="23">
        <v>926446.0</v>
      </c>
    </row>
    <row r="98">
      <c r="A98" s="2" t="s">
        <v>22</v>
      </c>
      <c r="B98" s="9" t="s">
        <v>147</v>
      </c>
      <c r="D98" s="20" t="str">
        <f t="shared" si="1"/>
        <v>0</v>
      </c>
      <c r="E98" s="20" t="str">
        <f t="shared" si="2"/>
        <v>0</v>
      </c>
      <c r="F98" s="21" t="str">
        <f t="shared" si="3"/>
        <v>0</v>
      </c>
      <c r="G98" s="22" t="str">
        <f t="shared" si="4"/>
        <v>0</v>
      </c>
      <c r="H98" s="23">
        <v>649532.0</v>
      </c>
    </row>
    <row r="99">
      <c r="A99" s="2" t="s">
        <v>22</v>
      </c>
      <c r="B99" s="9" t="s">
        <v>148</v>
      </c>
      <c r="D99" s="20" t="str">
        <f t="shared" si="1"/>
        <v>0</v>
      </c>
      <c r="E99" s="20" t="str">
        <f t="shared" si="2"/>
        <v>0</v>
      </c>
      <c r="F99" s="21" t="str">
        <f t="shared" si="3"/>
        <v>0</v>
      </c>
      <c r="G99" s="22" t="str">
        <f t="shared" si="4"/>
        <v>0</v>
      </c>
      <c r="H99" s="23">
        <v>964570.0</v>
      </c>
    </row>
    <row r="100">
      <c r="A100" s="2" t="s">
        <v>22</v>
      </c>
      <c r="B100" s="9" t="s">
        <v>149</v>
      </c>
      <c r="D100" s="20" t="str">
        <f t="shared" si="1"/>
        <v>0</v>
      </c>
      <c r="E100" s="20" t="str">
        <f t="shared" si="2"/>
        <v>Rio Tinto</v>
      </c>
      <c r="F100" s="21" t="str">
        <f t="shared" si="3"/>
        <v>Rio Tinto Ord Gbp0.10</v>
      </c>
      <c r="G100" s="22">
        <f t="shared" si="4"/>
        <v>4627239</v>
      </c>
      <c r="H100" s="23">
        <v>4627239.0</v>
      </c>
    </row>
    <row r="101">
      <c r="A101" s="2" t="s">
        <v>22</v>
      </c>
      <c r="B101" s="9" t="s">
        <v>150</v>
      </c>
      <c r="D101" s="20" t="str">
        <f t="shared" si="1"/>
        <v>0</v>
      </c>
      <c r="E101" s="20" t="str">
        <f t="shared" si="2"/>
        <v>0</v>
      </c>
      <c r="F101" s="21" t="str">
        <f t="shared" si="3"/>
        <v>0</v>
      </c>
      <c r="G101" s="22" t="str">
        <f t="shared" si="4"/>
        <v>0</v>
      </c>
      <c r="H101" s="24">
        <v>6823844.0</v>
      </c>
    </row>
    <row r="102">
      <c r="A102" s="2" t="s">
        <v>22</v>
      </c>
      <c r="B102" s="9" t="s">
        <v>151</v>
      </c>
      <c r="D102" s="20" t="str">
        <f t="shared" si="1"/>
        <v>0</v>
      </c>
      <c r="E102" s="20" t="str">
        <f t="shared" si="2"/>
        <v>0</v>
      </c>
      <c r="F102" s="21" t="str">
        <f t="shared" si="3"/>
        <v>0</v>
      </c>
      <c r="G102" s="22" t="str">
        <f t="shared" si="4"/>
        <v>0</v>
      </c>
      <c r="H102" s="24">
        <v>478901.0</v>
      </c>
    </row>
    <row r="103">
      <c r="A103" s="2" t="s">
        <v>22</v>
      </c>
      <c r="B103" s="9" t="s">
        <v>152</v>
      </c>
      <c r="D103" s="20" t="str">
        <f t="shared" si="1"/>
        <v>Shell</v>
      </c>
      <c r="E103" s="20" t="str">
        <f t="shared" si="2"/>
        <v>0</v>
      </c>
      <c r="F103" s="21" t="str">
        <f t="shared" si="3"/>
        <v>Royal Dutch Shell 'B'Shs Eur0.07 (Uk List)</v>
      </c>
      <c r="G103" s="22">
        <f t="shared" si="4"/>
        <v>7964599</v>
      </c>
      <c r="H103" s="23">
        <v>7964599.0</v>
      </c>
    </row>
    <row r="104">
      <c r="A104" s="2" t="s">
        <v>22</v>
      </c>
      <c r="B104" s="9" t="s">
        <v>153</v>
      </c>
      <c r="D104" s="20" t="str">
        <f t="shared" si="1"/>
        <v>Shell</v>
      </c>
      <c r="E104" s="20" t="str">
        <f t="shared" si="2"/>
        <v>0</v>
      </c>
      <c r="F104" s="21" t="str">
        <f t="shared" si="3"/>
        <v>Royal Dutch Shell PLC EUR0.07 'A' Shs (Dutch List)</v>
      </c>
      <c r="G104" s="22">
        <f t="shared" si="4"/>
        <v>5920410</v>
      </c>
      <c r="H104" s="24">
        <v>5920410.0</v>
      </c>
    </row>
    <row r="105">
      <c r="A105" s="2" t="s">
        <v>22</v>
      </c>
      <c r="B105" s="9" t="s">
        <v>154</v>
      </c>
      <c r="D105" s="20" t="str">
        <f t="shared" si="1"/>
        <v>0</v>
      </c>
      <c r="E105" s="20" t="str">
        <f t="shared" si="2"/>
        <v>0</v>
      </c>
      <c r="F105" s="21" t="str">
        <f t="shared" si="3"/>
        <v>0</v>
      </c>
      <c r="G105" s="22" t="str">
        <f t="shared" si="4"/>
        <v>0</v>
      </c>
      <c r="H105" s="23">
        <v>992564.0</v>
      </c>
    </row>
    <row r="106">
      <c r="A106" s="2" t="s">
        <v>22</v>
      </c>
      <c r="B106" s="9" t="s">
        <v>155</v>
      </c>
      <c r="D106" s="20" t="str">
        <f t="shared" si="1"/>
        <v>0</v>
      </c>
      <c r="E106" s="20" t="str">
        <f t="shared" si="2"/>
        <v>0</v>
      </c>
      <c r="F106" s="21" t="str">
        <f t="shared" si="3"/>
        <v>0</v>
      </c>
      <c r="G106" s="22" t="str">
        <f t="shared" si="4"/>
        <v>0</v>
      </c>
      <c r="H106" s="23">
        <v>537646.0</v>
      </c>
    </row>
    <row r="107">
      <c r="A107" s="2" t="s">
        <v>22</v>
      </c>
      <c r="B107" s="9" t="s">
        <v>156</v>
      </c>
      <c r="D107" s="20" t="str">
        <f t="shared" si="1"/>
        <v>0</v>
      </c>
      <c r="E107" s="20" t="str">
        <f t="shared" si="2"/>
        <v>0</v>
      </c>
      <c r="F107" s="21" t="str">
        <f t="shared" si="3"/>
        <v>0</v>
      </c>
      <c r="G107" s="22" t="str">
        <f t="shared" si="4"/>
        <v>0</v>
      </c>
      <c r="H107" s="23">
        <v>491876.0</v>
      </c>
    </row>
    <row r="108">
      <c r="A108" s="2" t="s">
        <v>22</v>
      </c>
      <c r="B108" s="9" t="s">
        <v>157</v>
      </c>
      <c r="D108" s="20" t="str">
        <f t="shared" si="1"/>
        <v>0</v>
      </c>
      <c r="E108" s="20" t="str">
        <f t="shared" si="2"/>
        <v>0</v>
      </c>
      <c r="F108" s="21" t="str">
        <f t="shared" si="3"/>
        <v>0</v>
      </c>
      <c r="G108" s="22" t="str">
        <f t="shared" si="4"/>
        <v>0</v>
      </c>
      <c r="H108" s="24">
        <v>3073243.0</v>
      </c>
    </row>
    <row r="109">
      <c r="A109" s="2" t="s">
        <v>22</v>
      </c>
      <c r="B109" s="9" t="s">
        <v>158</v>
      </c>
      <c r="D109" s="20" t="str">
        <f t="shared" si="1"/>
        <v>0</v>
      </c>
      <c r="E109" s="20" t="str">
        <f t="shared" si="2"/>
        <v>0</v>
      </c>
      <c r="F109" s="21" t="str">
        <f t="shared" si="3"/>
        <v>0</v>
      </c>
      <c r="G109" s="22" t="str">
        <f t="shared" si="4"/>
        <v>0</v>
      </c>
      <c r="H109" s="24">
        <v>3110905.0</v>
      </c>
    </row>
    <row r="110">
      <c r="A110" s="2" t="s">
        <v>22</v>
      </c>
      <c r="B110" s="9" t="s">
        <v>159</v>
      </c>
      <c r="D110" s="20" t="str">
        <f t="shared" si="1"/>
        <v>0</v>
      </c>
      <c r="E110" s="20" t="str">
        <f t="shared" si="2"/>
        <v>0</v>
      </c>
      <c r="F110" s="21" t="str">
        <f t="shared" si="3"/>
        <v>0</v>
      </c>
      <c r="G110" s="22" t="str">
        <f t="shared" si="4"/>
        <v>0</v>
      </c>
      <c r="H110" s="23">
        <v>168532.0</v>
      </c>
    </row>
    <row r="111">
      <c r="A111" s="2" t="s">
        <v>22</v>
      </c>
      <c r="B111" s="9" t="s">
        <v>160</v>
      </c>
      <c r="D111" s="20" t="str">
        <f t="shared" si="1"/>
        <v>0</v>
      </c>
      <c r="E111" s="20" t="str">
        <f t="shared" si="2"/>
        <v>0</v>
      </c>
      <c r="F111" s="21" t="str">
        <f t="shared" si="3"/>
        <v>0</v>
      </c>
      <c r="G111" s="22" t="str">
        <f t="shared" si="4"/>
        <v>0</v>
      </c>
      <c r="H111" s="23">
        <v>749712.0</v>
      </c>
    </row>
    <row r="112">
      <c r="A112" s="2" t="s">
        <v>22</v>
      </c>
      <c r="B112" s="9" t="s">
        <v>161</v>
      </c>
      <c r="D112" s="20" t="str">
        <f t="shared" si="1"/>
        <v>0</v>
      </c>
      <c r="E112" s="20" t="str">
        <f t="shared" si="2"/>
        <v>0</v>
      </c>
      <c r="F112" s="21" t="str">
        <f t="shared" si="3"/>
        <v>0</v>
      </c>
      <c r="G112" s="22" t="str">
        <f t="shared" si="4"/>
        <v>0</v>
      </c>
      <c r="H112" s="24">
        <v>52946.0</v>
      </c>
    </row>
    <row r="113">
      <c r="A113" s="2" t="s">
        <v>22</v>
      </c>
      <c r="B113" s="9" t="s">
        <v>162</v>
      </c>
      <c r="D113" s="20" t="str">
        <f t="shared" si="1"/>
        <v>0</v>
      </c>
      <c r="E113" s="20" t="str">
        <f t="shared" si="2"/>
        <v>0</v>
      </c>
      <c r="F113" s="21" t="str">
        <f t="shared" si="3"/>
        <v>0</v>
      </c>
      <c r="G113" s="22" t="str">
        <f t="shared" si="4"/>
        <v>0</v>
      </c>
      <c r="H113" s="24">
        <v>4176832.0</v>
      </c>
    </row>
    <row r="114">
      <c r="A114" s="2" t="s">
        <v>22</v>
      </c>
      <c r="B114" s="9" t="s">
        <v>163</v>
      </c>
      <c r="D114" s="20" t="str">
        <f t="shared" si="1"/>
        <v>0</v>
      </c>
      <c r="E114" s="20" t="str">
        <f t="shared" si="2"/>
        <v>0</v>
      </c>
      <c r="F114" s="21" t="str">
        <f t="shared" si="3"/>
        <v>0</v>
      </c>
      <c r="G114" s="22" t="str">
        <f t="shared" si="4"/>
        <v>0</v>
      </c>
      <c r="H114" s="24">
        <v>773807.0</v>
      </c>
    </row>
    <row r="115">
      <c r="A115" s="2" t="s">
        <v>22</v>
      </c>
      <c r="B115" s="9" t="s">
        <v>164</v>
      </c>
      <c r="D115" s="20" t="str">
        <f t="shared" si="1"/>
        <v>0</v>
      </c>
      <c r="E115" s="20" t="str">
        <f t="shared" si="2"/>
        <v>0</v>
      </c>
      <c r="F115" s="21" t="str">
        <f t="shared" si="3"/>
        <v>0</v>
      </c>
      <c r="G115" s="22" t="str">
        <f t="shared" si="4"/>
        <v>0</v>
      </c>
      <c r="H115" s="23">
        <v>939081.0</v>
      </c>
    </row>
    <row r="116">
      <c r="A116" s="2" t="s">
        <v>22</v>
      </c>
      <c r="B116" s="9" t="s">
        <v>165</v>
      </c>
      <c r="D116" s="20" t="str">
        <f t="shared" si="1"/>
        <v>0</v>
      </c>
      <c r="E116" s="20" t="str">
        <f t="shared" si="2"/>
        <v>0</v>
      </c>
      <c r="F116" s="21" t="str">
        <f t="shared" si="3"/>
        <v>0</v>
      </c>
      <c r="G116" s="22" t="str">
        <f t="shared" si="4"/>
        <v>0</v>
      </c>
      <c r="H116" s="23">
        <v>7.2558738E7</v>
      </c>
    </row>
    <row r="117">
      <c r="A117" s="2" t="s">
        <v>22</v>
      </c>
      <c r="B117" s="9" t="s">
        <v>166</v>
      </c>
      <c r="D117" s="20" t="str">
        <f t="shared" si="1"/>
        <v>0</v>
      </c>
      <c r="E117" s="20" t="str">
        <f t="shared" si="2"/>
        <v>0</v>
      </c>
      <c r="F117" s="21" t="str">
        <f t="shared" si="3"/>
        <v>0</v>
      </c>
      <c r="G117" s="22" t="str">
        <f t="shared" si="4"/>
        <v>0</v>
      </c>
      <c r="H117" s="24">
        <v>9066841.0</v>
      </c>
    </row>
    <row r="118">
      <c r="A118" s="2" t="s">
        <v>22</v>
      </c>
      <c r="B118" s="9" t="s">
        <v>167</v>
      </c>
      <c r="D118" s="20" t="str">
        <f t="shared" si="1"/>
        <v>0</v>
      </c>
      <c r="E118" s="20" t="str">
        <f t="shared" si="2"/>
        <v>0</v>
      </c>
      <c r="F118" s="21" t="str">
        <f t="shared" si="3"/>
        <v>0</v>
      </c>
      <c r="G118" s="22" t="str">
        <f t="shared" si="4"/>
        <v>0</v>
      </c>
      <c r="H118" s="23">
        <v>175009.0</v>
      </c>
    </row>
    <row r="119">
      <c r="A119" s="2" t="s">
        <v>22</v>
      </c>
      <c r="B119" s="9" t="s">
        <v>168</v>
      </c>
      <c r="D119" s="20" t="str">
        <f t="shared" si="1"/>
        <v>0</v>
      </c>
      <c r="E119" s="20" t="str">
        <f t="shared" si="2"/>
        <v>0</v>
      </c>
      <c r="F119" s="21" t="str">
        <f t="shared" si="3"/>
        <v>0</v>
      </c>
      <c r="G119" s="22" t="str">
        <f t="shared" si="4"/>
        <v>0</v>
      </c>
      <c r="H119" s="23">
        <v>317169.0</v>
      </c>
    </row>
    <row r="120">
      <c r="A120" s="2" t="s">
        <v>22</v>
      </c>
      <c r="B120" s="9" t="s">
        <v>169</v>
      </c>
      <c r="D120" s="20" t="str">
        <f t="shared" si="1"/>
        <v>0</v>
      </c>
      <c r="E120" s="20" t="str">
        <f t="shared" si="2"/>
        <v>0</v>
      </c>
      <c r="F120" s="21" t="str">
        <f t="shared" si="3"/>
        <v>0</v>
      </c>
      <c r="G120" s="22" t="str">
        <f t="shared" si="4"/>
        <v>0</v>
      </c>
      <c r="H120" s="24">
        <v>2083848.0</v>
      </c>
    </row>
    <row r="121">
      <c r="A121" s="2" t="s">
        <v>22</v>
      </c>
      <c r="B121" s="9" t="s">
        <v>170</v>
      </c>
      <c r="D121" s="20" t="str">
        <f t="shared" si="1"/>
        <v>0</v>
      </c>
      <c r="E121" s="20" t="str">
        <f t="shared" si="2"/>
        <v>0</v>
      </c>
      <c r="F121" s="21" t="str">
        <f t="shared" si="3"/>
        <v>0</v>
      </c>
      <c r="G121" s="22" t="str">
        <f t="shared" si="4"/>
        <v>0</v>
      </c>
      <c r="H121" s="24">
        <v>1000433.0</v>
      </c>
    </row>
    <row r="122">
      <c r="A122" s="2" t="s">
        <v>22</v>
      </c>
      <c r="B122" s="9" t="s">
        <v>171</v>
      </c>
      <c r="D122" s="20" t="str">
        <f t="shared" si="1"/>
        <v>Suncor Energy </v>
      </c>
      <c r="E122" s="20" t="str">
        <f t="shared" si="2"/>
        <v>0</v>
      </c>
      <c r="F122" s="21" t="str">
        <f t="shared" si="3"/>
        <v>Suncor Energy Inc Com Stk NPV</v>
      </c>
      <c r="G122" s="22">
        <f t="shared" si="4"/>
        <v>3993107</v>
      </c>
      <c r="H122" s="24">
        <v>3993107.0</v>
      </c>
    </row>
    <row r="123">
      <c r="A123" s="2" t="s">
        <v>22</v>
      </c>
      <c r="B123" s="9" t="s">
        <v>172</v>
      </c>
      <c r="D123" s="20" t="str">
        <f t="shared" si="1"/>
        <v>0</v>
      </c>
      <c r="E123" s="20" t="str">
        <f t="shared" si="2"/>
        <v>0</v>
      </c>
      <c r="F123" s="21" t="str">
        <f t="shared" si="3"/>
        <v>0</v>
      </c>
      <c r="G123" s="22" t="str">
        <f t="shared" si="4"/>
        <v>0</v>
      </c>
      <c r="H123" s="23">
        <v>1066015.0</v>
      </c>
    </row>
    <row r="124">
      <c r="A124" s="2" t="s">
        <v>22</v>
      </c>
      <c r="B124" s="9" t="s">
        <v>173</v>
      </c>
      <c r="D124" s="20" t="str">
        <f t="shared" si="1"/>
        <v>0</v>
      </c>
      <c r="E124" s="20" t="str">
        <f t="shared" si="2"/>
        <v>0</v>
      </c>
      <c r="F124" s="21" t="str">
        <f t="shared" si="3"/>
        <v>0</v>
      </c>
      <c r="G124" s="22" t="str">
        <f t="shared" si="4"/>
        <v>0</v>
      </c>
      <c r="H124" s="23">
        <v>469221.0</v>
      </c>
    </row>
    <row r="125">
      <c r="A125" s="2" t="s">
        <v>22</v>
      </c>
      <c r="B125" s="9" t="s">
        <v>174</v>
      </c>
      <c r="D125" s="20" t="str">
        <f t="shared" si="1"/>
        <v>0</v>
      </c>
      <c r="E125" s="20" t="str">
        <f t="shared" si="2"/>
        <v>0</v>
      </c>
      <c r="F125" s="21" t="str">
        <f t="shared" si="3"/>
        <v>0</v>
      </c>
      <c r="G125" s="22" t="str">
        <f t="shared" si="4"/>
        <v>0</v>
      </c>
      <c r="H125" s="23">
        <v>308898.0</v>
      </c>
    </row>
    <row r="126">
      <c r="A126" s="2" t="s">
        <v>22</v>
      </c>
      <c r="B126" s="9" t="s">
        <v>175</v>
      </c>
      <c r="D126" s="20" t="str">
        <f t="shared" si="1"/>
        <v>0</v>
      </c>
      <c r="E126" s="20" t="str">
        <f t="shared" si="2"/>
        <v>0</v>
      </c>
      <c r="F126" s="21" t="str">
        <f t="shared" si="3"/>
        <v>0</v>
      </c>
      <c r="G126" s="22" t="str">
        <f t="shared" si="4"/>
        <v>0</v>
      </c>
      <c r="H126" s="24">
        <v>3226308.0</v>
      </c>
    </row>
    <row r="127">
      <c r="A127" s="2" t="s">
        <v>22</v>
      </c>
      <c r="B127" s="9" t="s">
        <v>176</v>
      </c>
      <c r="D127" s="20" t="str">
        <f t="shared" si="1"/>
        <v>0</v>
      </c>
      <c r="E127" s="20" t="str">
        <f t="shared" si="2"/>
        <v>0</v>
      </c>
      <c r="F127" s="21" t="str">
        <f t="shared" si="3"/>
        <v>0</v>
      </c>
      <c r="G127" s="22" t="str">
        <f t="shared" si="4"/>
        <v>0</v>
      </c>
      <c r="H127" s="23">
        <v>1647097.0</v>
      </c>
    </row>
    <row r="128">
      <c r="A128" s="2" t="s">
        <v>22</v>
      </c>
      <c r="B128" s="9" t="s">
        <v>177</v>
      </c>
      <c r="D128" s="20" t="str">
        <f t="shared" si="1"/>
        <v>0</v>
      </c>
      <c r="E128" s="20" t="str">
        <f t="shared" si="2"/>
        <v>0</v>
      </c>
      <c r="F128" s="21" t="str">
        <f t="shared" si="3"/>
        <v>0</v>
      </c>
      <c r="G128" s="22" t="str">
        <f t="shared" si="4"/>
        <v>0</v>
      </c>
      <c r="H128" s="24">
        <v>2481017.0</v>
      </c>
    </row>
    <row r="129">
      <c r="A129" s="2" t="s">
        <v>22</v>
      </c>
      <c r="B129" s="9" t="s">
        <v>178</v>
      </c>
      <c r="D129" s="20" t="str">
        <f t="shared" si="1"/>
        <v>0</v>
      </c>
      <c r="E129" s="20" t="str">
        <f t="shared" si="2"/>
        <v>0</v>
      </c>
      <c r="F129" s="21" t="str">
        <f t="shared" si="3"/>
        <v>0</v>
      </c>
      <c r="G129" s="22" t="str">
        <f t="shared" si="4"/>
        <v>0</v>
      </c>
      <c r="H129" s="24">
        <v>4738123.0</v>
      </c>
    </row>
    <row r="130">
      <c r="A130" s="2" t="s">
        <v>22</v>
      </c>
      <c r="B130" s="9" t="s">
        <v>179</v>
      </c>
      <c r="D130" s="20" t="str">
        <f t="shared" si="1"/>
        <v>Total</v>
      </c>
      <c r="E130" s="20" t="str">
        <f t="shared" si="2"/>
        <v>0</v>
      </c>
      <c r="F130" s="21" t="str">
        <f t="shared" si="3"/>
        <v>Total SA EUR2.5</v>
      </c>
      <c r="G130" s="22">
        <f t="shared" si="4"/>
        <v>63091</v>
      </c>
      <c r="H130" s="24">
        <v>63091.0</v>
      </c>
    </row>
    <row r="131">
      <c r="A131" s="2" t="s">
        <v>22</v>
      </c>
      <c r="B131" s="9" t="s">
        <v>180</v>
      </c>
      <c r="D131" s="20" t="str">
        <f t="shared" si="1"/>
        <v>0</v>
      </c>
      <c r="E131" s="20" t="str">
        <f t="shared" si="2"/>
        <v>0</v>
      </c>
      <c r="F131" s="21" t="str">
        <f t="shared" si="3"/>
        <v>0</v>
      </c>
      <c r="G131" s="22" t="str">
        <f t="shared" si="4"/>
        <v>0</v>
      </c>
      <c r="H131" s="24">
        <v>4430989.0</v>
      </c>
    </row>
    <row r="132">
      <c r="A132" s="2" t="s">
        <v>22</v>
      </c>
      <c r="B132" s="9" t="s">
        <v>181</v>
      </c>
      <c r="D132" s="20" t="str">
        <f t="shared" si="1"/>
        <v>0</v>
      </c>
      <c r="E132" s="20" t="str">
        <f t="shared" si="2"/>
        <v>0</v>
      </c>
      <c r="F132" s="21" t="str">
        <f t="shared" si="3"/>
        <v>0</v>
      </c>
      <c r="G132" s="22" t="str">
        <f t="shared" si="4"/>
        <v>0</v>
      </c>
      <c r="H132" s="24">
        <v>2154910.0</v>
      </c>
    </row>
    <row r="133">
      <c r="A133" s="2" t="s">
        <v>22</v>
      </c>
      <c r="B133" s="9" t="s">
        <v>182</v>
      </c>
      <c r="D133" s="20" t="str">
        <f t="shared" si="1"/>
        <v>0</v>
      </c>
      <c r="E133" s="20" t="str">
        <f t="shared" si="2"/>
        <v>0</v>
      </c>
      <c r="F133" s="21" t="str">
        <f t="shared" si="3"/>
        <v>0</v>
      </c>
      <c r="G133" s="22" t="str">
        <f t="shared" si="4"/>
        <v>0</v>
      </c>
      <c r="H133" s="23">
        <v>305670.0</v>
      </c>
    </row>
    <row r="134">
      <c r="A134" s="2" t="s">
        <v>22</v>
      </c>
      <c r="B134" s="9" t="s">
        <v>183</v>
      </c>
      <c r="D134" s="20" t="str">
        <f t="shared" si="1"/>
        <v>0</v>
      </c>
      <c r="E134" s="20" t="str">
        <f t="shared" si="2"/>
        <v>0</v>
      </c>
      <c r="F134" s="21" t="str">
        <f t="shared" si="3"/>
        <v>0</v>
      </c>
      <c r="G134" s="22" t="str">
        <f t="shared" si="4"/>
        <v>0</v>
      </c>
      <c r="H134" s="23">
        <v>165238.0</v>
      </c>
    </row>
    <row r="135">
      <c r="A135" s="2" t="s">
        <v>22</v>
      </c>
      <c r="B135" s="9" t="s">
        <v>184</v>
      </c>
      <c r="D135" s="20" t="str">
        <f t="shared" si="1"/>
        <v>Tullow Oil</v>
      </c>
      <c r="E135" s="20" t="str">
        <f t="shared" si="2"/>
        <v>0</v>
      </c>
      <c r="F135" s="21" t="str">
        <f t="shared" si="3"/>
        <v>Tullow Oil Ord Gbp0.10</v>
      </c>
      <c r="G135" s="22">
        <f t="shared" si="4"/>
        <v>322296</v>
      </c>
      <c r="H135" s="23">
        <v>322296.0</v>
      </c>
    </row>
    <row r="136">
      <c r="A136" s="2" t="s">
        <v>22</v>
      </c>
      <c r="B136" s="9" t="s">
        <v>185</v>
      </c>
      <c r="D136" s="20" t="str">
        <f t="shared" si="1"/>
        <v>0</v>
      </c>
      <c r="E136" s="20" t="str">
        <f t="shared" si="2"/>
        <v>0</v>
      </c>
      <c r="F136" s="21" t="str">
        <f t="shared" si="3"/>
        <v>0</v>
      </c>
      <c r="G136" s="22" t="str">
        <f t="shared" si="4"/>
        <v>0</v>
      </c>
      <c r="H136" s="23">
        <v>742978.0</v>
      </c>
    </row>
    <row r="137">
      <c r="A137" s="2" t="s">
        <v>22</v>
      </c>
      <c r="B137" s="9" t="s">
        <v>186</v>
      </c>
      <c r="D137" s="20" t="str">
        <f t="shared" si="1"/>
        <v>0</v>
      </c>
      <c r="E137" s="20" t="str">
        <f t="shared" si="2"/>
        <v>0</v>
      </c>
      <c r="F137" s="21" t="str">
        <f t="shared" si="3"/>
        <v>0</v>
      </c>
      <c r="G137" s="22" t="str">
        <f t="shared" si="4"/>
        <v>0</v>
      </c>
      <c r="H137" s="24">
        <v>5449270.0</v>
      </c>
    </row>
    <row r="138">
      <c r="A138" s="2" t="s">
        <v>22</v>
      </c>
      <c r="B138" s="9" t="s">
        <v>187</v>
      </c>
      <c r="D138" s="20" t="str">
        <f t="shared" si="1"/>
        <v>0</v>
      </c>
      <c r="E138" s="20" t="str">
        <f t="shared" si="2"/>
        <v>0</v>
      </c>
      <c r="F138" s="21" t="str">
        <f t="shared" si="3"/>
        <v>0</v>
      </c>
      <c r="G138" s="22" t="str">
        <f t="shared" si="4"/>
        <v>0</v>
      </c>
      <c r="H138" s="9">
        <v>9.0</v>
      </c>
    </row>
    <row r="139">
      <c r="A139" s="2" t="s">
        <v>22</v>
      </c>
      <c r="B139" s="9" t="s">
        <v>188</v>
      </c>
      <c r="D139" s="20" t="str">
        <f t="shared" si="1"/>
        <v>0</v>
      </c>
      <c r="E139" s="20" t="str">
        <f t="shared" si="2"/>
        <v>0</v>
      </c>
      <c r="F139" s="21" t="str">
        <f t="shared" si="3"/>
        <v>0</v>
      </c>
      <c r="G139" s="22" t="str">
        <f t="shared" si="4"/>
        <v>0</v>
      </c>
      <c r="H139" s="24">
        <v>3372855.0</v>
      </c>
    </row>
    <row r="140">
      <c r="A140" s="2" t="s">
        <v>22</v>
      </c>
      <c r="B140" s="9" t="s">
        <v>189</v>
      </c>
      <c r="D140" s="20" t="str">
        <f t="shared" si="1"/>
        <v>0</v>
      </c>
      <c r="E140" s="20" t="str">
        <f t="shared" si="2"/>
        <v>0</v>
      </c>
      <c r="F140" s="21" t="str">
        <f t="shared" si="3"/>
        <v>0</v>
      </c>
      <c r="G140" s="22" t="str">
        <f t="shared" si="4"/>
        <v>0</v>
      </c>
      <c r="H140" s="23">
        <v>2384404.0</v>
      </c>
    </row>
    <row r="141">
      <c r="A141" s="2" t="s">
        <v>22</v>
      </c>
      <c r="B141" s="9" t="s">
        <v>190</v>
      </c>
      <c r="D141" s="20" t="str">
        <f t="shared" si="1"/>
        <v>0</v>
      </c>
      <c r="E141" s="20" t="str">
        <f t="shared" si="2"/>
        <v>0</v>
      </c>
      <c r="F141" s="21" t="str">
        <f t="shared" si="3"/>
        <v>0</v>
      </c>
      <c r="G141" s="22" t="str">
        <f t="shared" si="4"/>
        <v>0</v>
      </c>
      <c r="H141" s="24">
        <v>4807303.0</v>
      </c>
    </row>
    <row r="142">
      <c r="A142" s="2" t="s">
        <v>22</v>
      </c>
      <c r="B142" s="9" t="s">
        <v>191</v>
      </c>
      <c r="D142" s="20" t="str">
        <f t="shared" si="1"/>
        <v>0</v>
      </c>
      <c r="E142" s="20" t="str">
        <f t="shared" si="2"/>
        <v>0</v>
      </c>
      <c r="F142" s="21" t="str">
        <f t="shared" si="3"/>
        <v>0</v>
      </c>
      <c r="G142" s="22" t="str">
        <f t="shared" si="4"/>
        <v>0</v>
      </c>
      <c r="H142" s="23">
        <v>302379.0</v>
      </c>
    </row>
    <row r="143">
      <c r="A143" s="2" t="s">
        <v>22</v>
      </c>
      <c r="B143" s="9" t="s">
        <v>192</v>
      </c>
      <c r="D143" s="20" t="str">
        <f t="shared" si="1"/>
        <v>0</v>
      </c>
      <c r="E143" s="20" t="str">
        <f t="shared" si="2"/>
        <v>0</v>
      </c>
      <c r="F143" s="21" t="str">
        <f t="shared" si="3"/>
        <v>0</v>
      </c>
      <c r="G143" s="22" t="str">
        <f t="shared" si="4"/>
        <v>0</v>
      </c>
      <c r="H143" s="24">
        <v>4863850.0</v>
      </c>
    </row>
    <row r="144">
      <c r="A144" s="2" t="s">
        <v>22</v>
      </c>
      <c r="B144" s="9" t="s">
        <v>193</v>
      </c>
      <c r="D144" s="20" t="str">
        <f t="shared" si="1"/>
        <v>0</v>
      </c>
      <c r="E144" s="20" t="str">
        <f t="shared" si="2"/>
        <v>0</v>
      </c>
      <c r="F144" s="21" t="str">
        <f t="shared" si="3"/>
        <v>0</v>
      </c>
      <c r="G144" s="22" t="str">
        <f t="shared" si="4"/>
        <v>0</v>
      </c>
      <c r="H144" s="24">
        <v>5349001.0</v>
      </c>
    </row>
    <row r="145">
      <c r="A145" s="2" t="s">
        <v>22</v>
      </c>
      <c r="B145" s="9" t="s">
        <v>194</v>
      </c>
      <c r="D145" s="20" t="str">
        <f t="shared" si="1"/>
        <v>0</v>
      </c>
      <c r="E145" s="20" t="str">
        <f t="shared" si="2"/>
        <v>0</v>
      </c>
      <c r="F145" s="21" t="str">
        <f t="shared" si="3"/>
        <v>0</v>
      </c>
      <c r="G145" s="22" t="str">
        <f t="shared" si="4"/>
        <v>0</v>
      </c>
      <c r="H145" s="24">
        <v>3625407.0</v>
      </c>
    </row>
    <row r="146">
      <c r="A146" s="2" t="s">
        <v>22</v>
      </c>
      <c r="B146" s="9" t="s">
        <v>195</v>
      </c>
      <c r="D146" s="20" t="str">
        <f t="shared" si="1"/>
        <v>0</v>
      </c>
      <c r="E146" s="20" t="str">
        <f t="shared" si="2"/>
        <v>0</v>
      </c>
      <c r="F146" s="21" t="str">
        <f t="shared" si="3"/>
        <v>0</v>
      </c>
      <c r="G146" s="22" t="str">
        <f t="shared" si="4"/>
        <v>0</v>
      </c>
      <c r="H146" s="24">
        <v>3082757.0</v>
      </c>
    </row>
    <row r="147">
      <c r="A147" s="2" t="s">
        <v>22</v>
      </c>
      <c r="B147" s="9" t="s">
        <v>196</v>
      </c>
      <c r="D147" s="20" t="str">
        <f t="shared" si="1"/>
        <v>0</v>
      </c>
      <c r="E147" s="20" t="str">
        <f t="shared" si="2"/>
        <v>0</v>
      </c>
      <c r="F147" s="21" t="str">
        <f t="shared" si="3"/>
        <v>0</v>
      </c>
      <c r="G147" s="22" t="str">
        <f t="shared" si="4"/>
        <v>0</v>
      </c>
      <c r="H147" s="23">
        <v>156030.0</v>
      </c>
    </row>
    <row r="148">
      <c r="A148" s="2" t="s">
        <v>22</v>
      </c>
      <c r="B148" s="25" t="s">
        <v>197</v>
      </c>
      <c r="D148" s="20" t="str">
        <f t="shared" si="1"/>
        <v>0</v>
      </c>
      <c r="E148" s="20" t="str">
        <f t="shared" si="2"/>
        <v>0</v>
      </c>
      <c r="F148" s="21" t="str">
        <f t="shared" si="3"/>
        <v>0</v>
      </c>
      <c r="G148" s="22" t="str">
        <f t="shared" si="4"/>
        <v>0</v>
      </c>
      <c r="H148" s="24">
        <v>3237077.0</v>
      </c>
    </row>
    <row r="149">
      <c r="A149" s="2"/>
      <c r="D149" s="20"/>
      <c r="E149" s="20"/>
      <c r="F149" s="21"/>
      <c r="G149" s="22" t="str">
        <f t="shared" si="4"/>
        <v/>
      </c>
    </row>
    <row r="150">
      <c r="A150" s="2"/>
      <c r="B150" s="26"/>
      <c r="C150" s="26"/>
      <c r="D150" s="20"/>
      <c r="E150" s="20"/>
      <c r="F150" s="21"/>
      <c r="G150" s="22" t="str">
        <f t="shared" si="4"/>
        <v/>
      </c>
      <c r="H150" s="27"/>
      <c r="I150" s="26"/>
    </row>
    <row r="151">
      <c r="A151" s="2"/>
      <c r="B151" s="26"/>
      <c r="C151" s="26"/>
      <c r="D151" s="20"/>
      <c r="E151" s="20"/>
      <c r="F151" s="21"/>
      <c r="G151" s="22" t="str">
        <f t="shared" si="4"/>
        <v/>
      </c>
      <c r="J151" s="27"/>
      <c r="K151" s="26"/>
    </row>
    <row r="152">
      <c r="A152" s="2"/>
      <c r="B152" s="26"/>
      <c r="C152" s="26"/>
      <c r="D152" s="20"/>
      <c r="E152" s="20"/>
      <c r="F152" s="21"/>
      <c r="G152" s="22" t="str">
        <f t="shared" si="4"/>
        <v/>
      </c>
      <c r="J152" s="27"/>
      <c r="K152" s="26"/>
    </row>
    <row r="153">
      <c r="A153" s="2"/>
      <c r="B153" s="26"/>
      <c r="C153" s="26"/>
      <c r="D153" s="20"/>
      <c r="E153" s="20"/>
      <c r="F153" s="21"/>
      <c r="G153" s="22" t="str">
        <f t="shared" si="4"/>
        <v/>
      </c>
      <c r="J153" s="27"/>
      <c r="K153" s="26"/>
    </row>
    <row r="154">
      <c r="A154" s="2"/>
      <c r="B154" s="26"/>
      <c r="C154" s="26"/>
      <c r="D154" s="20"/>
      <c r="E154" s="20"/>
      <c r="F154" s="21"/>
      <c r="G154" s="22" t="str">
        <f t="shared" si="4"/>
        <v/>
      </c>
      <c r="J154" s="27"/>
      <c r="K154" s="26"/>
    </row>
    <row r="155">
      <c r="A155" s="2"/>
      <c r="B155" s="26"/>
      <c r="C155" s="26"/>
      <c r="D155" s="20"/>
      <c r="E155" s="20"/>
      <c r="F155" s="21"/>
      <c r="G155" s="22" t="str">
        <f t="shared" si="4"/>
        <v/>
      </c>
      <c r="J155" s="27"/>
      <c r="K155" s="26"/>
    </row>
    <row r="156">
      <c r="A156" s="2"/>
      <c r="B156" s="26"/>
      <c r="C156" s="26"/>
      <c r="D156" s="20"/>
      <c r="E156" s="20"/>
      <c r="F156" s="21"/>
      <c r="G156" s="22" t="str">
        <f t="shared" si="4"/>
        <v/>
      </c>
      <c r="J156" s="27"/>
      <c r="K156" s="26"/>
    </row>
    <row r="157">
      <c r="A157" s="2"/>
      <c r="B157" s="26"/>
      <c r="C157" s="26"/>
      <c r="D157" s="20"/>
      <c r="E157" s="20"/>
      <c r="F157" s="21"/>
      <c r="G157" s="22" t="str">
        <f t="shared" si="4"/>
        <v/>
      </c>
      <c r="J157" s="27"/>
      <c r="K157" s="26"/>
    </row>
    <row r="158">
      <c r="A158" s="26"/>
      <c r="B158" s="28"/>
      <c r="C158" s="28"/>
      <c r="D158" s="20"/>
      <c r="E158" s="20"/>
      <c r="F158" s="21"/>
      <c r="G158" s="22" t="str">
        <f t="shared" si="4"/>
        <v/>
      </c>
      <c r="J158" s="27"/>
      <c r="K158" s="26"/>
    </row>
    <row r="159">
      <c r="A159" s="26"/>
      <c r="B159" s="28"/>
      <c r="C159" s="28"/>
      <c r="D159" s="20"/>
      <c r="E159" s="20"/>
      <c r="F159" s="21"/>
      <c r="G159" s="22" t="str">
        <f t="shared" si="4"/>
        <v/>
      </c>
      <c r="J159" s="28"/>
      <c r="K159" s="26"/>
    </row>
    <row r="160">
      <c r="A160" s="29"/>
      <c r="B160" s="29"/>
      <c r="C160" s="28"/>
      <c r="D160" s="20"/>
      <c r="E160" s="20"/>
      <c r="F160" s="21"/>
      <c r="G160" s="22" t="str">
        <f t="shared" si="4"/>
        <v/>
      </c>
      <c r="J160" s="30"/>
      <c r="K160" s="26"/>
    </row>
    <row r="161">
      <c r="A161" s="29"/>
      <c r="B161" s="29"/>
      <c r="C161" s="28"/>
      <c r="D161" s="20"/>
      <c r="E161" s="20"/>
      <c r="F161" s="21"/>
      <c r="G161" s="22" t="str">
        <f t="shared" si="4"/>
        <v/>
      </c>
      <c r="J161" s="30"/>
      <c r="K161" s="26"/>
    </row>
    <row r="162">
      <c r="A162" s="26"/>
      <c r="B162" s="29"/>
      <c r="C162" s="28"/>
      <c r="D162" s="20"/>
      <c r="E162" s="20"/>
      <c r="F162" s="21"/>
      <c r="G162" s="22" t="str">
        <f t="shared" si="4"/>
        <v/>
      </c>
      <c r="J162" s="30"/>
      <c r="K162" s="26"/>
    </row>
    <row r="163">
      <c r="A163" s="26"/>
      <c r="B163" s="29"/>
      <c r="C163" s="28"/>
      <c r="D163" s="28"/>
      <c r="E163" s="28"/>
      <c r="F163" s="28"/>
      <c r="G163" s="22" t="str">
        <f t="shared" si="4"/>
        <v/>
      </c>
      <c r="J163" s="30"/>
      <c r="K163" s="26"/>
    </row>
    <row r="164">
      <c r="A164" s="26"/>
      <c r="B164" s="29"/>
      <c r="C164" s="28"/>
      <c r="D164" s="28"/>
      <c r="E164" s="28"/>
      <c r="F164" s="28"/>
      <c r="G164" s="22" t="str">
        <f t="shared" si="4"/>
        <v/>
      </c>
      <c r="J164" s="30"/>
      <c r="K164" s="26"/>
    </row>
    <row r="165">
      <c r="A165" s="26"/>
      <c r="B165" s="29"/>
      <c r="C165" s="28"/>
      <c r="D165" s="28"/>
      <c r="E165" s="28"/>
      <c r="F165" s="28"/>
      <c r="G165" s="22" t="str">
        <f t="shared" si="4"/>
        <v/>
      </c>
      <c r="J165" s="30"/>
      <c r="K165" s="26"/>
    </row>
    <row r="166">
      <c r="A166" s="26"/>
      <c r="B166" s="29"/>
      <c r="C166" s="28"/>
      <c r="D166" s="28"/>
      <c r="E166" s="28"/>
      <c r="F166" s="28"/>
      <c r="G166" s="28"/>
      <c r="J166" s="30"/>
      <c r="K166" s="26"/>
    </row>
    <row r="167">
      <c r="A167" s="26"/>
      <c r="B167" s="29"/>
      <c r="C167" s="28"/>
      <c r="D167" s="28"/>
      <c r="E167" s="28"/>
      <c r="F167" s="28"/>
      <c r="G167" s="28"/>
      <c r="J167" s="30"/>
      <c r="K167" s="26"/>
    </row>
    <row r="168">
      <c r="A168" s="26"/>
      <c r="B168" s="29"/>
      <c r="C168" s="28"/>
      <c r="D168" s="28"/>
      <c r="E168" s="28"/>
      <c r="F168" s="28"/>
      <c r="G168" s="28"/>
      <c r="J168" s="30"/>
      <c r="K168" s="26"/>
    </row>
    <row r="169">
      <c r="A169" s="26"/>
      <c r="B169" s="29"/>
      <c r="C169" s="28"/>
      <c r="D169" s="28"/>
      <c r="E169" s="28"/>
      <c r="F169" s="28"/>
      <c r="G169" s="28"/>
      <c r="J169" s="30"/>
      <c r="K169" s="26"/>
    </row>
    <row r="170">
      <c r="A170" s="26"/>
      <c r="B170" s="29"/>
      <c r="C170" s="28"/>
      <c r="D170" s="28"/>
      <c r="E170" s="28"/>
      <c r="F170" s="28"/>
      <c r="G170" s="28"/>
      <c r="J170" s="30"/>
      <c r="K170"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London Borough of Bexley Pension Fund</v>
      </c>
      <c r="C1" s="8"/>
      <c r="D1" s="8"/>
      <c r="E1" s="8"/>
      <c r="F1" s="10" t="s">
        <v>24</v>
      </c>
      <c r="G1" s="8"/>
      <c r="H1" s="11" t="s">
        <v>25</v>
      </c>
    </row>
    <row r="2">
      <c r="A2" s="1" t="s">
        <v>26</v>
      </c>
      <c r="B2" s="12">
        <f>SUM('Full Data'!H1:H1000)</f>
        <v>660078530</v>
      </c>
      <c r="C2" s="8"/>
      <c r="D2" s="8"/>
      <c r="E2" s="8"/>
      <c r="F2" s="13">
        <v>5.9625E8</v>
      </c>
      <c r="G2" s="8"/>
    </row>
    <row r="3">
      <c r="A3" s="1" t="s">
        <v>37</v>
      </c>
      <c r="B3" s="12">
        <f>SUM('Full Data'!G2:G1000)</f>
        <v>37534231</v>
      </c>
      <c r="C3" s="8"/>
      <c r="D3" s="8"/>
      <c r="E3" s="8"/>
      <c r="F3" s="8"/>
      <c r="G3" s="8"/>
    </row>
    <row r="4">
      <c r="A4" s="1" t="s">
        <v>39</v>
      </c>
      <c r="B4" s="19">
        <f>B3/B2</f>
        <v>0.0568632811</v>
      </c>
      <c r="C4" s="8"/>
      <c r="D4" s="8"/>
      <c r="E4" s="8"/>
      <c r="F4" s="8"/>
      <c r="G4" s="8"/>
    </row>
    <row r="5">
      <c r="A5" s="1"/>
      <c r="B5" s="1"/>
      <c r="C5" s="8"/>
      <c r="D5" s="8"/>
      <c r="E5" s="8"/>
      <c r="F5" s="8"/>
      <c r="G5" s="8"/>
    </row>
    <row r="6">
      <c r="A6" s="1"/>
      <c r="B6" s="1"/>
      <c r="C6" s="8"/>
      <c r="D6" s="8"/>
      <c r="E6" s="8"/>
      <c r="F6" s="8"/>
      <c r="G6" s="8"/>
    </row>
    <row r="7">
      <c r="A7" s="1" t="s">
        <v>46</v>
      </c>
      <c r="B7" s="1"/>
      <c r="C7" s="8"/>
      <c r="D7" s="8"/>
      <c r="E7" s="8" t="s">
        <v>47</v>
      </c>
      <c r="F7" s="8"/>
      <c r="G7" s="8"/>
    </row>
    <row r="8">
      <c r="A8" s="1" t="s">
        <v>40</v>
      </c>
      <c r="B8" s="1"/>
      <c r="C8" s="8" t="s">
        <v>0</v>
      </c>
      <c r="D8" s="8"/>
      <c r="E8" s="8"/>
      <c r="F8" s="8"/>
      <c r="G8" s="8"/>
    </row>
    <row r="9">
      <c r="A9" s="16">
        <f>LARGE('Full Data'!G:G,1)</f>
        <v>8858158</v>
      </c>
      <c r="B9" s="19">
        <f t="shared" ref="B9:B18" si="1">A9/$B$2</f>
        <v>0.01341985476</v>
      </c>
      <c r="C9" s="17" t="str">
        <f t="array" ref="C9">INDEX('Full Data'!F:F,MATCH(LARGE('Full Data'!G:G,1),'Full Data'!G:G,0))</f>
        <v>Bp Ord Usd0.25</v>
      </c>
      <c r="D9" s="8"/>
      <c r="E9" s="8"/>
      <c r="F9" s="8"/>
      <c r="G9" s="8"/>
    </row>
    <row r="10">
      <c r="A10" s="16">
        <f>LARGE('Full Data'!G:G,2)</f>
        <v>7964599</v>
      </c>
      <c r="B10" s="19">
        <f t="shared" si="1"/>
        <v>0.01206613855</v>
      </c>
      <c r="C10" s="17" t="str">
        <f t="array" ref="C10">INDEX('Full Data'!F:F,MATCH(LARGE('Full Data'!G:G,2),'Full Data'!G:G,0))</f>
        <v>Royal Dutch Shell 'B'Shs Eur0.07 (Uk List)</v>
      </c>
      <c r="D10" s="8"/>
      <c r="E10" s="8"/>
      <c r="F10" s="8"/>
      <c r="G10" s="8"/>
    </row>
    <row r="11">
      <c r="A11" s="16">
        <f>LARGE('Full Data'!G:G,3)</f>
        <v>5920410</v>
      </c>
      <c r="B11" s="19">
        <f t="shared" si="1"/>
        <v>0.008969250977</v>
      </c>
      <c r="C11" s="17" t="str">
        <f t="array" ref="C11">INDEX('Full Data'!F:F,MATCH(LARGE('Full Data'!G:G,3),'Full Data'!G:G,0))</f>
        <v>Royal Dutch Shell PLC EUR0.07 'A' Shs (Dutch List)</v>
      </c>
      <c r="D11" s="8"/>
      <c r="E11" s="8"/>
      <c r="F11" s="8"/>
      <c r="G11" s="8"/>
    </row>
    <row r="12">
      <c r="A12" s="16">
        <f>LARGE('Full Data'!G:G,4)</f>
        <v>4627239</v>
      </c>
      <c r="B12" s="19">
        <f t="shared" si="1"/>
        <v>0.007010134082</v>
      </c>
      <c r="C12" s="17" t="str">
        <f t="array" ref="C12">INDEX('Full Data'!F:F,MATCH(LARGE('Full Data'!G:G,4),'Full Data'!G:G,0))</f>
        <v>Rio Tinto Ord Gbp0.10</v>
      </c>
      <c r="D12" s="8"/>
      <c r="E12" s="8"/>
      <c r="F12" s="8"/>
      <c r="G12" s="8"/>
    </row>
    <row r="13">
      <c r="A13" s="16">
        <f>LARGE('Full Data'!G:G,5)</f>
        <v>3993107</v>
      </c>
      <c r="B13" s="19">
        <f t="shared" si="1"/>
        <v>0.006049442329</v>
      </c>
      <c r="C13" s="17" t="str">
        <f t="array" ref="C13">INDEX('Full Data'!F:F,MATCH(LARGE('Full Data'!G:G,5),'Full Data'!G:G,0))</f>
        <v>Suncor Energy Inc Com Stk NPV</v>
      </c>
      <c r="D13" s="8"/>
      <c r="E13" s="8"/>
      <c r="F13" s="8"/>
      <c r="G13" s="8"/>
    </row>
    <row r="14">
      <c r="A14" s="16">
        <f>LARGE('Full Data'!G:G,6)</f>
        <v>2081730</v>
      </c>
      <c r="B14" s="19">
        <f t="shared" si="1"/>
        <v>0.003153761114</v>
      </c>
      <c r="C14" s="17" t="str">
        <f t="array" ref="C14">INDEX('Full Data'!F:F,MATCH(LARGE('Full Data'!G:G,6),'Full Data'!G:G,0))</f>
        <v>Marathon Oil Corp Com Stk USD1</v>
      </c>
      <c r="D14" s="8"/>
      <c r="E14" s="8"/>
      <c r="F14" s="8"/>
      <c r="G14" s="8"/>
    </row>
    <row r="15">
      <c r="A15" s="16">
        <f>LARGE('Full Data'!G:G,7)</f>
        <v>1877644</v>
      </c>
      <c r="B15" s="19">
        <f t="shared" si="1"/>
        <v>0.00284457669</v>
      </c>
      <c r="C15" s="17" t="str">
        <f t="array" ref="C15">INDEX('Full Data'!F:F,MATCH(LARGE('Full Data'!G:G,7),'Full Data'!G:G,0))</f>
        <v>Anglo American Usd0.54945</v>
      </c>
      <c r="D15" s="8"/>
      <c r="E15" s="8"/>
      <c r="F15" s="8"/>
      <c r="G15" s="8"/>
    </row>
    <row r="16">
      <c r="A16" s="16">
        <f>LARGE('Full Data'!G:G,8)</f>
        <v>1825957</v>
      </c>
      <c r="B16" s="19">
        <f t="shared" si="1"/>
        <v>0.002766272371</v>
      </c>
      <c r="C16" s="17" t="str">
        <f t="array" ref="C16">INDEX('Full Data'!F:F,MATCH(LARGE('Full Data'!G:G,8),'Full Data'!G:G,0))</f>
        <v>Glencore Xstrata Ord Usd0.01</v>
      </c>
      <c r="D16" s="8"/>
      <c r="E16" s="8"/>
      <c r="F16" s="8"/>
      <c r="G16" s="8"/>
    </row>
    <row r="17">
      <c r="A17" s="16">
        <f>LARGE('Full Data'!G:G,9)</f>
        <v>322296</v>
      </c>
      <c r="B17" s="19">
        <f t="shared" si="1"/>
        <v>0.0004882691761</v>
      </c>
      <c r="C17" s="17" t="str">
        <f t="array" ref="C17">INDEX('Full Data'!F:F,MATCH(LARGE('Full Data'!G:G,9),'Full Data'!G:G,0))</f>
        <v>Tullow Oil Ord Gbp0.10</v>
      </c>
      <c r="D17" s="8"/>
      <c r="E17" s="8"/>
      <c r="F17" s="8"/>
      <c r="G17" s="8"/>
    </row>
    <row r="18">
      <c r="A18" s="16">
        <f>LARGE('Full Data'!G:G,10)</f>
        <v>63091</v>
      </c>
      <c r="B18" s="19">
        <f t="shared" si="1"/>
        <v>0.00009558105155</v>
      </c>
      <c r="C18" s="17" t="str">
        <f t="array" ref="C18">INDEX('Full Data'!F:F,MATCH(LARGE('Full Data'!G:G,10),'Full Data'!G:G,0))</f>
        <v>Total SA EUR2.5</v>
      </c>
      <c r="D18" s="8"/>
      <c r="E18" s="8"/>
      <c r="F18" s="8"/>
      <c r="G18" s="8"/>
    </row>
    <row r="19">
      <c r="A19" s="8"/>
      <c r="B19" s="8"/>
      <c r="C19" s="8"/>
      <c r="D19" s="8"/>
      <c r="E19" s="8"/>
      <c r="F19" s="8"/>
      <c r="G19" s="8"/>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2.29"/>
  </cols>
  <sheetData>
    <row r="1">
      <c r="A1" s="14" t="s">
        <v>38</v>
      </c>
      <c r="B1" s="15">
        <v>0.1</v>
      </c>
      <c r="C1" s="8"/>
      <c r="D1" s="8"/>
      <c r="E1" s="8"/>
      <c r="F1" s="8"/>
      <c r="G1" s="8"/>
      <c r="H1" s="8"/>
    </row>
    <row r="2">
      <c r="A2" s="8"/>
      <c r="B2" s="8" t="s">
        <v>40</v>
      </c>
      <c r="C2" s="8" t="s">
        <v>41</v>
      </c>
      <c r="D2" s="8" t="s">
        <v>0</v>
      </c>
      <c r="E2" s="8" t="s">
        <v>42</v>
      </c>
      <c r="F2" s="8" t="s">
        <v>43</v>
      </c>
      <c r="G2" s="8" t="s">
        <v>44</v>
      </c>
      <c r="H2" s="8"/>
    </row>
    <row r="3">
      <c r="A3" s="8"/>
      <c r="B3" s="8"/>
      <c r="C3" s="8"/>
      <c r="D3" s="8"/>
      <c r="E3" s="8"/>
      <c r="F3" s="8"/>
      <c r="G3" s="8"/>
      <c r="H3" s="8"/>
    </row>
    <row r="4">
      <c r="A4" s="8" t="s">
        <v>45</v>
      </c>
      <c r="B4" s="16">
        <f>'Fossil Fuel direct investments'!B2</f>
        <v>660078530</v>
      </c>
      <c r="C4" s="8"/>
      <c r="D4" s="17"/>
      <c r="E4" s="8"/>
      <c r="F4" s="8"/>
      <c r="G4" s="8"/>
      <c r="H4" s="8"/>
    </row>
    <row r="5">
      <c r="A5" s="18">
        <v>1.0</v>
      </c>
      <c r="B5" s="16">
        <f>LARGE('Full Data'!H:H,A5)</f>
        <v>73538034</v>
      </c>
      <c r="C5" s="19">
        <f t="shared" ref="C5:C19" si="1">B5/$B$4</f>
        <v>0.1114080078</v>
      </c>
      <c r="D5" s="17" t="str">
        <f t="array" ref="D5">INDEX('Full Data'!B:B,MATCH(LARGE('Full Data'!H:H,A5),'Full Data'!H:H,0))</f>
        <v>Aviva Pooled Property Manager</v>
      </c>
      <c r="E5" s="8"/>
      <c r="F5" s="16">
        <f t="shared" ref="F5:F19" si="2">IF(E5="yes",B5*$B$1,0)</f>
        <v>0</v>
      </c>
      <c r="G5" s="19">
        <f t="shared" ref="G5:G19" si="3">F5/$B$4</f>
        <v>0</v>
      </c>
      <c r="H5" s="8"/>
    </row>
    <row r="6">
      <c r="A6" s="18">
        <v>2.0</v>
      </c>
      <c r="B6" s="16">
        <f>LARGE('Full Data'!H:H,A6)</f>
        <v>72558738</v>
      </c>
      <c r="C6" s="19">
        <f t="shared" si="1"/>
        <v>0.1099244025</v>
      </c>
      <c r="D6" s="17" t="str">
        <f t="array" ref="D6">INDEX('Full Data'!B:B,MATCH(LARGE('Full Data'!H:H,A6),'Full Data'!H:H,0))</f>
        <v>Standard Life GARS Pooled Fund</v>
      </c>
      <c r="E6" s="8"/>
      <c r="F6" s="16">
        <f t="shared" si="2"/>
        <v>0</v>
      </c>
      <c r="G6" s="19">
        <f t="shared" si="3"/>
        <v>0</v>
      </c>
      <c r="H6" s="8"/>
    </row>
    <row r="7">
      <c r="A7" s="18">
        <v>3.0</v>
      </c>
      <c r="B7" s="16">
        <f>LARGE('Full Data'!H:H,A7)</f>
        <v>52079279</v>
      </c>
      <c r="C7" s="19">
        <f t="shared" si="1"/>
        <v>0.07889861075</v>
      </c>
      <c r="D7" s="17" t="str">
        <f t="array" ref="D7">INDEX('Full Data'!B:B,MATCH(LARGE('Full Data'!H:H,A7),'Full Data'!H:H,0))</f>
        <v>Partners Group Pooled Private Equity</v>
      </c>
      <c r="E7" s="8"/>
      <c r="F7" s="16">
        <f t="shared" si="2"/>
        <v>0</v>
      </c>
      <c r="G7" s="19">
        <f t="shared" si="3"/>
        <v>0</v>
      </c>
      <c r="H7" s="8"/>
    </row>
    <row r="8">
      <c r="A8" s="18">
        <v>4.0</v>
      </c>
      <c r="B8" s="16">
        <f>LARGE('Full Data'!H:H,A8)</f>
        <v>31629356</v>
      </c>
      <c r="C8" s="19">
        <f t="shared" si="1"/>
        <v>0.0479175652</v>
      </c>
      <c r="D8" s="17" t="str">
        <f t="array" ref="D8">INDEX('Full Data'!B:B,MATCH(LARGE('Full Data'!H:H,A8),'Full Data'!H:H,0))</f>
        <v>BlackRock Pooled Bond Fund</v>
      </c>
      <c r="E8" s="8"/>
      <c r="F8" s="16">
        <f t="shared" si="2"/>
        <v>0</v>
      </c>
      <c r="G8" s="19">
        <f t="shared" si="3"/>
        <v>0</v>
      </c>
      <c r="H8" s="8"/>
    </row>
    <row r="9">
      <c r="A9" s="18">
        <v>5.0</v>
      </c>
      <c r="B9" s="16">
        <f>LARGE('Full Data'!H:H,A9)</f>
        <v>26540639</v>
      </c>
      <c r="C9" s="19">
        <f t="shared" si="1"/>
        <v>0.04020830521</v>
      </c>
      <c r="D9" s="17" t="str">
        <f t="array" ref="D9">INDEX('Full Data'!B:B,MATCH(LARGE('Full Data'!H:H,A9),'Full Data'!H:H,0))</f>
        <v>BNY MFM Ltd Newton Gbl Dynamic Bd 'X'(Acc)</v>
      </c>
      <c r="E9" s="8"/>
      <c r="F9" s="16">
        <f t="shared" si="2"/>
        <v>0</v>
      </c>
      <c r="G9" s="19">
        <f t="shared" si="3"/>
        <v>0</v>
      </c>
      <c r="H9" s="8"/>
    </row>
    <row r="10">
      <c r="A10" s="18">
        <v>6.0</v>
      </c>
      <c r="B10" s="16">
        <f>LARGE('Full Data'!H:H,A10)</f>
        <v>11352828</v>
      </c>
      <c r="C10" s="19">
        <f t="shared" si="1"/>
        <v>0.0171992081</v>
      </c>
      <c r="D10" s="17" t="str">
        <f t="array" ref="D10">INDEX('Full Data'!B:B,MATCH(LARGE('Full Data'!H:H,A10),'Full Data'!H:H,0))</f>
        <v>BNY MFM Ltd Newton Gbl Emg Mkts X Net Inc</v>
      </c>
      <c r="E10" s="10" t="s">
        <v>48</v>
      </c>
      <c r="F10" s="16">
        <f t="shared" si="2"/>
        <v>1135282.8</v>
      </c>
      <c r="G10" s="19">
        <f t="shared" si="3"/>
        <v>0.00171992081</v>
      </c>
      <c r="H10" s="8"/>
    </row>
    <row r="11">
      <c r="A11" s="18">
        <v>7.0</v>
      </c>
      <c r="B11" s="16">
        <f>LARGE('Full Data'!H:H,A11)</f>
        <v>9878948</v>
      </c>
      <c r="C11" s="19">
        <f t="shared" si="1"/>
        <v>0.01496632226</v>
      </c>
      <c r="D11" s="17" t="str">
        <f t="array" ref="D11">INDEX('Full Data'!B:B,MATCH(LARGE('Full Data'!H:H,A11),'Full Data'!H:H,0))</f>
        <v>Microsoft Corp Com Stk USD0.0000125</v>
      </c>
      <c r="E11" s="8"/>
      <c r="F11" s="16">
        <f t="shared" si="2"/>
        <v>0</v>
      </c>
      <c r="G11" s="19">
        <f t="shared" si="3"/>
        <v>0</v>
      </c>
      <c r="H11" s="8"/>
    </row>
    <row r="12">
      <c r="A12" s="18">
        <v>8.0</v>
      </c>
      <c r="B12" s="16">
        <f>LARGE('Full Data'!H:H,A12)</f>
        <v>9066841</v>
      </c>
      <c r="C12" s="19">
        <f t="shared" si="1"/>
        <v>0.0137360035</v>
      </c>
      <c r="D12" s="17" t="str">
        <f t="array" ref="D12">INDEX('Full Data'!B:B,MATCH(LARGE('Full Data'!H:H,A12),'Full Data'!H:H,0))</f>
        <v>Sterling Capital Account</v>
      </c>
      <c r="E12" s="8"/>
      <c r="F12" s="16">
        <f t="shared" si="2"/>
        <v>0</v>
      </c>
      <c r="G12" s="19">
        <f t="shared" si="3"/>
        <v>0</v>
      </c>
      <c r="H12" s="8"/>
    </row>
    <row r="13">
      <c r="A13" s="18">
        <v>9.0</v>
      </c>
      <c r="B13" s="16">
        <f>LARGE('Full Data'!H:H,A13)</f>
        <v>8858158</v>
      </c>
      <c r="C13" s="19">
        <f t="shared" si="1"/>
        <v>0.01341985476</v>
      </c>
      <c r="D13" s="17" t="str">
        <f t="array" ref="D13">INDEX('Full Data'!B:B,MATCH(LARGE('Full Data'!H:H,A13),'Full Data'!H:H,0))</f>
        <v>Bp Ord Usd0.25</v>
      </c>
      <c r="E13" s="8"/>
      <c r="F13" s="16">
        <f t="shared" si="2"/>
        <v>0</v>
      </c>
      <c r="G13" s="19">
        <f t="shared" si="3"/>
        <v>0</v>
      </c>
      <c r="H13" s="8"/>
    </row>
    <row r="14">
      <c r="A14" s="18">
        <v>10.0</v>
      </c>
      <c r="B14" s="16">
        <f>LARGE('Full Data'!H:H,A14)</f>
        <v>8502286</v>
      </c>
      <c r="C14" s="19">
        <f t="shared" si="1"/>
        <v>0.0128807189</v>
      </c>
      <c r="D14" s="17" t="str">
        <f t="array" ref="D14">INDEX('Full Data'!B:B,MATCH(LARGE('Full Data'!H:H,A14),'Full Data'!H:H,0))</f>
        <v>Apple Inc Com Stk NPV</v>
      </c>
      <c r="E14" s="8"/>
      <c r="F14" s="16">
        <f t="shared" si="2"/>
        <v>0</v>
      </c>
      <c r="G14" s="19">
        <f t="shared" si="3"/>
        <v>0</v>
      </c>
      <c r="H14" s="8"/>
    </row>
    <row r="15">
      <c r="A15" s="18">
        <v>11.0</v>
      </c>
      <c r="B15" s="16">
        <f>LARGE('Full Data'!H:H,A15)</f>
        <v>7964599</v>
      </c>
      <c r="C15" s="19">
        <f t="shared" si="1"/>
        <v>0.01206613855</v>
      </c>
      <c r="D15" s="17" t="str">
        <f t="array" ref="D15">INDEX('Full Data'!B:B,MATCH(LARGE('Full Data'!H:H,A15),'Full Data'!H:H,0))</f>
        <v>Royal Dutch Shell 'B'Shs Eur0.07 (Uk List)</v>
      </c>
      <c r="E15" s="8"/>
      <c r="F15" s="16">
        <f t="shared" si="2"/>
        <v>0</v>
      </c>
      <c r="G15" s="19">
        <f t="shared" si="3"/>
        <v>0</v>
      </c>
      <c r="H15" s="8"/>
    </row>
    <row r="16">
      <c r="A16" s="18">
        <v>12.0</v>
      </c>
      <c r="B16" s="16">
        <f>LARGE('Full Data'!H:H,A16)</f>
        <v>7471535</v>
      </c>
      <c r="C16" s="19">
        <f t="shared" si="1"/>
        <v>0.01131916077</v>
      </c>
      <c r="D16" s="17" t="str">
        <f t="array" ref="D16">INDEX('Full Data'!B:B,MATCH(LARGE('Full Data'!H:H,A16),'Full Data'!H:H,0))</f>
        <v>Citigroup Inc Com Stk USD0.01</v>
      </c>
      <c r="E16" s="8"/>
      <c r="F16" s="16">
        <f t="shared" si="2"/>
        <v>0</v>
      </c>
      <c r="G16" s="19">
        <f t="shared" si="3"/>
        <v>0</v>
      </c>
      <c r="H16" s="8"/>
    </row>
    <row r="17">
      <c r="A17" s="18">
        <v>13.0</v>
      </c>
      <c r="B17" s="16">
        <f>LARGE('Full Data'!H:H,A17)</f>
        <v>7153432</v>
      </c>
      <c r="C17" s="19">
        <f t="shared" si="1"/>
        <v>0.01083724387</v>
      </c>
      <c r="D17" s="17" t="str">
        <f t="array" ref="D17">INDEX('Full Data'!B:B,MATCH(LARGE('Full Data'!H:H,A17),'Full Data'!H:H,0))</f>
        <v>Altria Group Inc Com Stk USD0.333333</v>
      </c>
      <c r="E17" s="8"/>
      <c r="F17" s="16">
        <f t="shared" si="2"/>
        <v>0</v>
      </c>
      <c r="G17" s="19">
        <f t="shared" si="3"/>
        <v>0</v>
      </c>
      <c r="H17" s="8"/>
    </row>
    <row r="18">
      <c r="A18" s="18">
        <v>14.0</v>
      </c>
      <c r="B18" s="16">
        <f>LARGE('Full Data'!H:H,A18)</f>
        <v>6823844</v>
      </c>
      <c r="C18" s="19">
        <f t="shared" si="1"/>
        <v>0.01033792752</v>
      </c>
      <c r="D18" s="17" t="str">
        <f t="array" ref="D18">INDEX('Full Data'!B:B,MATCH(LARGE('Full Data'!H:H,A18),'Full Data'!H:H,0))</f>
        <v>Roche Holdings AG Genusscheine NPV</v>
      </c>
      <c r="E18" s="8"/>
      <c r="F18" s="16">
        <f t="shared" si="2"/>
        <v>0</v>
      </c>
      <c r="G18" s="19">
        <f t="shared" si="3"/>
        <v>0</v>
      </c>
      <c r="H18" s="8"/>
    </row>
    <row r="19">
      <c r="A19" s="18">
        <v>15.0</v>
      </c>
      <c r="B19" s="16">
        <f>LARGE('Full Data'!H:H,A19)</f>
        <v>6634668</v>
      </c>
      <c r="C19" s="19">
        <f t="shared" si="1"/>
        <v>0.01005133132</v>
      </c>
      <c r="D19" s="17" t="str">
        <f t="array" ref="D19">INDEX('Full Data'!B:B,MATCH(LARGE('Full Data'!H:H,A19),'Full Data'!H:H,0))</f>
        <v>Bayer AG NPV (Regd)</v>
      </c>
      <c r="E19" s="8"/>
      <c r="F19" s="16">
        <f t="shared" si="2"/>
        <v>0</v>
      </c>
      <c r="G19" s="19">
        <f t="shared" si="3"/>
        <v>0</v>
      </c>
      <c r="H19" s="8"/>
    </row>
    <row r="20">
      <c r="A20" s="8"/>
      <c r="B20" s="8"/>
      <c r="C20" s="8"/>
      <c r="D20" s="8"/>
      <c r="E20" s="8" t="s">
        <v>49</v>
      </c>
      <c r="F20" s="16">
        <f t="shared" ref="F20:G20" si="4">SUM(F5:F19)</f>
        <v>1135282.8</v>
      </c>
      <c r="G20" s="19">
        <f t="shared" si="4"/>
        <v>0.00171992081</v>
      </c>
      <c r="H20" s="8"/>
    </row>
    <row r="21">
      <c r="A21" s="8"/>
      <c r="B21" s="8"/>
      <c r="C21" s="8"/>
      <c r="D21" s="8"/>
      <c r="E21" s="8" t="s">
        <v>50</v>
      </c>
      <c r="F21" s="16">
        <f>'Fossil Fuel direct investments'!B3</f>
        <v>37534231</v>
      </c>
      <c r="G21" s="19">
        <f>'Fossil Fuel direct investments'!B4</f>
        <v>0.0568632811</v>
      </c>
      <c r="H21" s="8"/>
    </row>
    <row r="22">
      <c r="A22" s="8"/>
      <c r="B22" s="8"/>
      <c r="C22" s="8"/>
      <c r="D22" s="8"/>
      <c r="E22" s="8"/>
      <c r="F22" s="8"/>
      <c r="G22" s="8"/>
      <c r="H22" s="8"/>
    </row>
    <row r="23">
      <c r="A23" s="8"/>
      <c r="B23" s="8"/>
      <c r="C23" s="8"/>
      <c r="D23" s="8"/>
      <c r="E23" s="8" t="s">
        <v>51</v>
      </c>
      <c r="F23" s="16">
        <f t="shared" ref="F23:G23" si="5">F20+F21</f>
        <v>38669513.8</v>
      </c>
      <c r="G23" s="19">
        <f t="shared" si="5"/>
        <v>0.05858320191</v>
      </c>
      <c r="H23" s="8"/>
    </row>
    <row r="24">
      <c r="A24" s="8"/>
      <c r="B24" s="8"/>
      <c r="C24" s="8"/>
      <c r="D24" s="8"/>
      <c r="E24" s="8" t="s">
        <v>26</v>
      </c>
      <c r="F24" s="12">
        <f>'Fossil Fuel direct investments'!B2</f>
        <v>660078530</v>
      </c>
      <c r="G24" s="8"/>
      <c r="H24" s="8"/>
    </row>
    <row r="25">
      <c r="A25" s="8"/>
      <c r="B25" s="8"/>
      <c r="C25" s="8"/>
      <c r="D25" s="8"/>
      <c r="E25" s="8"/>
      <c r="F25" s="8"/>
      <c r="G25" s="8"/>
      <c r="H25" s="8"/>
    </row>
  </sheetData>
  <drawing r:id="rId1"/>
</worksheet>
</file>