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<sst xmlns="http://schemas.openxmlformats.org/spreadsheetml/2006/main" count="135" uniqueCount="82">
  <si>
    <t>Name of Local Authority Pension Fund</t>
  </si>
  <si>
    <t>To access the full data open the sheet "Full Data" from the menu at the bottom.</t>
  </si>
  <si>
    <t>Description of holding</t>
  </si>
  <si>
    <t>Sub-category/ Classification</t>
  </si>
  <si>
    <t>Oil/Gas companies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</si>
  <si>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</si>
  <si>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</si>
  <si>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</si>
  <si>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</si>
  <si>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</si>
  <si>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</si>
  <si>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</si>
  <si>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</si>
  <si>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</si>
  <si>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</si>
  <si>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</si>
  <si>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</si>
  <si>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Coal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</si>
  <si>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</si>
  <si>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</si>
  <si>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</si>
  <si>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</si>
  <si>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</si>
  <si>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</si>
  <si>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Verification</t>
  </si>
  <si>
    <t>Fossil Fuel investments.’ In these cases, other sheets will appear mostly</t>
  </si>
  <si>
    <t>empty.</t>
  </si>
  <si>
    <t>Where cells contain “#NUM”, this is not due to a mistake in the script,</t>
  </si>
  <si>
    <t>but due to limited data being provided.</t>
  </si>
  <si>
    <t>Fossil Fuel Amounts</t>
  </si>
  <si>
    <t>Total Amounts</t>
  </si>
  <si>
    <t>Name</t>
  </si>
  <si>
    <t>source</t>
  </si>
  <si>
    <t>London Borough of Lambeth Pension Fund</t>
  </si>
  <si>
    <t>Insight Bond</t>
  </si>
  <si>
    <t>Bond</t>
  </si>
  <si>
    <t>Annual Report</t>
  </si>
  <si>
    <t>http://www.lambeth.gov.uk/sites/default/files/ec-Lambeth-Pension-Fund-Annual-Report-and-Appendix-2013-2014.pdf</t>
  </si>
  <si>
    <t>Total holdings</t>
  </si>
  <si>
    <t>Total fossil fuel holdings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</si>
  <si>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</si>
  <si>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</si>
  <si>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</si>
  <si>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</si>
  <si>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</si>
  <si>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</si>
  <si>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</si>
  <si>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</si>
  <si>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</si>
  <si>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</si>
  <si>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yes</t>
  </si>
  <si>
    <t>Total estimated fossil fuels in largest pooled funds</t>
  </si>
  <si>
    <t>Total direct fossil fuels</t>
  </si>
  <si>
    <t>Total fossil fuels</t>
  </si>
  <si>
    <t>FOI</t>
  </si>
  <si>
    <t>MFS Global Equity</t>
  </si>
  <si>
    <t>Global Equity</t>
  </si>
  <si>
    <t>Baillie Gifford Global Equity</t>
  </si>
  <si>
    <t>Invesco Property</t>
  </si>
  <si>
    <t>Property</t>
  </si>
  <si>
    <t>PAAMCO Hedge Fund (Fund of Funds)</t>
  </si>
  <si>
    <t>Hedge Fund (Fund of Funds)</t>
  </si>
  <si>
    <t>Adams Street Private equity</t>
  </si>
  <si>
    <t>Private equity</t>
  </si>
  <si>
    <t>Standard Life Diversifed</t>
  </si>
  <si>
    <t>Diversifed</t>
  </si>
  <si>
    <t>BlueCrest Hedge Fund (Fund of Funds)</t>
  </si>
  <si>
    <t>RREEF Property</t>
  </si>
  <si>
    <t xml:space="preserve">Cash </t>
  </si>
  <si>
    <t>Cash</t>
  </si>
  <si>
    <t>Oil &amp; Gas</t>
  </si>
  <si>
    <t>UK Equities</t>
  </si>
  <si>
    <t>ALL (manually added)</t>
  </si>
  <si>
    <t>Basic Materials</t>
  </si>
  <si>
    <t>Construction, Industrial Goods &amp; Services</t>
  </si>
  <si>
    <t>Consumer Goods</t>
  </si>
  <si>
    <t>Health Care</t>
  </si>
  <si>
    <t>Consumer Services</t>
  </si>
  <si>
    <t>Financials</t>
  </si>
  <si>
    <t>Information Technology</t>
  </si>
  <si>
    <t xml:space="preserve">Majedie Overseas Equities
</t>
  </si>
  <si>
    <t>Overseas Equities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</si>
</sst>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font>
    <font/>
    <font>
      <u/>
      <color rgb="FF0000FF"/>
    </font>
    <font>
      <b/>
    </font>
    <font>
      <u/>
      <sz val="11.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7">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2" fontId="1" numFmtId="2" xfId="0" applyAlignment="1" applyFill="1" applyFont="1" applyNumberFormat="1">
      <alignment vertical="bottom"/>
    </xf>
    <xf borderId="0" fillId="0" fontId="3" numFmtId="0" xfId="0" applyAlignment="1" applyFont="1">
      <alignment/>
    </xf>
    <xf borderId="0" fillId="2" fontId="1" numFmtId="2" xfId="0" applyAlignment="1" applyFont="1" applyNumberFormat="1">
      <alignment vertical="bottom"/>
    </xf>
    <xf borderId="0" fillId="2" fontId="1" numFmtId="3" xfId="0" applyAlignment="1" applyFont="1" applyNumberFormat="1">
      <alignment vertical="bottom"/>
    </xf>
    <xf borderId="0" fillId="0" fontId="1" numFmtId="3" xfId="0" applyAlignment="1" applyBorder="1" applyFont="1" applyNumberFormat="1">
      <alignment vertical="bottom"/>
    </xf>
    <xf borderId="0" fillId="0" fontId="2" numFmtId="4" xfId="0" applyAlignment="1" applyFont="1" applyNumberFormat="1">
      <alignment vertical="bottom"/>
    </xf>
    <xf borderId="0" fillId="0" fontId="4" numFmtId="0" xfId="0" applyAlignment="1" applyFont="1">
      <alignment/>
    </xf>
    <xf borderId="0" fillId="0" fontId="2" numFmtId="0" xfId="0" applyAlignment="1" applyFont="1">
      <alignment vertical="bottom"/>
    </xf>
    <xf borderId="0" fillId="0" fontId="2" numFmtId="0" xfId="0" applyAlignment="1" applyFont="1">
      <alignment vertical="bottom"/>
    </xf>
    <xf borderId="0" fillId="0" fontId="5" numFmtId="3" xfId="0" applyAlignment="1" applyFont="1" applyNumberFormat="1">
      <alignment/>
    </xf>
    <xf borderId="0" fillId="0" fontId="2" numFmtId="3" xfId="0" applyAlignment="1" applyFont="1" applyNumberFormat="1">
      <alignment horizontal="right" vertical="bottom"/>
    </xf>
    <xf borderId="0" fillId="0" fontId="6" numFmtId="3" xfId="0" applyAlignment="1" applyFont="1" applyNumberFormat="1">
      <alignment/>
    </xf>
    <xf borderId="0" fillId="0" fontId="2" numFmtId="10" xfId="0" applyAlignment="1" applyFont="1" applyNumberFormat="1">
      <alignment horizontal="right" vertical="bottom"/>
    </xf>
    <xf borderId="0" fillId="0" fontId="2" numFmtId="9" xfId="0" applyAlignment="1" applyFont="1" applyNumberFormat="1">
      <alignment horizontal="righ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horizontal="right" vertical="bottom"/>
    </xf>
    <xf borderId="0" fillId="2" fontId="6" numFmtId="0" xfId="0" applyAlignment="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2" numFmtId="3" xfId="0" applyAlignment="1" applyFont="1" applyNumberFormat="1">
      <alignment vertical="bottom"/>
    </xf>
    <xf borderId="0" fillId="0" fontId="6" numFmtId="0" xfId="0" applyAlignment="1" applyFont="1">
      <alignment/>
    </xf>
    <xf borderId="0" fillId="0" fontId="2" numFmtId="0" xfId="0" applyAlignment="1" applyFont="1">
      <alignment vertical="bottom"/>
    </xf>
    <xf borderId="0" fillId="2"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25</xdr:row>
      <xdr:rowOff>152400</xdr:rowOff>
    </xdr:from>
    <xdr:to>
      <xdr:col>4</xdr:col>
      <xdr:colOff>790575</xdr:colOff>
      <xdr:row>49</xdr:row>
      <xdr:rowOff>57150</xdr:rowOff>
    </xdr:to>
    <xdr:pic>
      <xdr:nvPicPr>
        <xdr:cNvPr id="0" name="image1.png" title="Image"/>
        <xdr:cNvPicPr preferRelativeResize="0"/>
      </xdr:nvPicPr>
      <xdr:blipFill>
        <a:blip cstate="print" r:embed="rId1"/>
        <a:stretch>
          <a:fillRect/>
        </a:stretch>
      </xdr:blipFill>
      <xdr:spPr>
        <a:xfrm>
          <a:ext cx="5724525" cy="470535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lambeth.gov.uk/sites/default/files/ec-Lambeth-Pension-Fund-Annual-Report-and-Appendix-2013-20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5</v>
      </c>
    </row>
    <row r="3">
      <c r="A3" s="2" t="s">
        <v>6</v>
      </c>
    </row>
    <row r="4">
      <c r="A4" s="2" t="s">
        <v>7</v>
      </c>
    </row>
    <row r="5">
      <c r="A5" s="2" t="s">
        <v>8</v>
      </c>
    </row>
    <row r="6">
      <c r="A6" s="2" t="s">
        <v>9</v>
      </c>
    </row>
    <row r="7">
      <c r="A7" s="2" t="s">
        <v>10</v>
      </c>
    </row>
    <row r="8">
      <c r="A8" s="2" t="s">
        <v>11</v>
      </c>
    </row>
    <row r="9">
      <c r="A9" s="2" t="s">
        <v>12</v>
      </c>
    </row>
    <row r="10">
      <c r="A10" s="2" t="s">
        <v>13</v>
      </c>
    </row>
    <row r="11">
      <c r="A11" s="2" t="s">
        <v>14</v>
      </c>
    </row>
    <row r="12">
      <c r="A12" s="2" t="s">
        <v>15</v>
      </c>
    </row>
    <row r="13">
      <c r="A13" s="4" t="s">
        <v>16</v>
      </c>
    </row>
    <row r="15">
      <c r="A15" s="2" t="s">
        <v>18</v>
      </c>
    </row>
    <row r="16">
      <c r="A16" s="2" t="s">
        <v>19</v>
      </c>
    </row>
    <row r="17">
      <c r="A17" s="2" t="s">
        <v>20</v>
      </c>
    </row>
    <row r="18">
      <c r="A18" s="2" t="s">
        <v>21</v>
      </c>
    </row>
    <row r="19">
      <c r="A19" s="2" t="s">
        <v>22</v>
      </c>
    </row>
    <row r="20">
      <c r="A20" s="2" t="s">
        <v>23</v>
      </c>
    </row>
    <row r="21">
      <c r="A21" s="2" t="s">
        <v>25</v>
      </c>
    </row>
    <row r="22">
      <c r="A22" s="2" t="s">
        <v>26</v>
      </c>
    </row>
    <row r="23">
      <c r="A23" s="2" t="s">
        <v>27</v>
      </c>
    </row>
    <row r="24">
      <c r="A24" s="2" t="s">
        <v>28</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3" width="25.29"/>
    <col customWidth="1" min="4" max="6" width="24.14"/>
    <col customWidth="1" min="7" max="7" width="17.0"/>
    <col customWidth="1" min="8" max="8" width="23.71"/>
  </cols>
  <sheetData>
    <row r="1" ht="24.0" customHeight="1">
      <c r="A1" s="1" t="s">
        <v>0</v>
      </c>
      <c r="B1" s="1" t="s">
        <v>2</v>
      </c>
      <c r="C1" s="1" t="s">
        <v>3</v>
      </c>
      <c r="D1" s="3" t="s">
        <v>4</v>
      </c>
      <c r="E1" s="5" t="s">
        <v>17</v>
      </c>
      <c r="F1" s="6" t="s">
        <v>24</v>
      </c>
      <c r="G1" s="6" t="s">
        <v>29</v>
      </c>
      <c r="H1" s="7" t="s">
        <v>30</v>
      </c>
      <c r="I1" s="9" t="s">
        <v>32</v>
      </c>
    </row>
    <row r="2">
      <c r="A2" s="2" t="s">
        <v>33</v>
      </c>
      <c r="B2" s="10" t="s">
        <v>34</v>
      </c>
      <c r="C2" s="10" t="s">
        <v>35</v>
      </c>
      <c r="D2" s="20" t="str">
        <f t="shared" ref="D2:D1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0" t="str">
        <f t="shared" ref="E2:E20"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1" t="str">
        <f t="shared" ref="F2:F20" si="3">IF(OR(NOT(D2="0"),NOT(E2="0")),B2,D2)</f>
        <v>0</v>
      </c>
      <c r="G2" s="22" t="str">
        <f t="shared" ref="G2:G20" si="4">IF(F2="0",F2,H2)</f>
        <v>0</v>
      </c>
      <c r="H2" s="23">
        <v>3.018E8</v>
      </c>
      <c r="I2" s="2" t="s">
        <v>54</v>
      </c>
    </row>
    <row r="3">
      <c r="A3" s="2" t="s">
        <v>33</v>
      </c>
      <c r="B3" s="10" t="s">
        <v>55</v>
      </c>
      <c r="C3" s="10" t="s">
        <v>56</v>
      </c>
      <c r="D3" s="20" t="str">
        <f t="shared" si="1"/>
        <v>0</v>
      </c>
      <c r="E3" s="20" t="str">
        <f t="shared" si="2"/>
        <v>0</v>
      </c>
      <c r="F3" s="21" t="str">
        <f t="shared" si="3"/>
        <v>0</v>
      </c>
      <c r="G3" s="22" t="str">
        <f t="shared" si="4"/>
        <v>0</v>
      </c>
      <c r="H3" s="23">
        <v>1.389E8</v>
      </c>
      <c r="I3" s="2" t="s">
        <v>54</v>
      </c>
    </row>
    <row r="4">
      <c r="A4" s="2" t="s">
        <v>33</v>
      </c>
      <c r="B4" s="10" t="s">
        <v>57</v>
      </c>
      <c r="C4" s="10" t="s">
        <v>56</v>
      </c>
      <c r="D4" s="20" t="str">
        <f t="shared" si="1"/>
        <v>0</v>
      </c>
      <c r="E4" s="20" t="str">
        <f t="shared" si="2"/>
        <v>0</v>
      </c>
      <c r="F4" s="21" t="str">
        <f t="shared" si="3"/>
        <v>0</v>
      </c>
      <c r="G4" s="22" t="str">
        <f t="shared" si="4"/>
        <v>0</v>
      </c>
      <c r="H4" s="23">
        <v>1.374E8</v>
      </c>
      <c r="I4" s="2" t="s">
        <v>54</v>
      </c>
      <c r="J4" s="24"/>
    </row>
    <row r="5">
      <c r="A5" s="2" t="s">
        <v>33</v>
      </c>
      <c r="B5" s="10" t="s">
        <v>58</v>
      </c>
      <c r="C5" s="10" t="s">
        <v>59</v>
      </c>
      <c r="D5" s="20" t="str">
        <f t="shared" si="1"/>
        <v>0</v>
      </c>
      <c r="E5" s="20" t="str">
        <f t="shared" si="2"/>
        <v>0</v>
      </c>
      <c r="F5" s="21" t="str">
        <f t="shared" si="3"/>
        <v>0</v>
      </c>
      <c r="G5" s="22" t="str">
        <f t="shared" si="4"/>
        <v>0</v>
      </c>
      <c r="H5" s="23">
        <v>1.06E8</v>
      </c>
      <c r="I5" s="2" t="s">
        <v>54</v>
      </c>
      <c r="J5" s="24"/>
    </row>
    <row r="6">
      <c r="A6" s="2" t="s">
        <v>33</v>
      </c>
      <c r="B6" s="10" t="s">
        <v>60</v>
      </c>
      <c r="C6" s="10" t="s">
        <v>61</v>
      </c>
      <c r="D6" s="20" t="str">
        <f t="shared" si="1"/>
        <v>0</v>
      </c>
      <c r="E6" s="20" t="str">
        <f t="shared" si="2"/>
        <v>0</v>
      </c>
      <c r="F6" s="21" t="str">
        <f t="shared" si="3"/>
        <v>0</v>
      </c>
      <c r="G6" s="22" t="str">
        <f t="shared" si="4"/>
        <v>0</v>
      </c>
      <c r="H6" s="23">
        <v>7.18E7</v>
      </c>
      <c r="I6" s="2" t="s">
        <v>54</v>
      </c>
      <c r="J6" s="24"/>
    </row>
    <row r="7">
      <c r="A7" s="2" t="s">
        <v>33</v>
      </c>
      <c r="B7" s="10" t="s">
        <v>62</v>
      </c>
      <c r="C7" s="10" t="s">
        <v>63</v>
      </c>
      <c r="D7" s="20" t="str">
        <f t="shared" si="1"/>
        <v>0</v>
      </c>
      <c r="E7" s="20" t="str">
        <f t="shared" si="2"/>
        <v>0</v>
      </c>
      <c r="F7" s="21" t="str">
        <f t="shared" si="3"/>
        <v>0</v>
      </c>
      <c r="G7" s="22" t="str">
        <f t="shared" si="4"/>
        <v>0</v>
      </c>
      <c r="H7" s="23">
        <v>3.73E7</v>
      </c>
      <c r="I7" s="2" t="s">
        <v>54</v>
      </c>
      <c r="J7" s="24"/>
    </row>
    <row r="8">
      <c r="A8" s="2" t="s">
        <v>33</v>
      </c>
      <c r="B8" s="10" t="s">
        <v>64</v>
      </c>
      <c r="C8" s="10" t="s">
        <v>65</v>
      </c>
      <c r="D8" s="20" t="str">
        <f t="shared" si="1"/>
        <v>0</v>
      </c>
      <c r="E8" s="20" t="str">
        <f t="shared" si="2"/>
        <v>0</v>
      </c>
      <c r="F8" s="21" t="str">
        <f t="shared" si="3"/>
        <v>0</v>
      </c>
      <c r="G8" s="22" t="str">
        <f t="shared" si="4"/>
        <v>0</v>
      </c>
      <c r="H8" s="23">
        <v>4.49E7</v>
      </c>
      <c r="I8" s="2" t="s">
        <v>54</v>
      </c>
      <c r="J8" s="14"/>
    </row>
    <row r="9">
      <c r="A9" s="2" t="s">
        <v>33</v>
      </c>
      <c r="B9" s="10" t="s">
        <v>66</v>
      </c>
      <c r="C9" s="10" t="s">
        <v>61</v>
      </c>
      <c r="D9" s="20" t="str">
        <f t="shared" si="1"/>
        <v>0</v>
      </c>
      <c r="E9" s="20" t="str">
        <f t="shared" si="2"/>
        <v>0</v>
      </c>
      <c r="F9" s="21" t="str">
        <f t="shared" si="3"/>
        <v>0</v>
      </c>
      <c r="G9" s="22" t="str">
        <f t="shared" si="4"/>
        <v>0</v>
      </c>
      <c r="H9" s="23">
        <v>2.98E7</v>
      </c>
      <c r="I9" s="2" t="s">
        <v>54</v>
      </c>
    </row>
    <row r="10">
      <c r="A10" s="2" t="s">
        <v>33</v>
      </c>
      <c r="B10" s="10" t="s">
        <v>67</v>
      </c>
      <c r="C10" s="10" t="s">
        <v>59</v>
      </c>
      <c r="D10" s="20" t="str">
        <f t="shared" si="1"/>
        <v>0</v>
      </c>
      <c r="E10" s="20" t="str">
        <f t="shared" si="2"/>
        <v>0</v>
      </c>
      <c r="F10" s="21" t="str">
        <f t="shared" si="3"/>
        <v>0</v>
      </c>
      <c r="G10" s="22" t="str">
        <f t="shared" si="4"/>
        <v>0</v>
      </c>
      <c r="H10" s="23">
        <v>1900000.0</v>
      </c>
      <c r="I10" s="2" t="s">
        <v>54</v>
      </c>
    </row>
    <row r="11">
      <c r="A11" s="2" t="s">
        <v>33</v>
      </c>
      <c r="B11" s="25" t="s">
        <v>68</v>
      </c>
      <c r="C11" s="10" t="s">
        <v>69</v>
      </c>
      <c r="D11" s="20" t="str">
        <f t="shared" si="1"/>
        <v>0</v>
      </c>
      <c r="E11" s="20" t="str">
        <f t="shared" si="2"/>
        <v>0</v>
      </c>
      <c r="F11" s="21" t="str">
        <f t="shared" si="3"/>
        <v>0</v>
      </c>
      <c r="G11" s="22" t="str">
        <f t="shared" si="4"/>
        <v>0</v>
      </c>
      <c r="H11" s="23">
        <v>3.54E7</v>
      </c>
      <c r="I11" s="2" t="s">
        <v>54</v>
      </c>
    </row>
    <row r="12">
      <c r="A12" s="2" t="s">
        <v>33</v>
      </c>
      <c r="B12" s="24" t="s">
        <v>70</v>
      </c>
      <c r="C12" s="14" t="s">
        <v>71</v>
      </c>
      <c r="D12" s="26" t="s">
        <v>72</v>
      </c>
      <c r="E12" s="20" t="str">
        <f t="shared" si="2"/>
        <v>0</v>
      </c>
      <c r="F12" s="21" t="str">
        <f t="shared" si="3"/>
        <v>Oil &amp; Gas</v>
      </c>
      <c r="G12" s="22">
        <f t="shared" si="4"/>
        <v>24547000</v>
      </c>
      <c r="H12">
        <v>2.4547E7</v>
      </c>
      <c r="I12" s="2" t="s">
        <v>36</v>
      </c>
    </row>
    <row r="13">
      <c r="A13" s="2" t="s">
        <v>33</v>
      </c>
      <c r="B13" s="24" t="s">
        <v>73</v>
      </c>
      <c r="C13" s="14" t="s">
        <v>71</v>
      </c>
      <c r="D13" s="20" t="str">
        <f t="shared" ref="D13:D20" si="5">if(and(or(B13="bp", ISNUMBER(SEARCH("BP ",B13))),NOT(ISNUMBER(SEARCH("?BP",B13)))), "BP", IF(AND(ISNUMBER(SEARCH("Shell",B13)),NOT(ISNUMBER(SEARCH("Shell Sek",B13)))),"Shell", IF(ISNUMBER(SEARCH("Gazprom",B13)),"Gazprom",IF(ISNUMBER(SEARCH("Rosneft",B13)),"Rosneft",IF(ISNUMBER(SEARCH("Exxon",B13)),"Exxon",IF(ISNUMBER(SEARCH("Lukoil",B13)),"Lukoil",IF(ISNUMBER(SEARCH("Petrochina",B13)),"Petrochina",IF(ISNUMBER(SEARCH("Lukoil",B13)),"Lukoil",IF(ISNUMBER(SEARCH("Petrobras",B13)),"Petrobras",IF(ISNUMBER(SEARCH("Chevron",B13)),"Chevron",IF(ISNUMBER(SEARCH("Novatek",B13)),"Novatek", 
IF(AND(ISNUMBER(SEARCH("Total",B13)),NOT(OR(ISNUMBER(SEARCH("Total Re",B13)),ISNUMBER(SEARCH("Total Sys",B13))))),"Total",IF(ISNUMBER(SEARCH("ConocoPhillips",B13)),"ConocoPhillips", IF(ISNUMBER(SEARCH("Tatneft",B13)),"Tatneft", IF(ISNUMBER(SEARCH("ONGC",B13)),"ONGC", 
IF(AND(ISNUMBER(SEARCH("ENI",B13)),NOT(ISNUMBER(SEARCH("?ENI",B13)))),"ENI", IF(ISNUMBER(SEARCH("Statoil ",B13)),"Statoil ", IF(ISNUMBER(SEARCH("Sinopec",B13)),"Sinopec", IF(ISNUMBER(SEARCH("CNOOC ",B13)),"CNOOC ", IF(ISNUMBER(SEARCH("Occidental",B13)),"Occidental", IF(ISNUMBER(SEARCH("BG Group",B13)),"BG Group",IF(ISNUMBER(SEARCH("Canadian Natural Resources ",B13)),"Canadian Natural Resources ",IF(ISNUMBER(SEARCH("Anadarko Petroleum ",B13)),"Anadarko Petroleum ",IF(ISNUMBER(SEARCH("Apache ",B13)),"Apache ",IF(ISNUMBER(SEARCH("Chesapeake Energy ",B13)),"Chesapeake Energy ",IF(ISNUMBER(SEARCH("Inpex ",B13)),"Inpex ",IF(ISNUMBER(SEARCH("Bashneft",B13)),"Bashneft",IF(ISNUMBER(SEARCH("Devon Energy ",B13)),"Devon Energy ",IF(ISNUMBER(SEARCH("BHP Billiton",B13)),"BHP Billiton",IF(ISNUMBER(SEARCH("Repsol",B13)),"Repsol",IF(ISNUMBER(SEARCH("Ecopetrol",B13)),"Ecopetrol",IF(ISNUMBER(SEARCH("EOG Resources",B13)),"EOG Resources",IF(ISNUMBER(SEARCH("Suncor Energy ",B13)),"Suncor Energy ",IF(ISNUMBER(SEARCH("Marathon Oil ",B13)),"Marathon Oil ",IF(ISNUMBER(SEARCH("Hess ",B13)),"Hess ",IF(ISNUMBER(SEARCH("Imperial Oil ",B13)),"Imperial Oil ",IF(ISNUMBER(SEARCH("Encana ",B13)),"Encana ",IF(ISNUMBER(SEARCH("Noble Energy",B13)),"Noble Energy",IF(ISNUMBER(SEARCH("BASF",B13)),"BASF",IF(ISNUMBER(SEARCH("EQT ",B13)),"EQT ",IF(AND(ISNUMBER(SEARCH("Range Resources",B13)),NOT(ISNUMBER(SEARCH("?Range Resources",B13)))),"Range Resources",IF(ISNUMBER(SEARCH("Continental Resources",B13)),"Continental Resources",IF(ISNUMBER(SEARCH("OMV",B13)),"OMV",IF(ISNUMBER(SEARCH("Antero Resources",B13)),"Antero Resources",IF(ISNUMBER(SEARCH("KazMunaiGas EP",B13)),"KazMunaiGas EP",IF(ISNUMBER(SEARCH("YPF ",B13)),"YPF ",IF(ISNUMBER(SEARCH("Southwestern Energy ",B13)),"Southwestern Energy ",IF(ISNUMBER(SEARCH("Cenovus Energy ",B13)),"Cenovus Energy ",IF(ISNUMBER(SEARCH("Linn Energy",B13)),"Linn Energy",IF(ISNUMBER(SEARCH("Woodside Petroleum",B13)),"Woodside Petroleum",IF(ISNUMBER(SEARCH("Husky Energy ",B13)),"Husky Energy ", IF(ISNUMBER(SEARCH("PTT ",B13)),"PTT ",IF(ISNUMBER(SEARCH("Consol Energy ",B13)),"Consol Energy ",IF(ISNUMBER(SEARCH("Pioneer Natural Resources ",B13)),"Pioneer Natural Resources ",IF(ISNUMBER(SEARCH("Cabot Oil &amp; Gas ",B13)),"Cabot Oil &amp; Gas ",IF(ISNUMBER(SEARCH("WPX Energy",B13)),"WPX Energy",IF(ISNUMBER(SEARCH("SK Innovation ",B13)),"SK Innovation ",IF(ISNUMBER(SEARCH("Whiting Petroleum ",B13)),"Whiting Petroleum ",IF(ISNUMBER(SEARCH("Murphy Oil ",B13)),"Murphy Oil ",IF(ISNUMBER(SEARCH("QEP Resources ",B13)),"QEP Resources ",IF(ISNUMBER(SEARCH("Newfield Exploration ",B13)),"Newfield Exploration ",IF(ISNUMBER(SEARCH("Dragon Oil",B13)),"Dragon Oil",IF(ISNUMBER(SEARCH("Sasol ",B13)),"Sasol ",IF(ISNUMBER(SEARCH("Ultra Petroleum ",B13)),"Ultra Petroleum ",IF(ISNUMBER(SEARCH("Santos",B13)),"Santos",IF(ISNUMBER(SEARCH("Concho Resources ",B13)),"Concho Resources ",IF(ISNUMBER(SEARCH("Denbury Resources ",B13)),"Denbury Resources ",IF(ISNUMBER(SEARCH("Freeport-McMoRan",B13)),"Freeport-McMoRan",IF(ISNUMBER(SEARCH("Maersk Group",B13)),"Maersk Group",IF(ISNUMBER(SEARCH("MEG Energy ",B13)),"MEG Energy ",IF(ISNUMBER(SEARCH("SandRidge Energy",B13)),"SandRidge Energy",IF(ISNUMBER(SEARCH("Crescent Point Energy ",B13)),"Crescent Point Energy ",IF(ISNUMBER(SEARCH("GDF SUEZ",B13)),"GDF SUEZ",IF(ISNUMBER(SEARCH("Pacific Rubiales Energy ",B13)),"Pacific Rubiales Energy ",IF(ISNUMBER(SEARCH("SM Energy ",B13)),"SM Energy ",IF(ISNUMBER(SEARCH("JX Holdings ",B13)),"JX Holdings ",IF(ISNUMBER(SEARCH("Cimarex Energy ",B13)),"Cimarex Energy ",IF(ISNUMBER(SEARCH("Mitsui &amp; Co ",B13)),"Mitsui &amp; Co ",IF(ISNUMBER(SEARCH("Penn West Petroleum ",B13)),"Penn West Petroleum ",IF(ISNUMBER(SEARCH("Polish Oil &amp; Gas",B13)),"Polish Oil &amp; Gas",IF(OR(B13="MOL", ISNUMBER(SEARCH("MOL ",B13))),"MOL",IF(ISNUMBER(SEARCH("Energen ",B13)),"Energen ",IF(ISNUMBER(SEARCH("TAQA",B13)),"TAQA",IF(ISNUMBER(SEARCH("Oil Search",B13)),"Oil Search",IF(ISNUMBER(SEARCH("Oil India",B13)),"Oil India",IF(ISNUMBER(SEARCH("ARC Resources ",B13)),"ARC Resources ",IF(ISNUMBER(SEARCH("Genel Energy ",B13)),"Genel Energy ",IF(ISNUMBER(SEARCH("Canadian Oil Sands ",B13)),"Canadian Oil Sands ",IF(ISNUMBER(SEARCH("Energy XXI",B13)),"Energy XXI",IF(ISNUMBER(SEARCH("PDC Energy",B13)),"PDC Energy",IF(ISNUMBER(SEARCH("Oasis Petroleum ",B13)),"Oasis Petroleum ",IF(ISNUMBER(SEARCH("Tourmaline Oil ",B13)),"Tourmaline Oil ",IF(ISNUMBER(SEARCH("Rosetta Resources",B13)),"Rosetta Resources",IF(ISNUMBER(SEARCH("RWE ",B13)),"RWE ",IF(ISNUMBER(SEARCH("National Fuel Gas",B13)),"National Fuel Gas",IF(ISNUMBER(SEARCH("Peyto E&amp;D ",B13)),"Peyto E&amp;D ",IF(ISNUMBER(SEARCH("Xcite Energy ",B13)),"Xcite Energy ",IF(ISNUMBER(SEARCH("Tullow Oil",B13)),"Tullow Oil",IF(ISNUMBER(SEARCH("Energi Mega Persada ",B13)),"Energi Mega Persada ",IF(ISNUMBER(SEARCH("Breitburn Energy Partners",B13)),"Breitburn Energy Partners",IF(ISNUMBER(SEARCH("Enerplus ",B13)),"Enerplus ","0")))))))))))))))))))))))))))))))))))))))))))))))))))))))))))))))))))))))))))))))))))))))))))))))))))))</f>
        <v>0</v>
      </c>
      <c r="E13" s="20" t="str">
        <f t="shared" si="2"/>
        <v>0</v>
      </c>
      <c r="F13" s="21" t="str">
        <f t="shared" si="3"/>
        <v>0</v>
      </c>
      <c r="G13" s="22" t="str">
        <f t="shared" si="4"/>
        <v>0</v>
      </c>
      <c r="H13">
        <v>1846000.0</v>
      </c>
      <c r="I13" s="2" t="s">
        <v>36</v>
      </c>
    </row>
    <row r="14">
      <c r="A14" s="2" t="s">
        <v>33</v>
      </c>
      <c r="B14" s="24" t="s">
        <v>74</v>
      </c>
      <c r="C14" s="14" t="s">
        <v>71</v>
      </c>
      <c r="D14" s="20" t="str">
        <f t="shared" si="5"/>
        <v>0</v>
      </c>
      <c r="E14" s="20" t="str">
        <f t="shared" si="2"/>
        <v>0</v>
      </c>
      <c r="F14" s="21" t="str">
        <f t="shared" si="3"/>
        <v>0</v>
      </c>
      <c r="G14" s="22" t="str">
        <f t="shared" si="4"/>
        <v>0</v>
      </c>
      <c r="H14">
        <v>9719000.0</v>
      </c>
      <c r="I14" s="2" t="s">
        <v>36</v>
      </c>
    </row>
    <row r="15">
      <c r="A15" s="2" t="s">
        <v>33</v>
      </c>
      <c r="B15" s="24" t="s">
        <v>75</v>
      </c>
      <c r="C15" s="14" t="s">
        <v>71</v>
      </c>
      <c r="D15" s="20" t="str">
        <f t="shared" si="5"/>
        <v>0</v>
      </c>
      <c r="E15" s="20" t="str">
        <f t="shared" si="2"/>
        <v>0</v>
      </c>
      <c r="F15" s="21" t="str">
        <f t="shared" si="3"/>
        <v>0</v>
      </c>
      <c r="G15" s="22" t="str">
        <f t="shared" si="4"/>
        <v>0</v>
      </c>
      <c r="H15">
        <v>993000.0</v>
      </c>
      <c r="I15" s="2" t="s">
        <v>36</v>
      </c>
    </row>
    <row r="16">
      <c r="A16" s="2" t="s">
        <v>33</v>
      </c>
      <c r="B16" s="24" t="s">
        <v>76</v>
      </c>
      <c r="C16" s="14" t="s">
        <v>71</v>
      </c>
      <c r="D16" s="20" t="str">
        <f t="shared" si="5"/>
        <v>0</v>
      </c>
      <c r="E16" s="20" t="str">
        <f t="shared" si="2"/>
        <v>0</v>
      </c>
      <c r="F16" s="21" t="str">
        <f t="shared" si="3"/>
        <v>0</v>
      </c>
      <c r="G16" s="22" t="str">
        <f t="shared" si="4"/>
        <v>0</v>
      </c>
      <c r="H16">
        <v>1.5838E7</v>
      </c>
      <c r="I16" s="2" t="s">
        <v>36</v>
      </c>
    </row>
    <row r="17">
      <c r="A17" s="2" t="s">
        <v>33</v>
      </c>
      <c r="B17" s="24" t="s">
        <v>77</v>
      </c>
      <c r="C17" s="14" t="s">
        <v>71</v>
      </c>
      <c r="D17" s="20" t="str">
        <f t="shared" si="5"/>
        <v>0</v>
      </c>
      <c r="E17" s="20" t="str">
        <f t="shared" si="2"/>
        <v>0</v>
      </c>
      <c r="F17" s="21" t="str">
        <f t="shared" si="3"/>
        <v>0</v>
      </c>
      <c r="G17" s="22" t="str">
        <f t="shared" si="4"/>
        <v>0</v>
      </c>
      <c r="H17">
        <v>3.7489E7</v>
      </c>
      <c r="I17" s="2" t="s">
        <v>36</v>
      </c>
    </row>
    <row r="18">
      <c r="A18" s="2" t="s">
        <v>33</v>
      </c>
      <c r="B18" s="24" t="s">
        <v>78</v>
      </c>
      <c r="C18" s="14" t="s">
        <v>71</v>
      </c>
      <c r="D18" s="20" t="str">
        <f t="shared" si="5"/>
        <v>0</v>
      </c>
      <c r="E18" s="20" t="str">
        <f t="shared" si="2"/>
        <v>0</v>
      </c>
      <c r="F18" s="21" t="str">
        <f t="shared" si="3"/>
        <v>0</v>
      </c>
      <c r="G18" s="22" t="str">
        <f t="shared" si="4"/>
        <v>0</v>
      </c>
      <c r="H18">
        <v>1.4631E7</v>
      </c>
      <c r="I18" s="2" t="s">
        <v>36</v>
      </c>
    </row>
    <row r="19">
      <c r="A19" s="2" t="s">
        <v>33</v>
      </c>
      <c r="B19" s="24" t="s">
        <v>79</v>
      </c>
      <c r="C19" s="14" t="s">
        <v>71</v>
      </c>
      <c r="D19" s="20" t="str">
        <f t="shared" si="5"/>
        <v>0</v>
      </c>
      <c r="E19" s="20" t="str">
        <f t="shared" si="2"/>
        <v>0</v>
      </c>
      <c r="F19" s="21" t="str">
        <f t="shared" si="3"/>
        <v>0</v>
      </c>
      <c r="G19" s="22" t="str">
        <f t="shared" si="4"/>
        <v>0</v>
      </c>
      <c r="H19">
        <v>1163000.0</v>
      </c>
      <c r="I19" s="2" t="s">
        <v>36</v>
      </c>
    </row>
    <row r="20">
      <c r="A20" s="2" t="s">
        <v>33</v>
      </c>
      <c r="B20" s="2" t="s">
        <v>80</v>
      </c>
      <c r="C20" s="2" t="s">
        <v>81</v>
      </c>
      <c r="D20" s="20" t="str">
        <f t="shared" si="5"/>
        <v>0</v>
      </c>
      <c r="E20" s="20" t="str">
        <f t="shared" si="2"/>
        <v>0</v>
      </c>
      <c r="F20" s="21" t="str">
        <f t="shared" si="3"/>
        <v>0</v>
      </c>
      <c r="G20" s="22" t="str">
        <f t="shared" si="4"/>
        <v>0</v>
      </c>
      <c r="H20" s="2">
        <v>2.4781E7</v>
      </c>
      <c r="I20" s="2" t="s">
        <v>36</v>
      </c>
    </row>
    <row r="21">
      <c r="B21" s="24"/>
    </row>
    <row r="22">
      <c r="B22" s="14"/>
    </row>
    <row r="23">
      <c r="B23" s="24"/>
    </row>
    <row r="24">
      <c r="B24" s="24"/>
    </row>
    <row r="25">
      <c r="B25"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31</v>
      </c>
      <c r="B1" s="8" t="str">
        <f>'Full Data'!A2</f>
        <v>London Borough of Lambeth Pension Fund</v>
      </c>
      <c r="C1" s="11"/>
      <c r="D1" s="11"/>
      <c r="E1" s="11"/>
      <c r="F1" s="11"/>
      <c r="G1" s="10" t="s">
        <v>36</v>
      </c>
      <c r="I1" s="12" t="s">
        <v>37</v>
      </c>
    </row>
    <row r="2">
      <c r="A2" s="8" t="s">
        <v>38</v>
      </c>
      <c r="B2" s="13">
        <f>SUM('Full Data'!H1:H1000)</f>
        <v>1036207000</v>
      </c>
      <c r="C2" s="10"/>
      <c r="D2" s="14"/>
      <c r="E2" s="11"/>
      <c r="F2" s="11"/>
      <c r="G2" s="14">
        <v>1.030695E9</v>
      </c>
    </row>
    <row r="3">
      <c r="A3" s="8" t="s">
        <v>39</v>
      </c>
      <c r="B3" s="13">
        <f>SUM('Full Data'!G2:G1000)</f>
        <v>24547000</v>
      </c>
      <c r="C3" s="11"/>
      <c r="D3" s="11"/>
      <c r="E3" s="11"/>
      <c r="F3" s="11"/>
    </row>
    <row r="4">
      <c r="A4" s="8" t="s">
        <v>40</v>
      </c>
      <c r="B4" s="15">
        <f>B3/B2</f>
        <v>0.02368928216</v>
      </c>
      <c r="C4" s="11"/>
      <c r="D4" s="11"/>
      <c r="E4" s="11"/>
      <c r="F4" s="11"/>
    </row>
    <row r="5">
      <c r="A5" s="8"/>
      <c r="B5" s="8"/>
      <c r="C5" s="11"/>
      <c r="D5" s="11"/>
      <c r="E5" s="11"/>
      <c r="F5" s="11"/>
    </row>
    <row r="6">
      <c r="A6" s="8"/>
      <c r="B6" s="8"/>
      <c r="C6" s="11"/>
      <c r="D6" s="11"/>
      <c r="E6" s="11"/>
      <c r="F6" s="11"/>
    </row>
    <row r="7">
      <c r="A7" s="8" t="s">
        <v>42</v>
      </c>
      <c r="B7" s="8"/>
      <c r="C7" s="11"/>
      <c r="D7" s="11"/>
      <c r="E7" s="11" t="s">
        <v>43</v>
      </c>
      <c r="F7" s="11"/>
    </row>
    <row r="8">
      <c r="A8" s="8" t="s">
        <v>44</v>
      </c>
      <c r="B8" s="8"/>
      <c r="C8" s="11" t="s">
        <v>31</v>
      </c>
      <c r="D8" s="11"/>
      <c r="E8" s="11"/>
      <c r="F8" s="11"/>
    </row>
    <row r="9">
      <c r="A9" s="17">
        <f>LARGE('Full Data'!G:G,1)</f>
        <v>24547000</v>
      </c>
      <c r="B9" s="15">
        <f>A9/$B$2</f>
        <v>0.02368928216</v>
      </c>
      <c r="C9" s="18" t="str">
        <f t="array" ref="C9">INDEX('Full Data'!F:F,MATCH(LARGE('Full Data'!G:G,1),'Full Data'!G:G,0))</f>
        <v>Oil &amp; Gas</v>
      </c>
      <c r="D9" s="11"/>
      <c r="E9" s="11"/>
      <c r="F9" s="11"/>
    </row>
    <row r="10">
      <c r="A10" s="17"/>
      <c r="B10" s="15"/>
      <c r="C10" s="18"/>
      <c r="D10" s="11"/>
      <c r="E10" s="11"/>
      <c r="F10" s="11"/>
    </row>
    <row r="11">
      <c r="A11" s="17"/>
      <c r="B11" s="15"/>
      <c r="C11" s="18"/>
      <c r="D11" s="11"/>
      <c r="E11" s="11"/>
      <c r="F11" s="11"/>
    </row>
    <row r="12">
      <c r="A12" s="17"/>
      <c r="B12" s="15"/>
      <c r="C12" s="18"/>
      <c r="D12" s="11"/>
      <c r="E12" s="11"/>
      <c r="F12" s="11"/>
    </row>
    <row r="13">
      <c r="A13" s="17"/>
      <c r="B13" s="15"/>
      <c r="C13" s="18"/>
      <c r="D13" s="11"/>
      <c r="E13" s="11"/>
      <c r="F13" s="11"/>
    </row>
    <row r="14">
      <c r="A14" s="17"/>
      <c r="B14" s="15"/>
      <c r="C14" s="18"/>
      <c r="D14" s="11"/>
      <c r="E14" s="11"/>
      <c r="F14" s="11"/>
    </row>
    <row r="15">
      <c r="A15" s="17"/>
      <c r="B15" s="15"/>
      <c r="C15" s="18"/>
      <c r="D15" s="11"/>
      <c r="E15" s="11"/>
      <c r="F15" s="11"/>
    </row>
    <row r="16">
      <c r="A16" s="17"/>
      <c r="B16" s="15"/>
      <c r="C16" s="18"/>
      <c r="D16" s="11"/>
      <c r="E16" s="11"/>
      <c r="F16" s="11"/>
    </row>
    <row r="17">
      <c r="A17" s="17"/>
      <c r="B17" s="15"/>
      <c r="C17" s="18"/>
      <c r="D17" s="11"/>
      <c r="E17" s="11"/>
      <c r="F17" s="11"/>
    </row>
    <row r="18">
      <c r="A18" s="17"/>
      <c r="B18" s="15"/>
      <c r="C18" s="18"/>
      <c r="D18" s="11"/>
      <c r="E18" s="11"/>
      <c r="F18" s="11"/>
    </row>
    <row r="19">
      <c r="A19" s="11"/>
      <c r="B19" s="11"/>
      <c r="C19" s="11"/>
      <c r="D19" s="11"/>
      <c r="E19" s="11"/>
      <c r="F19" s="11"/>
    </row>
  </sheetData>
  <hyperlinks>
    <hyperlink r:id="rId1" ref="I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0"/>
  </cols>
  <sheetData>
    <row r="1">
      <c r="A1" s="11" t="s">
        <v>41</v>
      </c>
      <c r="B1" s="16">
        <v>0.1</v>
      </c>
      <c r="C1" s="11"/>
      <c r="D1" s="11"/>
      <c r="E1" s="11"/>
      <c r="F1" s="11"/>
      <c r="G1" s="11"/>
      <c r="H1" s="11"/>
    </row>
    <row r="2">
      <c r="A2" s="11"/>
      <c r="B2" s="11" t="s">
        <v>44</v>
      </c>
      <c r="C2" s="11" t="s">
        <v>45</v>
      </c>
      <c r="D2" s="11" t="s">
        <v>31</v>
      </c>
      <c r="E2" s="11" t="s">
        <v>46</v>
      </c>
      <c r="F2" s="11" t="s">
        <v>47</v>
      </c>
      <c r="G2" s="11" t="s">
        <v>48</v>
      </c>
      <c r="H2" s="11"/>
    </row>
    <row r="3">
      <c r="A3" s="11"/>
      <c r="B3" s="11"/>
      <c r="C3" s="11"/>
      <c r="D3" s="11"/>
      <c r="E3" s="11"/>
      <c r="F3" s="11"/>
      <c r="G3" s="11"/>
      <c r="H3" s="11"/>
    </row>
    <row r="4">
      <c r="A4" s="11" t="s">
        <v>49</v>
      </c>
      <c r="B4" s="17">
        <f>'Fossil Fuel direct investments'!B2</f>
        <v>1036207000</v>
      </c>
      <c r="C4" s="11"/>
      <c r="D4" s="18"/>
      <c r="E4" s="11"/>
      <c r="F4" s="11"/>
      <c r="G4" s="11"/>
      <c r="H4" s="11"/>
    </row>
    <row r="5">
      <c r="A5" s="19">
        <v>1.0</v>
      </c>
      <c r="B5" s="17">
        <f>LARGE('Full Data'!H:H,A5)</f>
        <v>301800000</v>
      </c>
      <c r="C5" s="15">
        <f t="shared" ref="C5:C19" si="1">B5/$B$4</f>
        <v>0.2912545466</v>
      </c>
      <c r="D5" s="18" t="str">
        <f t="array" ref="D5">INDEX('Full Data'!B:B,MATCH(LARGE('Full Data'!H:H,A5),'Full Data'!H:H,0))</f>
        <v>Insight Bond</v>
      </c>
      <c r="E5" s="11"/>
      <c r="F5" s="17">
        <f t="shared" ref="F5:F19" si="2">IF(E5="yes",B5*$B$1,0)</f>
        <v>0</v>
      </c>
      <c r="G5" s="15">
        <f t="shared" ref="G5:G19" si="3">F5/$B$4</f>
        <v>0</v>
      </c>
      <c r="H5" s="11"/>
    </row>
    <row r="6">
      <c r="A6" s="19">
        <v>2.0</v>
      </c>
      <c r="B6" s="17">
        <f>LARGE('Full Data'!H:H,A6)</f>
        <v>138900000</v>
      </c>
      <c r="C6" s="15">
        <f t="shared" si="1"/>
        <v>0.1340465756</v>
      </c>
      <c r="D6" s="18" t="str">
        <f t="array" ref="D6">INDEX('Full Data'!B:B,MATCH(LARGE('Full Data'!H:H,A6),'Full Data'!H:H,0))</f>
        <v>MFS Global Equity</v>
      </c>
      <c r="E6" s="10" t="s">
        <v>50</v>
      </c>
      <c r="F6" s="17">
        <f t="shared" si="2"/>
        <v>13890000</v>
      </c>
      <c r="G6" s="15">
        <f t="shared" si="3"/>
        <v>0.01340465756</v>
      </c>
      <c r="H6" s="11"/>
    </row>
    <row r="7">
      <c r="A7" s="19">
        <v>3.0</v>
      </c>
      <c r="B7" s="17">
        <f>LARGE('Full Data'!H:H,A7)</f>
        <v>137400000</v>
      </c>
      <c r="C7" s="15">
        <f t="shared" si="1"/>
        <v>0.1325989884</v>
      </c>
      <c r="D7" s="18" t="str">
        <f t="array" ref="D7">INDEX('Full Data'!B:B,MATCH(LARGE('Full Data'!H:H,A7),'Full Data'!H:H,0))</f>
        <v>Baillie Gifford Global Equity</v>
      </c>
      <c r="E7" s="10" t="s">
        <v>50</v>
      </c>
      <c r="F7" s="17">
        <f t="shared" si="2"/>
        <v>13740000</v>
      </c>
      <c r="G7" s="15">
        <f t="shared" si="3"/>
        <v>0.01325989884</v>
      </c>
      <c r="H7" s="11"/>
    </row>
    <row r="8">
      <c r="A8" s="19">
        <v>4.0</v>
      </c>
      <c r="B8" s="17">
        <f>LARGE('Full Data'!H:H,A8)</f>
        <v>106000000</v>
      </c>
      <c r="C8" s="15">
        <f t="shared" si="1"/>
        <v>0.1022961628</v>
      </c>
      <c r="D8" s="18" t="str">
        <f t="array" ref="D8">INDEX('Full Data'!B:B,MATCH(LARGE('Full Data'!H:H,A8),'Full Data'!H:H,0))</f>
        <v>Invesco Property</v>
      </c>
      <c r="E8" s="11"/>
      <c r="F8" s="17">
        <f t="shared" si="2"/>
        <v>0</v>
      </c>
      <c r="G8" s="15">
        <f t="shared" si="3"/>
        <v>0</v>
      </c>
      <c r="H8" s="11"/>
    </row>
    <row r="9">
      <c r="A9" s="19">
        <v>5.0</v>
      </c>
      <c r="B9" s="17">
        <f>LARGE('Full Data'!H:H,A9)</f>
        <v>71800000</v>
      </c>
      <c r="C9" s="15">
        <f t="shared" si="1"/>
        <v>0.06929117445</v>
      </c>
      <c r="D9" s="18" t="str">
        <f t="array" ref="D9">INDEX('Full Data'!B:B,MATCH(LARGE('Full Data'!H:H,A9),'Full Data'!H:H,0))</f>
        <v>PAAMCO Hedge Fund (Fund of Funds)</v>
      </c>
      <c r="E9" s="11"/>
      <c r="F9" s="17">
        <f t="shared" si="2"/>
        <v>0</v>
      </c>
      <c r="G9" s="15">
        <f t="shared" si="3"/>
        <v>0</v>
      </c>
      <c r="H9" s="11"/>
    </row>
    <row r="10">
      <c r="A10" s="19">
        <v>6.0</v>
      </c>
      <c r="B10" s="17">
        <f>LARGE('Full Data'!H:H,A10)</f>
        <v>44900000</v>
      </c>
      <c r="C10" s="15">
        <f t="shared" si="1"/>
        <v>0.04333111048</v>
      </c>
      <c r="D10" s="18" t="str">
        <f t="array" ref="D10">INDEX('Full Data'!B:B,MATCH(LARGE('Full Data'!H:H,A10),'Full Data'!H:H,0))</f>
        <v>Standard Life Diversifed</v>
      </c>
      <c r="E10" s="10" t="s">
        <v>50</v>
      </c>
      <c r="F10" s="17">
        <f t="shared" si="2"/>
        <v>4490000</v>
      </c>
      <c r="G10" s="15">
        <f t="shared" si="3"/>
        <v>0.004333111048</v>
      </c>
      <c r="H10" s="11"/>
    </row>
    <row r="11">
      <c r="A11" s="19">
        <v>7.0</v>
      </c>
      <c r="B11" s="17">
        <f>LARGE('Full Data'!H:H,A11)</f>
        <v>37489000</v>
      </c>
      <c r="C11" s="15">
        <f t="shared" si="1"/>
        <v>0.03617906461</v>
      </c>
      <c r="D11" s="18" t="str">
        <f t="array" ref="D11">INDEX('Full Data'!B:B,MATCH(LARGE('Full Data'!H:H,A11),'Full Data'!H:H,0))</f>
        <v>Consumer Services</v>
      </c>
      <c r="E11" s="11"/>
      <c r="F11" s="17">
        <f t="shared" si="2"/>
        <v>0</v>
      </c>
      <c r="G11" s="15">
        <f t="shared" si="3"/>
        <v>0</v>
      </c>
      <c r="H11" s="11"/>
    </row>
    <row r="12">
      <c r="A12" s="19">
        <v>8.0</v>
      </c>
      <c r="B12" s="17">
        <f>LARGE('Full Data'!H:H,A12)</f>
        <v>37300000</v>
      </c>
      <c r="C12" s="15">
        <f t="shared" si="1"/>
        <v>0.03599666862</v>
      </c>
      <c r="D12" s="18" t="str">
        <f t="array" ref="D12">INDEX('Full Data'!B:B,MATCH(LARGE('Full Data'!H:H,A12),'Full Data'!H:H,0))</f>
        <v>Adams Street Private equity</v>
      </c>
      <c r="E12" s="11"/>
      <c r="F12" s="17">
        <f t="shared" si="2"/>
        <v>0</v>
      </c>
      <c r="G12" s="15">
        <f t="shared" si="3"/>
        <v>0</v>
      </c>
      <c r="H12" s="11"/>
    </row>
    <row r="13">
      <c r="A13" s="19">
        <v>9.0</v>
      </c>
      <c r="B13" s="17">
        <f>LARGE('Full Data'!H:H,A13)</f>
        <v>35400000</v>
      </c>
      <c r="C13" s="15">
        <f t="shared" si="1"/>
        <v>0.03416305815</v>
      </c>
      <c r="D13" s="18" t="str">
        <f t="array" ref="D13">INDEX('Full Data'!B:B,MATCH(LARGE('Full Data'!H:H,A13),'Full Data'!H:H,0))</f>
        <v>Cash </v>
      </c>
      <c r="E13" s="11"/>
      <c r="F13" s="17">
        <f t="shared" si="2"/>
        <v>0</v>
      </c>
      <c r="G13" s="15">
        <f t="shared" si="3"/>
        <v>0</v>
      </c>
      <c r="H13" s="11"/>
    </row>
    <row r="14">
      <c r="A14" s="19">
        <v>10.0</v>
      </c>
      <c r="B14" s="17">
        <f>LARGE('Full Data'!H:H,A14)</f>
        <v>29800000</v>
      </c>
      <c r="C14" s="15">
        <f t="shared" si="1"/>
        <v>0.02875873257</v>
      </c>
      <c r="D14" s="18" t="str">
        <f t="array" ref="D14">INDEX('Full Data'!B:B,MATCH(LARGE('Full Data'!H:H,A14),'Full Data'!H:H,0))</f>
        <v>BlueCrest Hedge Fund (Fund of Funds)</v>
      </c>
      <c r="E14" s="11"/>
      <c r="F14" s="17">
        <f t="shared" si="2"/>
        <v>0</v>
      </c>
      <c r="G14" s="15">
        <f t="shared" si="3"/>
        <v>0</v>
      </c>
      <c r="H14" s="11"/>
    </row>
    <row r="15">
      <c r="A15" s="19">
        <v>11.0</v>
      </c>
      <c r="B15" s="17">
        <f>LARGE('Full Data'!H:H,A15)</f>
        <v>24781000</v>
      </c>
      <c r="C15" s="15">
        <f t="shared" si="1"/>
        <v>0.02391510577</v>
      </c>
      <c r="D15" s="18" t="str">
        <f t="array" ref="D15">INDEX('Full Data'!B:B,MATCH(LARGE('Full Data'!H:H,A15),'Full Data'!H:H,0))</f>
        <v>Majedie Overseas Equities
</v>
      </c>
      <c r="E15" s="10" t="s">
        <v>50</v>
      </c>
      <c r="F15" s="17">
        <f t="shared" si="2"/>
        <v>2478100</v>
      </c>
      <c r="G15" s="15">
        <f t="shared" si="3"/>
        <v>0.002391510577</v>
      </c>
      <c r="H15" s="11"/>
    </row>
    <row r="16">
      <c r="A16" s="19">
        <v>12.0</v>
      </c>
      <c r="B16" s="17">
        <f>LARGE('Full Data'!H:H,A16)</f>
        <v>24547000</v>
      </c>
      <c r="C16" s="15">
        <f t="shared" si="1"/>
        <v>0.02368928216</v>
      </c>
      <c r="D16" s="18" t="str">
        <f t="array" ref="D16">INDEX('Full Data'!B:B,MATCH(LARGE('Full Data'!H:H,A16),'Full Data'!H:H,0))</f>
        <v>Oil &amp; Gas</v>
      </c>
      <c r="E16" s="11"/>
      <c r="F16" s="17">
        <f t="shared" si="2"/>
        <v>0</v>
      </c>
      <c r="G16" s="15">
        <f t="shared" si="3"/>
        <v>0</v>
      </c>
      <c r="H16" s="11"/>
    </row>
    <row r="17">
      <c r="A17" s="19">
        <v>13.0</v>
      </c>
      <c r="B17" s="17">
        <f>LARGE('Full Data'!H:H,A17)</f>
        <v>15838000</v>
      </c>
      <c r="C17" s="15">
        <f t="shared" si="1"/>
        <v>0.01528459082</v>
      </c>
      <c r="D17" s="18" t="str">
        <f t="array" ref="D17">INDEX('Full Data'!B:B,MATCH(LARGE('Full Data'!H:H,A17),'Full Data'!H:H,0))</f>
        <v>Health Care</v>
      </c>
      <c r="E17" s="11"/>
      <c r="F17" s="17">
        <f t="shared" si="2"/>
        <v>0</v>
      </c>
      <c r="G17" s="15">
        <f t="shared" si="3"/>
        <v>0</v>
      </c>
      <c r="H17" s="11"/>
    </row>
    <row r="18">
      <c r="A18" s="19">
        <v>14.0</v>
      </c>
      <c r="B18" s="17">
        <f>LARGE('Full Data'!H:H,A18)</f>
        <v>14631000</v>
      </c>
      <c r="C18" s="15">
        <f t="shared" si="1"/>
        <v>0.01411976565</v>
      </c>
      <c r="D18" s="18" t="str">
        <f t="array" ref="D18">INDEX('Full Data'!B:B,MATCH(LARGE('Full Data'!H:H,A18),'Full Data'!H:H,0))</f>
        <v>Financials</v>
      </c>
      <c r="E18" s="11"/>
      <c r="F18" s="17">
        <f t="shared" si="2"/>
        <v>0</v>
      </c>
      <c r="G18" s="15">
        <f t="shared" si="3"/>
        <v>0</v>
      </c>
      <c r="H18" s="11"/>
    </row>
    <row r="19">
      <c r="A19" s="19">
        <v>15.0</v>
      </c>
      <c r="B19" s="17">
        <f>LARGE('Full Data'!H:H,A19)</f>
        <v>9719000</v>
      </c>
      <c r="C19" s="15">
        <f t="shared" si="1"/>
        <v>0.009379400062</v>
      </c>
      <c r="D19" s="18" t="str">
        <f t="array" ref="D19">INDEX('Full Data'!B:B,MATCH(LARGE('Full Data'!H:H,A19),'Full Data'!H:H,0))</f>
        <v>Construction, Industrial Goods &amp; Services</v>
      </c>
      <c r="E19" s="11"/>
      <c r="F19" s="17">
        <f t="shared" si="2"/>
        <v>0</v>
      </c>
      <c r="G19" s="15">
        <f t="shared" si="3"/>
        <v>0</v>
      </c>
      <c r="H19" s="11"/>
    </row>
    <row r="20">
      <c r="A20" s="11"/>
      <c r="B20" s="11"/>
      <c r="C20" s="11"/>
      <c r="D20" s="11"/>
      <c r="E20" s="11" t="s">
        <v>51</v>
      </c>
      <c r="F20" s="17">
        <f t="shared" ref="F20:G20" si="4">SUM(F5:F19)</f>
        <v>34598100</v>
      </c>
      <c r="G20" s="15">
        <f t="shared" si="4"/>
        <v>0.03338917803</v>
      </c>
      <c r="H20" s="11"/>
    </row>
    <row r="21">
      <c r="A21" s="11"/>
      <c r="B21" s="11"/>
      <c r="C21" s="11"/>
      <c r="D21" s="11"/>
      <c r="E21" s="11" t="s">
        <v>52</v>
      </c>
      <c r="F21" s="17">
        <f>'Fossil Fuel direct investments'!B3</f>
        <v>24547000</v>
      </c>
      <c r="G21" s="15">
        <f>'Fossil Fuel direct investments'!B4</f>
        <v>0.02368928216</v>
      </c>
      <c r="H21" s="11"/>
    </row>
    <row r="22">
      <c r="A22" s="11"/>
      <c r="B22" s="11"/>
      <c r="C22" s="11"/>
      <c r="D22" s="11"/>
      <c r="E22" s="11"/>
      <c r="F22" s="11"/>
      <c r="G22" s="11"/>
      <c r="H22" s="11"/>
    </row>
    <row r="23">
      <c r="A23" s="11"/>
      <c r="B23" s="11"/>
      <c r="C23" s="11"/>
      <c r="D23" s="11"/>
      <c r="E23" s="11" t="s">
        <v>53</v>
      </c>
      <c r="F23" s="17">
        <f t="shared" ref="F23:G23" si="5">F20+F21</f>
        <v>59145100</v>
      </c>
      <c r="G23" s="15">
        <f t="shared" si="5"/>
        <v>0.05707846019</v>
      </c>
      <c r="H23" s="11"/>
    </row>
    <row r="24">
      <c r="A24" s="11"/>
      <c r="B24" s="11"/>
      <c r="C24" s="11"/>
      <c r="D24" s="11"/>
      <c r="E24" s="11" t="s">
        <v>38</v>
      </c>
      <c r="F24" s="13">
        <f>'Fossil Fuel direct investments'!B2</f>
        <v>1036207000</v>
      </c>
      <c r="G24" s="11"/>
      <c r="H24" s="11"/>
    </row>
  </sheetData>
  <drawing r:id="rId1"/>
</worksheet>
</file>