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<sst xmlns="http://schemas.openxmlformats.org/spreadsheetml/2006/main" count="78" uniqueCount="62">
  <si>
    <t xml:space="preserve">Name of Local Authority Pension Fund </t>
  </si>
  <si>
    <t>To access the full data open the sheet "Full Data" from the menu at the bottom.</t>
  </si>
  <si>
    <t>Name</t>
  </si>
  <si>
    <t>Description of Holding</t>
  </si>
  <si>
    <t>Sub-Category/ Classification</t>
  </si>
  <si>
    <t>Oil/Gas Companies</t>
  </si>
  <si>
    <t>Coal Companies</t>
  </si>
  <si>
    <t>Verification</t>
  </si>
  <si>
    <t>Fossil Fuel Amounts</t>
  </si>
  <si>
    <t>All Amounts</t>
  </si>
  <si>
    <t xml:space="preserve">Shropshire Pension Fund </t>
  </si>
  <si>
    <t>UK equities pooled fund</t>
  </si>
  <si>
    <t>Annual Report 2014</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</si>
  <si>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</si>
  <si>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</si>
  <si>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</si>
  <si>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https://shropshire.gov.uk/committee-services/documents/s3981/10.%20Appendix%20A%20Shropshire%20County%20Pension%20Fund%20Annual%20Report%202013-14.pdf</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</si>
  <si>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</si>
  <si>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</si>
  <si>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</si>
  <si>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</si>
  <si>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</si>
  <si>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</si>
  <si>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</si>
  <si>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</si>
  <si>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</si>
  <si>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</si>
  <si>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</si>
  <si>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</si>
  <si>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</si>
  <si>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</si>
  <si>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</si>
  <si>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</si>
  <si>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</si>
  <si>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</si>
  <si>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Total fossil fuel holdings</t>
  </si>
  <si>
    <t>Where cells contain “#NUM”, this is not due to a mistake in the script,</t>
  </si>
  <si>
    <t>but due to limited data being provided.</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</si>
  <si>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</si>
  <si>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</si>
  <si>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</si>
  <si>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</si>
  <si>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</si>
  <si>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</si>
  <si>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</si>
  <si>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</si>
  <si>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</si>
  <si>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</si>
  <si>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</si>
  <si>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 xml:space="preserve">Global Equities pooled fund </t>
  </si>
  <si>
    <t>Corporate Bonds</t>
  </si>
  <si>
    <t>Property</t>
  </si>
  <si>
    <t>Private Equity</t>
  </si>
  <si>
    <t>Hedge Funds</t>
  </si>
  <si>
    <t>Global Govt Bonds</t>
  </si>
  <si>
    <t>UK index linked gilts</t>
  </si>
  <si>
    <t>Infrastructure</t>
  </si>
  <si>
    <t>Net derivative assets</t>
  </si>
  <si>
    <t>Net assets inc cash</t>
  </si>
  <si>
    <t>Total estimated fossil fuels in largest pooled funds</t>
  </si>
  <si>
    <t>Total direct fossil fuels</t>
  </si>
  <si>
    <t>Total fossil fuels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</si>
</sst>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sz val="10.0"/>
    </font>
    <font/>
    <font>
      <u/>
      <sz val="10.0"/>
      <color rgb="FF0000FF"/>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vertical="bottom"/>
    </xf>
    <xf borderId="0" fillId="0" fontId="1" numFmtId="0" xfId="0" applyAlignment="1" applyFont="1">
      <alignment/>
    </xf>
    <xf borderId="0" fillId="0" fontId="2" numFmtId="4" xfId="0" applyAlignment="1" applyFont="1" applyNumberFormat="1">
      <alignment vertical="bottom"/>
    </xf>
    <xf borderId="0" fillId="0" fontId="3" numFmtId="0" xfId="0" applyAlignment="1" applyFont="1">
      <alignment/>
    </xf>
    <xf borderId="0" fillId="0" fontId="3" numFmtId="3" xfId="0" applyAlignment="1" applyFont="1" applyNumberFormat="1">
      <alignment/>
    </xf>
    <xf borderId="0" fillId="0" fontId="2" numFmtId="0" xfId="0" applyAlignment="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xf>
    <xf borderId="0" fillId="0" fontId="2" numFmtId="3" xfId="0" applyAlignment="1" applyFont="1" applyNumberFormat="1">
      <alignment horizontal="right" vertical="bottom"/>
    </xf>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9" xfId="0" applyAlignment="1" applyFont="1" applyNumberFormat="1">
      <alignment horizontal="right" vertical="bottom"/>
    </xf>
    <xf borderId="0" fillId="0" fontId="2" numFmtId="3" xfId="0" applyAlignment="1" applyFont="1" applyNumberFormat="1">
      <alignment vertical="bottom"/>
    </xf>
    <xf borderId="0" fillId="2" fontId="6" numFmtId="3" xfId="0" applyAlignment="1" applyFill="1" applyFont="1" applyNumberFormat="1">
      <alignment vertical="bottom"/>
    </xf>
    <xf borderId="0" fillId="2" fontId="6" numFmtId="4" xfId="0" applyAlignment="1" applyFont="1" applyNumberFormat="1">
      <alignment vertical="bottom"/>
    </xf>
    <xf borderId="0" fillId="0" fontId="2" numFmtId="0" xfId="0" applyAlignment="1" applyFont="1">
      <alignment horizontal="right" vertical="bottom"/>
    </xf>
    <xf borderId="0" fillId="0" fontId="3"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ropshire.gov.uk/committee-services/documents/s3981/10.%20Appendix%20A%20Shropshire%20County%20Pension%20Fund%20Annual%20Report%20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13</v>
      </c>
    </row>
    <row r="3">
      <c r="A3" s="3" t="s">
        <v>14</v>
      </c>
    </row>
    <row r="4">
      <c r="A4" s="3" t="s">
        <v>15</v>
      </c>
    </row>
    <row r="5">
      <c r="A5" s="3" t="s">
        <v>17</v>
      </c>
    </row>
    <row r="6">
      <c r="A6" s="3" t="s">
        <v>18</v>
      </c>
    </row>
    <row r="7">
      <c r="A7" s="3" t="s">
        <v>19</v>
      </c>
    </row>
    <row r="8">
      <c r="A8" s="3" t="s">
        <v>20</v>
      </c>
    </row>
    <row r="9">
      <c r="A9" s="3" t="s">
        <v>21</v>
      </c>
    </row>
    <row r="10">
      <c r="A10" s="3" t="s">
        <v>22</v>
      </c>
    </row>
    <row r="11">
      <c r="A11" s="3" t="s">
        <v>23</v>
      </c>
    </row>
    <row r="12">
      <c r="A12" s="3" t="s">
        <v>24</v>
      </c>
    </row>
    <row r="13">
      <c r="A13" s="8" t="s">
        <v>25</v>
      </c>
    </row>
    <row r="15">
      <c r="A15" s="3" t="s">
        <v>27</v>
      </c>
    </row>
    <row r="16">
      <c r="A16" s="3" t="s">
        <v>28</v>
      </c>
    </row>
    <row r="17">
      <c r="A17" s="3" t="s">
        <v>29</v>
      </c>
    </row>
    <row r="18">
      <c r="A18" s="3" t="s">
        <v>30</v>
      </c>
    </row>
    <row r="19">
      <c r="A19" s="3" t="s">
        <v>31</v>
      </c>
    </row>
    <row r="20">
      <c r="A20" s="3" t="s">
        <v>32</v>
      </c>
    </row>
    <row r="21">
      <c r="A21" s="3" t="s">
        <v>33</v>
      </c>
    </row>
    <row r="22">
      <c r="A22" s="3" t="s">
        <v>34</v>
      </c>
    </row>
    <row r="23">
      <c r="A23" s="3" t="s">
        <v>36</v>
      </c>
    </row>
    <row r="24">
      <c r="A24" s="3"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57"/>
    <col customWidth="1" min="2" max="2" width="25.29"/>
    <col customWidth="1" min="3" max="7" width="27.29"/>
    <col customWidth="1" min="8" max="8" width="19.29"/>
  </cols>
  <sheetData>
    <row r="1">
      <c r="A1" s="1" t="s">
        <v>0</v>
      </c>
      <c r="B1" s="1" t="s">
        <v>3</v>
      </c>
      <c r="C1" s="1" t="s">
        <v>4</v>
      </c>
      <c r="D1" s="1" t="s">
        <v>5</v>
      </c>
      <c r="E1" s="1" t="s">
        <v>6</v>
      </c>
      <c r="F1" s="1" t="s">
        <v>7</v>
      </c>
      <c r="G1" s="1" t="s">
        <v>8</v>
      </c>
      <c r="H1" s="1" t="s">
        <v>9</v>
      </c>
    </row>
    <row r="2">
      <c r="A2" s="3" t="s">
        <v>10</v>
      </c>
      <c r="B2" s="3" t="s">
        <v>11</v>
      </c>
      <c r="C2" s="4"/>
      <c r="D2" s="15" t="str">
        <f t="shared" ref="D2:D1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5" t="str">
        <f t="shared" ref="E2:E12"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5" t="str">
        <f t="shared" ref="F2:F12" si="3">IF(OR(NOT(D2="0"),NOT(E2="0")),B2,D2)</f>
        <v>0</v>
      </c>
      <c r="G2" s="16" t="str">
        <f t="shared" ref="G2:G12" si="4">IF(F2="0",F2,H2)</f>
        <v>0</v>
      </c>
      <c r="H2" s="4">
        <v>2.32911E8</v>
      </c>
    </row>
    <row r="3">
      <c r="A3" s="3" t="s">
        <v>10</v>
      </c>
      <c r="B3" s="3" t="s">
        <v>49</v>
      </c>
      <c r="C3" s="3"/>
      <c r="D3" s="15" t="str">
        <f t="shared" si="1"/>
        <v>0</v>
      </c>
      <c r="E3" s="15" t="str">
        <f t="shared" si="2"/>
        <v>0</v>
      </c>
      <c r="F3" s="15" t="str">
        <f t="shared" si="3"/>
        <v>0</v>
      </c>
      <c r="G3" s="16" t="str">
        <f t="shared" si="4"/>
        <v>0</v>
      </c>
      <c r="H3" s="4">
        <v>5.05716E8</v>
      </c>
    </row>
    <row r="4">
      <c r="A4" s="3" t="s">
        <v>10</v>
      </c>
      <c r="B4" s="3" t="s">
        <v>50</v>
      </c>
      <c r="D4" s="15" t="str">
        <f t="shared" si="1"/>
        <v>0</v>
      </c>
      <c r="E4" s="15" t="str">
        <f t="shared" si="2"/>
        <v>0</v>
      </c>
      <c r="F4" s="15" t="str">
        <f t="shared" si="3"/>
        <v>0</v>
      </c>
      <c r="G4" s="16" t="str">
        <f t="shared" si="4"/>
        <v>0</v>
      </c>
      <c r="H4" s="4">
        <v>1.3117E8</v>
      </c>
    </row>
    <row r="5">
      <c r="A5" s="3" t="s">
        <v>10</v>
      </c>
      <c r="B5" s="3" t="s">
        <v>51</v>
      </c>
      <c r="D5" s="15" t="str">
        <f t="shared" si="1"/>
        <v>0</v>
      </c>
      <c r="E5" s="15" t="str">
        <f t="shared" si="2"/>
        <v>0</v>
      </c>
      <c r="F5" s="15" t="str">
        <f t="shared" si="3"/>
        <v>0</v>
      </c>
      <c r="G5" s="16" t="str">
        <f t="shared" si="4"/>
        <v>0</v>
      </c>
      <c r="H5" s="4">
        <v>5.1999E7</v>
      </c>
    </row>
    <row r="6">
      <c r="A6" s="3" t="s">
        <v>10</v>
      </c>
      <c r="B6" s="3" t="s">
        <v>52</v>
      </c>
      <c r="D6" s="15" t="str">
        <f t="shared" si="1"/>
        <v>0</v>
      </c>
      <c r="E6" s="15" t="str">
        <f t="shared" si="2"/>
        <v>0</v>
      </c>
      <c r="F6" s="15" t="str">
        <f t="shared" si="3"/>
        <v>0</v>
      </c>
      <c r="G6" s="16" t="str">
        <f t="shared" si="4"/>
        <v>0</v>
      </c>
      <c r="H6" s="4">
        <v>5.7348E7</v>
      </c>
    </row>
    <row r="7">
      <c r="A7" s="3" t="s">
        <v>10</v>
      </c>
      <c r="B7" s="3" t="s">
        <v>53</v>
      </c>
      <c r="D7" s="15" t="str">
        <f t="shared" si="1"/>
        <v>0</v>
      </c>
      <c r="E7" s="15" t="str">
        <f t="shared" si="2"/>
        <v>0</v>
      </c>
      <c r="F7" s="15" t="str">
        <f t="shared" si="3"/>
        <v>0</v>
      </c>
      <c r="G7" s="16" t="str">
        <f t="shared" si="4"/>
        <v>0</v>
      </c>
      <c r="H7" s="4">
        <v>1.30278E8</v>
      </c>
    </row>
    <row r="8">
      <c r="A8" s="3" t="s">
        <v>10</v>
      </c>
      <c r="B8" s="3" t="s">
        <v>54</v>
      </c>
      <c r="D8" s="15" t="str">
        <f t="shared" si="1"/>
        <v>0</v>
      </c>
      <c r="E8" s="15" t="str">
        <f t="shared" si="2"/>
        <v>0</v>
      </c>
      <c r="F8" s="15" t="str">
        <f t="shared" si="3"/>
        <v>0</v>
      </c>
      <c r="G8" s="16" t="str">
        <f t="shared" si="4"/>
        <v>0</v>
      </c>
      <c r="H8" s="4">
        <v>6.1798E7</v>
      </c>
    </row>
    <row r="9">
      <c r="A9" s="3" t="s">
        <v>10</v>
      </c>
      <c r="B9" s="3" t="s">
        <v>55</v>
      </c>
      <c r="D9" s="15" t="str">
        <f t="shared" si="1"/>
        <v>0</v>
      </c>
      <c r="E9" s="15" t="str">
        <f t="shared" si="2"/>
        <v>0</v>
      </c>
      <c r="F9" s="15" t="str">
        <f t="shared" si="3"/>
        <v>0</v>
      </c>
      <c r="G9" s="16" t="str">
        <f t="shared" si="4"/>
        <v>0</v>
      </c>
      <c r="H9" s="4">
        <v>1.31773E8</v>
      </c>
    </row>
    <row r="10">
      <c r="A10" s="3" t="s">
        <v>10</v>
      </c>
      <c r="B10" s="3" t="s">
        <v>56</v>
      </c>
      <c r="D10" s="15" t="str">
        <f t="shared" si="1"/>
        <v>0</v>
      </c>
      <c r="E10" s="15" t="str">
        <f t="shared" si="2"/>
        <v>0</v>
      </c>
      <c r="F10" s="15" t="str">
        <f t="shared" si="3"/>
        <v>0</v>
      </c>
      <c r="G10" s="16" t="str">
        <f t="shared" si="4"/>
        <v>0</v>
      </c>
      <c r="H10" s="4">
        <v>1.0747E7</v>
      </c>
    </row>
    <row r="11">
      <c r="A11" s="3" t="s">
        <v>10</v>
      </c>
      <c r="B11" s="3" t="s">
        <v>57</v>
      </c>
      <c r="D11" s="15" t="str">
        <f t="shared" si="1"/>
        <v>0</v>
      </c>
      <c r="E11" s="15" t="str">
        <f t="shared" si="2"/>
        <v>0</v>
      </c>
      <c r="F11" s="15" t="str">
        <f t="shared" si="3"/>
        <v>0</v>
      </c>
      <c r="G11" s="16" t="str">
        <f t="shared" si="4"/>
        <v>0</v>
      </c>
      <c r="H11" s="4">
        <v>638000.0</v>
      </c>
    </row>
    <row r="12">
      <c r="A12" s="3" t="s">
        <v>10</v>
      </c>
      <c r="B12" s="3" t="s">
        <v>58</v>
      </c>
      <c r="C12" s="4"/>
      <c r="D12" s="15" t="str">
        <f t="shared" si="1"/>
        <v>0</v>
      </c>
      <c r="E12" s="15" t="str">
        <f t="shared" si="2"/>
        <v>0</v>
      </c>
      <c r="F12" s="15" t="str">
        <f t="shared" si="3"/>
        <v>0</v>
      </c>
      <c r="G12" s="16" t="str">
        <f t="shared" si="4"/>
        <v>0</v>
      </c>
      <c r="H12" s="4">
        <v>2.4825E7</v>
      </c>
    </row>
    <row r="13">
      <c r="A13" s="3"/>
      <c r="I13" s="18">
        <f>sum(H:H)</f>
        <v>1339203000</v>
      </c>
    </row>
    <row r="14">
      <c r="A14" s="3"/>
      <c r="J1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B1" s="2" t="str">
        <f>'Full Data'!A2</f>
        <v>Shropshire Pension Fund </v>
      </c>
      <c r="C1" s="5"/>
      <c r="D1" s="5"/>
      <c r="E1" s="5"/>
      <c r="F1" s="5"/>
      <c r="G1" s="6" t="s">
        <v>12</v>
      </c>
      <c r="H1" s="5"/>
      <c r="I1" s="7" t="s">
        <v>16</v>
      </c>
      <c r="J1" s="5"/>
      <c r="K1" s="5"/>
      <c r="L1" s="5"/>
      <c r="M1" s="5"/>
      <c r="N1" s="5"/>
      <c r="O1" s="5"/>
      <c r="P1" s="5"/>
      <c r="Q1" s="5"/>
      <c r="R1" s="5"/>
      <c r="S1" s="5"/>
      <c r="T1" s="5"/>
      <c r="U1" s="5"/>
      <c r="V1" s="5"/>
      <c r="W1" s="5"/>
      <c r="X1" s="5"/>
      <c r="Y1" s="5"/>
      <c r="Z1" s="5"/>
    </row>
    <row r="2">
      <c r="A2" s="2" t="s">
        <v>26</v>
      </c>
      <c r="B2" s="9">
        <f>SUM('Full Data'!H1:H1000)</f>
        <v>1339203000</v>
      </c>
      <c r="C2" s="5" t="s">
        <v>12</v>
      </c>
      <c r="D2" s="5"/>
      <c r="E2" s="5"/>
      <c r="F2" s="5"/>
      <c r="G2" s="4">
        <v>1.339E9</v>
      </c>
      <c r="H2" s="5"/>
      <c r="I2" s="5"/>
      <c r="J2" s="5"/>
      <c r="K2" s="5"/>
      <c r="L2" s="5"/>
      <c r="M2" s="5"/>
      <c r="N2" s="5"/>
      <c r="O2" s="5"/>
      <c r="P2" s="5"/>
      <c r="Q2" s="5"/>
      <c r="R2" s="5"/>
      <c r="S2" s="5"/>
      <c r="T2" s="5"/>
      <c r="U2" s="5"/>
      <c r="V2" s="5"/>
      <c r="W2" s="5"/>
      <c r="X2" s="5"/>
      <c r="Y2" s="5"/>
      <c r="Z2" s="5"/>
    </row>
    <row r="3">
      <c r="A3" s="2" t="s">
        <v>35</v>
      </c>
      <c r="B3" s="9">
        <f>SUM('Full Data'!G2:G1000)</f>
        <v>0</v>
      </c>
      <c r="C3" s="5"/>
      <c r="D3" s="5"/>
      <c r="E3" s="5"/>
      <c r="F3" s="5"/>
      <c r="G3" s="5"/>
      <c r="H3" s="5"/>
      <c r="I3" s="5"/>
      <c r="J3" s="5"/>
      <c r="K3" s="5"/>
      <c r="L3" s="5"/>
      <c r="M3" s="5"/>
      <c r="N3" s="5"/>
      <c r="O3" s="5"/>
      <c r="P3" s="5"/>
      <c r="Q3" s="5"/>
      <c r="R3" s="5"/>
      <c r="S3" s="5"/>
      <c r="T3" s="5"/>
      <c r="U3" s="5"/>
      <c r="V3" s="5"/>
      <c r="W3" s="5"/>
      <c r="X3" s="5"/>
      <c r="Y3" s="5"/>
      <c r="Z3" s="5"/>
    </row>
    <row r="4">
      <c r="A4" s="2" t="s">
        <v>38</v>
      </c>
      <c r="B4" s="10">
        <f>B3/B2</f>
        <v>0</v>
      </c>
      <c r="C4" s="5"/>
      <c r="D4" s="5"/>
      <c r="E4" s="5"/>
      <c r="F4" s="5"/>
      <c r="G4" s="5"/>
      <c r="H4" s="5"/>
      <c r="I4" s="5"/>
      <c r="J4" s="5"/>
      <c r="K4" s="5"/>
      <c r="L4" s="5"/>
      <c r="M4" s="5"/>
      <c r="N4" s="5"/>
      <c r="O4" s="5"/>
      <c r="P4" s="5"/>
      <c r="Q4" s="5"/>
      <c r="R4" s="5"/>
      <c r="S4" s="5"/>
      <c r="T4" s="5"/>
      <c r="U4" s="5"/>
      <c r="V4" s="5"/>
      <c r="W4" s="5"/>
      <c r="X4" s="5"/>
      <c r="Y4" s="5"/>
      <c r="Z4" s="5"/>
    </row>
    <row r="5">
      <c r="A5" s="2"/>
      <c r="B5" s="2"/>
      <c r="C5" s="5"/>
      <c r="D5" s="5"/>
      <c r="E5" s="5"/>
      <c r="F5" s="5"/>
      <c r="G5" s="5"/>
      <c r="H5" s="5"/>
      <c r="I5" s="5"/>
      <c r="J5" s="5"/>
      <c r="K5" s="5"/>
      <c r="L5" s="5"/>
      <c r="M5" s="5"/>
      <c r="N5" s="5"/>
      <c r="O5" s="5"/>
      <c r="P5" s="5"/>
      <c r="Q5" s="5"/>
      <c r="R5" s="5"/>
      <c r="S5" s="5"/>
      <c r="T5" s="5"/>
      <c r="U5" s="5"/>
      <c r="V5" s="5"/>
      <c r="W5" s="5"/>
      <c r="X5" s="5"/>
      <c r="Y5" s="5"/>
      <c r="Z5" s="5"/>
    </row>
    <row r="6">
      <c r="A6" s="2"/>
      <c r="B6" s="2"/>
      <c r="C6" s="5"/>
      <c r="D6" s="5"/>
      <c r="E6" s="5"/>
      <c r="F6" s="5"/>
      <c r="G6" s="5"/>
      <c r="H6" s="5"/>
      <c r="I6" s="5"/>
      <c r="J6" s="5"/>
      <c r="K6" s="5"/>
      <c r="L6" s="5"/>
      <c r="M6" s="5"/>
      <c r="N6" s="5"/>
      <c r="O6" s="5"/>
      <c r="P6" s="5"/>
      <c r="Q6" s="5"/>
      <c r="R6" s="5"/>
      <c r="S6" s="5"/>
      <c r="T6" s="5"/>
      <c r="U6" s="5"/>
      <c r="V6" s="5"/>
      <c r="W6" s="5"/>
      <c r="X6" s="5"/>
      <c r="Y6" s="5"/>
      <c r="Z6" s="5"/>
    </row>
    <row r="7">
      <c r="A7" s="2" t="s">
        <v>39</v>
      </c>
      <c r="B7" s="2"/>
      <c r="C7" s="5"/>
      <c r="D7" s="5"/>
      <c r="E7" s="5" t="s">
        <v>40</v>
      </c>
      <c r="F7" s="5"/>
      <c r="G7" s="5"/>
      <c r="H7" s="5"/>
      <c r="I7" s="5"/>
      <c r="J7" s="5"/>
      <c r="K7" s="5"/>
      <c r="L7" s="5"/>
      <c r="M7" s="5"/>
      <c r="N7" s="5"/>
      <c r="O7" s="5"/>
      <c r="P7" s="5"/>
      <c r="Q7" s="5"/>
      <c r="R7" s="5"/>
      <c r="S7" s="5"/>
      <c r="T7" s="5"/>
      <c r="U7" s="5"/>
      <c r="V7" s="5"/>
      <c r="W7" s="5"/>
      <c r="X7" s="5"/>
      <c r="Y7" s="5"/>
      <c r="Z7" s="5"/>
    </row>
    <row r="8">
      <c r="A8" s="2" t="s">
        <v>41</v>
      </c>
      <c r="B8" s="2"/>
      <c r="C8" s="5" t="s">
        <v>2</v>
      </c>
      <c r="D8" s="5"/>
      <c r="E8" s="5"/>
      <c r="F8" s="5"/>
      <c r="G8" s="5"/>
      <c r="H8" s="5"/>
      <c r="I8" s="5"/>
      <c r="J8" s="5"/>
      <c r="K8" s="5"/>
      <c r="L8" s="5"/>
      <c r="M8" s="5"/>
      <c r="N8" s="5"/>
      <c r="O8" s="5"/>
      <c r="P8" s="5"/>
      <c r="Q8" s="5"/>
      <c r="R8" s="5"/>
      <c r="S8" s="5"/>
      <c r="T8" s="5"/>
      <c r="U8" s="5"/>
      <c r="V8" s="5"/>
      <c r="W8" s="5"/>
      <c r="X8" s="5"/>
      <c r="Y8" s="5"/>
      <c r="Z8" s="5"/>
    </row>
    <row r="9">
      <c r="A9" s="11" t="str">
        <f>LARGE('Full Data'!G:G,1)</f>
        <v>#NUM!</v>
      </c>
      <c r="B9" s="10" t="str">
        <f t="shared" ref="B9:B18" si="1">A9/$B$2</f>
        <v>#NUM!</v>
      </c>
      <c r="C9" s="12" t="str">
        <f t="array" ref="C9">INDEX('Full Data'!F:F,MATCH(LARGE('Full Data'!G:G,1),'Full Data'!G:G,0))</f>
        <v>#NUM!</v>
      </c>
      <c r="D9" s="5"/>
      <c r="E9" s="5"/>
      <c r="F9" s="5"/>
      <c r="G9" s="5"/>
      <c r="H9" s="5"/>
      <c r="I9" s="5"/>
      <c r="J9" s="5"/>
      <c r="K9" s="5"/>
      <c r="L9" s="5"/>
      <c r="M9" s="5"/>
      <c r="N9" s="5"/>
      <c r="O9" s="5"/>
      <c r="P9" s="5"/>
      <c r="Q9" s="5"/>
      <c r="R9" s="5"/>
      <c r="S9" s="5"/>
      <c r="T9" s="5"/>
      <c r="U9" s="5"/>
      <c r="V9" s="5"/>
      <c r="W9" s="5"/>
      <c r="X9" s="5"/>
      <c r="Y9" s="5"/>
      <c r="Z9" s="5"/>
    </row>
    <row r="10">
      <c r="A10" s="11" t="str">
        <f>LARGE('Full Data'!G:G,2)</f>
        <v>#NUM!</v>
      </c>
      <c r="B10" s="10" t="str">
        <f t="shared" si="1"/>
        <v>#NUM!</v>
      </c>
      <c r="C10" s="12" t="str">
        <f t="array" ref="C10">INDEX('Full Data'!F:F,MATCH(LARGE('Full Data'!G:G,2),'Full Data'!G:G,0))</f>
        <v>#NUM!</v>
      </c>
      <c r="D10" s="5"/>
      <c r="E10" s="5"/>
      <c r="F10" s="5"/>
      <c r="G10" s="5"/>
      <c r="H10" s="5"/>
      <c r="I10" s="5"/>
      <c r="J10" s="5"/>
      <c r="K10" s="5"/>
      <c r="L10" s="5"/>
      <c r="M10" s="5"/>
      <c r="N10" s="5"/>
      <c r="O10" s="5"/>
      <c r="P10" s="5"/>
      <c r="Q10" s="5"/>
      <c r="R10" s="5"/>
      <c r="S10" s="5"/>
      <c r="T10" s="5"/>
      <c r="U10" s="5"/>
      <c r="V10" s="5"/>
      <c r="W10" s="5"/>
      <c r="X10" s="5"/>
      <c r="Y10" s="5"/>
      <c r="Z10" s="5"/>
    </row>
    <row r="11">
      <c r="A11" s="11" t="str">
        <f>LARGE('Full Data'!G:G,3)</f>
        <v>#NUM!</v>
      </c>
      <c r="B11" s="10" t="str">
        <f t="shared" si="1"/>
        <v>#NUM!</v>
      </c>
      <c r="C11" s="12" t="str">
        <f t="array" ref="C11">INDEX('Full Data'!F:F,MATCH(LARGE('Full Data'!G:G,3),'Full Data'!G:G,0))</f>
        <v>#NUM!</v>
      </c>
      <c r="D11" s="5"/>
      <c r="E11" s="5"/>
      <c r="F11" s="5"/>
      <c r="G11" s="5"/>
      <c r="H11" s="5"/>
      <c r="I11" s="5"/>
      <c r="J11" s="5"/>
      <c r="K11" s="5"/>
      <c r="L11" s="5"/>
      <c r="M11" s="5"/>
      <c r="N11" s="5"/>
      <c r="O11" s="5"/>
      <c r="P11" s="5"/>
      <c r="Q11" s="5"/>
      <c r="R11" s="5"/>
      <c r="S11" s="5"/>
      <c r="T11" s="5"/>
      <c r="U11" s="5"/>
      <c r="V11" s="5"/>
      <c r="W11" s="5"/>
      <c r="X11" s="5"/>
      <c r="Y11" s="5"/>
      <c r="Z11" s="5"/>
    </row>
    <row r="12">
      <c r="A12" s="11" t="str">
        <f>LARGE('Full Data'!G:G,4)</f>
        <v>#NUM!</v>
      </c>
      <c r="B12" s="10" t="str">
        <f t="shared" si="1"/>
        <v>#NUM!</v>
      </c>
      <c r="C12" s="12" t="str">
        <f t="array" ref="C12">INDEX('Full Data'!F:F,MATCH(LARGE('Full Data'!G:G,4),'Full Data'!G:G,0))</f>
        <v>#NUM!</v>
      </c>
      <c r="D12" s="5"/>
      <c r="E12" s="5"/>
      <c r="F12" s="5"/>
      <c r="G12" s="5"/>
      <c r="H12" s="5"/>
      <c r="I12" s="5"/>
      <c r="J12" s="5"/>
      <c r="K12" s="5"/>
      <c r="L12" s="5"/>
      <c r="M12" s="5"/>
      <c r="N12" s="5"/>
      <c r="O12" s="5"/>
      <c r="P12" s="5"/>
      <c r="Q12" s="5"/>
      <c r="R12" s="5"/>
      <c r="S12" s="5"/>
      <c r="T12" s="5"/>
      <c r="U12" s="5"/>
      <c r="V12" s="5"/>
      <c r="W12" s="5"/>
      <c r="X12" s="5"/>
      <c r="Y12" s="5"/>
      <c r="Z12" s="5"/>
    </row>
    <row r="13">
      <c r="A13" s="11" t="str">
        <f>LARGE('Full Data'!G:G,5)</f>
        <v>#NUM!</v>
      </c>
      <c r="B13" s="10" t="str">
        <f t="shared" si="1"/>
        <v>#NUM!</v>
      </c>
      <c r="C13" s="12" t="str">
        <f t="array" ref="C13">INDEX('Full Data'!F:F,MATCH(LARGE('Full Data'!G:G,5),'Full Data'!G:G,0))</f>
        <v>#NUM!</v>
      </c>
      <c r="D13" s="5"/>
      <c r="E13" s="5"/>
      <c r="F13" s="5"/>
      <c r="G13" s="5"/>
      <c r="H13" s="5"/>
      <c r="I13" s="5"/>
      <c r="J13" s="5"/>
      <c r="K13" s="5"/>
      <c r="L13" s="5"/>
      <c r="M13" s="5"/>
      <c r="N13" s="5"/>
      <c r="O13" s="5"/>
      <c r="P13" s="5"/>
      <c r="Q13" s="5"/>
      <c r="R13" s="5"/>
      <c r="S13" s="5"/>
      <c r="T13" s="5"/>
      <c r="U13" s="5"/>
      <c r="V13" s="5"/>
      <c r="W13" s="5"/>
      <c r="X13" s="5"/>
      <c r="Y13" s="5"/>
      <c r="Z13" s="5"/>
    </row>
    <row r="14">
      <c r="A14" s="11" t="str">
        <f>LARGE('Full Data'!G:G,6)</f>
        <v>#NUM!</v>
      </c>
      <c r="B14" s="10" t="str">
        <f t="shared" si="1"/>
        <v>#NUM!</v>
      </c>
      <c r="C14" s="12" t="str">
        <f t="array" ref="C14">INDEX('Full Data'!F:F,MATCH(LARGE('Full Data'!G:G,6),'Full Data'!G:G,0))</f>
        <v>#NUM!</v>
      </c>
      <c r="D14" s="5"/>
      <c r="E14" s="5"/>
      <c r="F14" s="5"/>
      <c r="G14" s="5"/>
      <c r="H14" s="5"/>
      <c r="I14" s="5"/>
      <c r="J14" s="5"/>
      <c r="K14" s="5"/>
      <c r="L14" s="5"/>
      <c r="M14" s="5"/>
      <c r="N14" s="5"/>
      <c r="O14" s="5"/>
      <c r="P14" s="5"/>
      <c r="Q14" s="5"/>
      <c r="R14" s="5"/>
      <c r="S14" s="5"/>
      <c r="T14" s="5"/>
      <c r="U14" s="5"/>
      <c r="V14" s="5"/>
      <c r="W14" s="5"/>
      <c r="X14" s="5"/>
      <c r="Y14" s="5"/>
      <c r="Z14" s="5"/>
    </row>
    <row r="15">
      <c r="A15" s="11" t="str">
        <f>LARGE('Full Data'!G:G,7)</f>
        <v>#NUM!</v>
      </c>
      <c r="B15" s="10" t="str">
        <f t="shared" si="1"/>
        <v>#NUM!</v>
      </c>
      <c r="C15" s="12" t="str">
        <f t="array" ref="C15">INDEX('Full Data'!F:F,MATCH(LARGE('Full Data'!G:G,7),'Full Data'!G:G,0))</f>
        <v>#NUM!</v>
      </c>
      <c r="D15" s="5"/>
      <c r="E15" s="5"/>
      <c r="F15" s="5"/>
      <c r="G15" s="5"/>
      <c r="H15" s="5"/>
      <c r="I15" s="5"/>
      <c r="J15" s="5"/>
      <c r="K15" s="5"/>
      <c r="L15" s="5"/>
      <c r="M15" s="5"/>
      <c r="N15" s="5"/>
      <c r="O15" s="5"/>
      <c r="P15" s="5"/>
      <c r="Q15" s="5"/>
      <c r="R15" s="5"/>
      <c r="S15" s="5"/>
      <c r="T15" s="5"/>
      <c r="U15" s="5"/>
      <c r="V15" s="5"/>
      <c r="W15" s="5"/>
      <c r="X15" s="5"/>
      <c r="Y15" s="5"/>
      <c r="Z15" s="5"/>
    </row>
    <row r="16">
      <c r="A16" s="11" t="str">
        <f>LARGE('Full Data'!G:G,8)</f>
        <v>#NUM!</v>
      </c>
      <c r="B16" s="10" t="str">
        <f t="shared" si="1"/>
        <v>#NUM!</v>
      </c>
      <c r="C16" s="12" t="str">
        <f t="array" ref="C16">INDEX('Full Data'!F:F,MATCH(LARGE('Full Data'!G:G,8),'Full Data'!G:G,0))</f>
        <v>#NUM!</v>
      </c>
      <c r="D16" s="5"/>
      <c r="E16" s="5"/>
      <c r="F16" s="5"/>
      <c r="G16" s="5"/>
      <c r="H16" s="5"/>
      <c r="I16" s="5"/>
      <c r="J16" s="5"/>
      <c r="K16" s="5"/>
      <c r="L16" s="5"/>
      <c r="M16" s="5"/>
      <c r="N16" s="5"/>
      <c r="O16" s="5"/>
      <c r="P16" s="5"/>
      <c r="Q16" s="5"/>
      <c r="R16" s="5"/>
      <c r="S16" s="5"/>
      <c r="T16" s="5"/>
      <c r="U16" s="5"/>
      <c r="V16" s="5"/>
      <c r="W16" s="5"/>
      <c r="X16" s="5"/>
      <c r="Y16" s="5"/>
      <c r="Z16" s="5"/>
    </row>
    <row r="17">
      <c r="A17" s="11" t="str">
        <f>LARGE('Full Data'!G:G,9)</f>
        <v>#NUM!</v>
      </c>
      <c r="B17" s="10" t="str">
        <f t="shared" si="1"/>
        <v>#NUM!</v>
      </c>
      <c r="C17" s="12" t="str">
        <f t="array" ref="C17">INDEX('Full Data'!F:F,MATCH(LARGE('Full Data'!G:G,9),'Full Data'!G:G,0))</f>
        <v>#NUM!</v>
      </c>
      <c r="D17" s="5"/>
      <c r="E17" s="5"/>
      <c r="F17" s="5"/>
      <c r="G17" s="5"/>
      <c r="H17" s="5"/>
      <c r="I17" s="5"/>
      <c r="J17" s="5"/>
      <c r="K17" s="5"/>
      <c r="L17" s="5"/>
      <c r="M17" s="5"/>
      <c r="N17" s="5"/>
      <c r="O17" s="5"/>
      <c r="P17" s="5"/>
      <c r="Q17" s="5"/>
      <c r="R17" s="5"/>
      <c r="S17" s="5"/>
      <c r="T17" s="5"/>
      <c r="U17" s="5"/>
      <c r="V17" s="5"/>
      <c r="W17" s="5"/>
      <c r="X17" s="5"/>
      <c r="Y17" s="5"/>
      <c r="Z17" s="5"/>
    </row>
    <row r="18">
      <c r="A18" s="11" t="str">
        <f>LARGE('Full Data'!G:G,10)</f>
        <v>#NUM!</v>
      </c>
      <c r="B18" s="10" t="str">
        <f t="shared" si="1"/>
        <v>#NUM!</v>
      </c>
      <c r="C18" s="12" t="str">
        <f t="array" ref="C18">INDEX('Full Data'!F:F,MATCH(LARGE('Full Data'!G:G,10),'Full Data'!G:G,0))</f>
        <v>#NUM!</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4" max="4" width="33.57"/>
  </cols>
  <sheetData>
    <row r="1">
      <c r="A1" s="2" t="s">
        <v>42</v>
      </c>
      <c r="B1" s="13">
        <v>0.1</v>
      </c>
      <c r="C1" s="5"/>
      <c r="D1" s="5"/>
      <c r="E1" s="5"/>
      <c r="F1" s="5"/>
      <c r="G1" s="5"/>
      <c r="H1" s="5"/>
      <c r="I1" s="5"/>
      <c r="J1" s="5"/>
      <c r="K1" s="5"/>
      <c r="L1" s="5"/>
      <c r="M1" s="5"/>
      <c r="N1" s="5"/>
      <c r="O1" s="5"/>
      <c r="P1" s="5"/>
      <c r="Q1" s="5"/>
      <c r="R1" s="5"/>
      <c r="S1" s="5"/>
      <c r="T1" s="5"/>
      <c r="U1" s="5"/>
      <c r="V1" s="5"/>
      <c r="W1" s="5"/>
      <c r="X1" s="5"/>
      <c r="Y1" s="5"/>
      <c r="Z1" s="5"/>
    </row>
    <row r="2">
      <c r="A2" s="2"/>
      <c r="B2" s="14" t="s">
        <v>41</v>
      </c>
      <c r="C2" s="5" t="s">
        <v>43</v>
      </c>
      <c r="D2" s="5" t="s">
        <v>2</v>
      </c>
      <c r="E2" s="5" t="s">
        <v>44</v>
      </c>
      <c r="F2" s="5" t="s">
        <v>45</v>
      </c>
      <c r="G2" s="5" t="s">
        <v>46</v>
      </c>
      <c r="H2" s="5"/>
      <c r="I2" s="5"/>
      <c r="J2" s="5"/>
      <c r="K2" s="5"/>
      <c r="L2" s="5"/>
      <c r="M2" s="5"/>
      <c r="N2" s="5"/>
      <c r="O2" s="5"/>
      <c r="P2" s="5"/>
      <c r="Q2" s="5"/>
      <c r="R2" s="5"/>
      <c r="S2" s="5"/>
      <c r="T2" s="5"/>
      <c r="U2" s="5"/>
      <c r="V2" s="5"/>
      <c r="W2" s="5"/>
      <c r="X2" s="5"/>
      <c r="Y2" s="5"/>
      <c r="Z2" s="5"/>
    </row>
    <row r="3">
      <c r="A3" s="2"/>
      <c r="B3" s="14"/>
      <c r="C3" s="5"/>
      <c r="D3" s="5"/>
      <c r="E3" s="5"/>
      <c r="F3" s="5"/>
      <c r="G3" s="5"/>
      <c r="H3" s="5"/>
      <c r="I3" s="5"/>
      <c r="J3" s="5"/>
      <c r="K3" s="5"/>
      <c r="L3" s="5"/>
      <c r="M3" s="5"/>
      <c r="N3" s="5"/>
      <c r="O3" s="5"/>
      <c r="P3" s="5"/>
      <c r="Q3" s="5"/>
      <c r="R3" s="5"/>
      <c r="S3" s="5"/>
      <c r="T3" s="5"/>
      <c r="U3" s="5"/>
      <c r="V3" s="5"/>
      <c r="W3" s="5"/>
      <c r="X3" s="5"/>
      <c r="Y3" s="5"/>
      <c r="Z3" s="5"/>
    </row>
    <row r="4">
      <c r="A4" s="2" t="s">
        <v>47</v>
      </c>
      <c r="B4" s="11">
        <f>'Fossil Fuel direct investments'!B2</f>
        <v>1339203000</v>
      </c>
      <c r="C4" s="5"/>
      <c r="D4" s="12"/>
      <c r="E4" s="5"/>
      <c r="F4" s="5"/>
      <c r="G4" s="5"/>
      <c r="H4" s="5"/>
      <c r="I4" s="5"/>
      <c r="J4" s="5"/>
      <c r="K4" s="5"/>
      <c r="L4" s="5"/>
      <c r="M4" s="5"/>
      <c r="N4" s="5"/>
      <c r="O4" s="5"/>
      <c r="P4" s="5"/>
      <c r="Q4" s="5"/>
      <c r="R4" s="5"/>
      <c r="S4" s="5"/>
      <c r="T4" s="5"/>
      <c r="U4" s="5"/>
      <c r="V4" s="5"/>
      <c r="W4" s="5"/>
      <c r="X4" s="5"/>
      <c r="Y4" s="5"/>
      <c r="Z4" s="5"/>
    </row>
    <row r="5">
      <c r="A5" s="11">
        <v>1.0</v>
      </c>
      <c r="B5" s="11">
        <f>LARGE('Full Data'!H:H,A5)</f>
        <v>505716000</v>
      </c>
      <c r="C5" s="10">
        <f t="shared" ref="C5:C19" si="1">B5/$B$4</f>
        <v>0.3776246021</v>
      </c>
      <c r="D5" s="12" t="str">
        <f t="array" ref="D5">INDEX('Full Data'!B:B,MATCH(LARGE('Full Data'!H:H,A5),'Full Data'!H:H,0))</f>
        <v>Global Equities pooled fund </v>
      </c>
      <c r="E5" s="6" t="s">
        <v>48</v>
      </c>
      <c r="F5" s="11">
        <f t="shared" ref="F5:F19" si="2">IF(E5="yes",B5*$B$1,0)</f>
        <v>50571600</v>
      </c>
      <c r="G5" s="10">
        <f t="shared" ref="G5:G19" si="3">F5/$B$4</f>
        <v>0.03776246021</v>
      </c>
      <c r="H5" s="5"/>
      <c r="I5" s="5"/>
      <c r="J5" s="5"/>
      <c r="K5" s="5"/>
      <c r="L5" s="5"/>
      <c r="M5" s="5"/>
      <c r="N5" s="5"/>
      <c r="O5" s="5"/>
      <c r="P5" s="5"/>
      <c r="Q5" s="5"/>
      <c r="R5" s="5"/>
      <c r="S5" s="5"/>
      <c r="T5" s="5"/>
      <c r="U5" s="5"/>
      <c r="V5" s="5"/>
      <c r="W5" s="5"/>
      <c r="X5" s="5"/>
      <c r="Y5" s="5"/>
      <c r="Z5" s="5"/>
    </row>
    <row r="6">
      <c r="A6" s="11">
        <v>2.0</v>
      </c>
      <c r="B6" s="11">
        <f>LARGE('Full Data'!H:H,A6)</f>
        <v>232911000</v>
      </c>
      <c r="C6" s="10">
        <f t="shared" si="1"/>
        <v>0.1739176212</v>
      </c>
      <c r="D6" s="12" t="str">
        <f t="array" ref="D6">INDEX('Full Data'!B:B,MATCH(LARGE('Full Data'!H:H,A6),'Full Data'!H:H,0))</f>
        <v>UK equities pooled fund</v>
      </c>
      <c r="E6" s="6" t="s">
        <v>48</v>
      </c>
      <c r="F6" s="11">
        <f t="shared" si="2"/>
        <v>23291100</v>
      </c>
      <c r="G6" s="10">
        <f t="shared" si="3"/>
        <v>0.01739176212</v>
      </c>
      <c r="H6" s="5"/>
      <c r="I6" s="5"/>
      <c r="J6" s="5"/>
      <c r="K6" s="5"/>
      <c r="L6" s="5"/>
      <c r="M6" s="5"/>
      <c r="N6" s="5"/>
      <c r="O6" s="5"/>
      <c r="P6" s="5"/>
      <c r="Q6" s="5"/>
      <c r="R6" s="5"/>
      <c r="S6" s="5"/>
      <c r="T6" s="5"/>
      <c r="U6" s="5"/>
      <c r="V6" s="5"/>
      <c r="W6" s="5"/>
      <c r="X6" s="5"/>
      <c r="Y6" s="5"/>
      <c r="Z6" s="5"/>
    </row>
    <row r="7">
      <c r="A7" s="11">
        <v>3.0</v>
      </c>
      <c r="B7" s="11">
        <f>LARGE('Full Data'!H:H,A7)</f>
        <v>131773000</v>
      </c>
      <c r="C7" s="10">
        <f t="shared" si="1"/>
        <v>0.09839658364</v>
      </c>
      <c r="D7" s="12" t="str">
        <f t="array" ref="D7">INDEX('Full Data'!B:B,MATCH(LARGE('Full Data'!H:H,A7),'Full Data'!H:H,0))</f>
        <v>UK index linked gilts</v>
      </c>
      <c r="E7" s="5"/>
      <c r="F7" s="11">
        <f t="shared" si="2"/>
        <v>0</v>
      </c>
      <c r="G7" s="10">
        <f t="shared" si="3"/>
        <v>0</v>
      </c>
      <c r="H7" s="5"/>
      <c r="I7" s="5"/>
      <c r="J7" s="5"/>
      <c r="K7" s="5"/>
      <c r="L7" s="5"/>
      <c r="M7" s="5"/>
      <c r="N7" s="5"/>
      <c r="O7" s="5"/>
      <c r="P7" s="5"/>
      <c r="Q7" s="5"/>
      <c r="R7" s="5"/>
      <c r="S7" s="5"/>
      <c r="T7" s="5"/>
      <c r="U7" s="5"/>
      <c r="V7" s="5"/>
      <c r="W7" s="5"/>
      <c r="X7" s="5"/>
      <c r="Y7" s="5"/>
      <c r="Z7" s="5"/>
    </row>
    <row r="8">
      <c r="A8" s="11">
        <v>4.0</v>
      </c>
      <c r="B8" s="11">
        <f>LARGE('Full Data'!H:H,A8)</f>
        <v>131170000</v>
      </c>
      <c r="C8" s="10">
        <f t="shared" si="1"/>
        <v>0.09794631583</v>
      </c>
      <c r="D8" s="12" t="str">
        <f t="array" ref="D8">INDEX('Full Data'!B:B,MATCH(LARGE('Full Data'!H:H,A8),'Full Data'!H:H,0))</f>
        <v>Corporate Bonds</v>
      </c>
      <c r="E8" s="5"/>
      <c r="F8" s="11">
        <f t="shared" si="2"/>
        <v>0</v>
      </c>
      <c r="G8" s="10">
        <f t="shared" si="3"/>
        <v>0</v>
      </c>
      <c r="H8" s="5"/>
      <c r="I8" s="5"/>
      <c r="J8" s="5"/>
      <c r="K8" s="5"/>
      <c r="L8" s="5"/>
      <c r="M8" s="5"/>
      <c r="N8" s="5"/>
      <c r="O8" s="5"/>
      <c r="P8" s="5"/>
      <c r="Q8" s="5"/>
      <c r="R8" s="5"/>
      <c r="S8" s="5"/>
      <c r="T8" s="5"/>
      <c r="U8" s="5"/>
      <c r="V8" s="5"/>
      <c r="W8" s="5"/>
      <c r="X8" s="5"/>
      <c r="Y8" s="5"/>
      <c r="Z8" s="5"/>
    </row>
    <row r="9">
      <c r="A9" s="11">
        <v>5.0</v>
      </c>
      <c r="B9" s="11">
        <f>LARGE('Full Data'!H:H,A9)</f>
        <v>130278000</v>
      </c>
      <c r="C9" s="10">
        <f t="shared" si="1"/>
        <v>0.09728024803</v>
      </c>
      <c r="D9" s="12" t="str">
        <f t="array" ref="D9">INDEX('Full Data'!B:B,MATCH(LARGE('Full Data'!H:H,A9),'Full Data'!H:H,0))</f>
        <v>Hedge Funds</v>
      </c>
      <c r="E9" s="5"/>
      <c r="F9" s="11">
        <f t="shared" si="2"/>
        <v>0</v>
      </c>
      <c r="G9" s="10">
        <f t="shared" si="3"/>
        <v>0</v>
      </c>
      <c r="H9" s="5"/>
      <c r="I9" s="5"/>
      <c r="J9" s="5"/>
      <c r="K9" s="5"/>
      <c r="L9" s="5"/>
      <c r="M9" s="5"/>
      <c r="N9" s="5"/>
      <c r="O9" s="5"/>
      <c r="P9" s="5"/>
      <c r="Q9" s="5"/>
      <c r="R9" s="5"/>
      <c r="S9" s="5"/>
      <c r="T9" s="5"/>
      <c r="U9" s="5"/>
      <c r="V9" s="5"/>
      <c r="W9" s="5"/>
      <c r="X9" s="5"/>
      <c r="Y9" s="5"/>
      <c r="Z9" s="5"/>
    </row>
    <row r="10">
      <c r="A10" s="11">
        <v>6.0</v>
      </c>
      <c r="B10" s="11">
        <f>LARGE('Full Data'!H:H,A10)</f>
        <v>61798000</v>
      </c>
      <c r="C10" s="10">
        <f t="shared" si="1"/>
        <v>0.0461453566</v>
      </c>
      <c r="D10" s="12" t="str">
        <f t="array" ref="D10">INDEX('Full Data'!B:B,MATCH(LARGE('Full Data'!H:H,A10),'Full Data'!H:H,0))</f>
        <v>Global Govt Bonds</v>
      </c>
      <c r="E10" s="5"/>
      <c r="F10" s="11">
        <f t="shared" si="2"/>
        <v>0</v>
      </c>
      <c r="G10" s="10">
        <f t="shared" si="3"/>
        <v>0</v>
      </c>
      <c r="H10" s="5"/>
      <c r="I10" s="5"/>
      <c r="J10" s="5"/>
      <c r="K10" s="5"/>
      <c r="L10" s="5"/>
      <c r="M10" s="5"/>
      <c r="N10" s="5"/>
      <c r="O10" s="5"/>
      <c r="P10" s="5"/>
      <c r="Q10" s="5"/>
      <c r="R10" s="5"/>
      <c r="S10" s="5"/>
      <c r="T10" s="5"/>
      <c r="U10" s="5"/>
      <c r="V10" s="5"/>
      <c r="W10" s="5"/>
      <c r="X10" s="5"/>
      <c r="Y10" s="5"/>
      <c r="Z10" s="5"/>
    </row>
    <row r="11">
      <c r="A11" s="11">
        <v>7.0</v>
      </c>
      <c r="B11" s="11">
        <f>LARGE('Full Data'!H:H,A11)</f>
        <v>57348000</v>
      </c>
      <c r="C11" s="10">
        <f t="shared" si="1"/>
        <v>0.04282248472</v>
      </c>
      <c r="D11" s="12" t="str">
        <f t="array" ref="D11">INDEX('Full Data'!B:B,MATCH(LARGE('Full Data'!H:H,A11),'Full Data'!H:H,0))</f>
        <v>Private Equity</v>
      </c>
      <c r="E11" s="5"/>
      <c r="F11" s="11">
        <f t="shared" si="2"/>
        <v>0</v>
      </c>
      <c r="G11" s="10">
        <f t="shared" si="3"/>
        <v>0</v>
      </c>
      <c r="H11" s="5"/>
      <c r="I11" s="5"/>
      <c r="J11" s="5"/>
      <c r="K11" s="5"/>
      <c r="L11" s="5"/>
      <c r="M11" s="5"/>
      <c r="N11" s="5"/>
      <c r="O11" s="5"/>
      <c r="P11" s="5"/>
      <c r="Q11" s="5"/>
      <c r="R11" s="5"/>
      <c r="S11" s="5"/>
      <c r="T11" s="5"/>
      <c r="U11" s="5"/>
      <c r="V11" s="5"/>
      <c r="W11" s="5"/>
      <c r="X11" s="5"/>
      <c r="Y11" s="5"/>
      <c r="Z11" s="5"/>
    </row>
    <row r="12">
      <c r="A12" s="11">
        <v>8.0</v>
      </c>
      <c r="B12" s="11">
        <f>LARGE('Full Data'!H:H,A12)</f>
        <v>51999000</v>
      </c>
      <c r="C12" s="10">
        <f t="shared" si="1"/>
        <v>0.03882831804</v>
      </c>
      <c r="D12" s="12" t="str">
        <f t="array" ref="D12">INDEX('Full Data'!B:B,MATCH(LARGE('Full Data'!H:H,A12),'Full Data'!H:H,0))</f>
        <v>Property</v>
      </c>
      <c r="E12" s="5"/>
      <c r="F12" s="11">
        <f t="shared" si="2"/>
        <v>0</v>
      </c>
      <c r="G12" s="10">
        <f t="shared" si="3"/>
        <v>0</v>
      </c>
      <c r="H12" s="5"/>
      <c r="I12" s="5"/>
      <c r="J12" s="5"/>
      <c r="K12" s="5"/>
      <c r="L12" s="5"/>
      <c r="M12" s="5"/>
      <c r="N12" s="5"/>
      <c r="O12" s="5"/>
      <c r="P12" s="5"/>
      <c r="Q12" s="5"/>
      <c r="R12" s="5"/>
      <c r="S12" s="5"/>
      <c r="T12" s="5"/>
      <c r="U12" s="5"/>
      <c r="V12" s="5"/>
      <c r="W12" s="5"/>
      <c r="X12" s="5"/>
      <c r="Y12" s="5"/>
      <c r="Z12" s="5"/>
    </row>
    <row r="13">
      <c r="A13" s="11">
        <v>9.0</v>
      </c>
      <c r="B13" s="11">
        <f>LARGE('Full Data'!H:H,A13)</f>
        <v>24825000</v>
      </c>
      <c r="C13" s="10">
        <f t="shared" si="1"/>
        <v>0.01853714485</v>
      </c>
      <c r="D13" s="12" t="str">
        <f t="array" ref="D13">INDEX('Full Data'!B:B,MATCH(LARGE('Full Data'!H:H,A13),'Full Data'!H:H,0))</f>
        <v>Net assets inc cash</v>
      </c>
      <c r="E13" s="5"/>
      <c r="F13" s="11">
        <f t="shared" si="2"/>
        <v>0</v>
      </c>
      <c r="G13" s="10">
        <f t="shared" si="3"/>
        <v>0</v>
      </c>
      <c r="H13" s="5"/>
      <c r="I13" s="5"/>
      <c r="J13" s="5"/>
      <c r="K13" s="5"/>
      <c r="L13" s="5"/>
      <c r="M13" s="5"/>
      <c r="N13" s="5"/>
      <c r="O13" s="5"/>
      <c r="P13" s="5"/>
      <c r="Q13" s="5"/>
      <c r="R13" s="5"/>
      <c r="S13" s="5"/>
      <c r="T13" s="5"/>
      <c r="U13" s="5"/>
      <c r="V13" s="5"/>
      <c r="W13" s="5"/>
      <c r="X13" s="5"/>
      <c r="Y13" s="5"/>
      <c r="Z13" s="5"/>
    </row>
    <row r="14">
      <c r="A14" s="11">
        <v>10.0</v>
      </c>
      <c r="B14" s="11">
        <f>LARGE('Full Data'!H:H,A14)</f>
        <v>10747000</v>
      </c>
      <c r="C14" s="10">
        <f t="shared" si="1"/>
        <v>0.008024922286</v>
      </c>
      <c r="D14" s="12" t="str">
        <f t="array" ref="D14">INDEX('Full Data'!B:B,MATCH(LARGE('Full Data'!H:H,A14),'Full Data'!H:H,0))</f>
        <v>Infrastructure</v>
      </c>
      <c r="E14" s="5"/>
      <c r="F14" s="11">
        <f t="shared" si="2"/>
        <v>0</v>
      </c>
      <c r="G14" s="10">
        <f t="shared" si="3"/>
        <v>0</v>
      </c>
      <c r="H14" s="5"/>
      <c r="I14" s="5"/>
      <c r="J14" s="5"/>
      <c r="K14" s="5"/>
      <c r="L14" s="5"/>
      <c r="M14" s="5"/>
      <c r="N14" s="5"/>
      <c r="O14" s="5"/>
      <c r="P14" s="5"/>
      <c r="Q14" s="5"/>
      <c r="R14" s="5"/>
      <c r="S14" s="5"/>
      <c r="T14" s="5"/>
      <c r="U14" s="5"/>
      <c r="V14" s="5"/>
      <c r="W14" s="5"/>
      <c r="X14" s="5"/>
      <c r="Y14" s="5"/>
      <c r="Z14" s="5"/>
    </row>
    <row r="15">
      <c r="A15" s="11">
        <v>11.0</v>
      </c>
      <c r="B15" s="11">
        <f>LARGE('Full Data'!H:H,A15)</f>
        <v>638000</v>
      </c>
      <c r="C15" s="10">
        <f t="shared" si="1"/>
        <v>0.000476402756</v>
      </c>
      <c r="D15" s="12" t="str">
        <f t="array" ref="D15">INDEX('Full Data'!B:B,MATCH(LARGE('Full Data'!H:H,A15),'Full Data'!H:H,0))</f>
        <v>Net derivative assets</v>
      </c>
      <c r="E15" s="5"/>
      <c r="F15" s="11">
        <f t="shared" si="2"/>
        <v>0</v>
      </c>
      <c r="G15" s="10">
        <f t="shared" si="3"/>
        <v>0</v>
      </c>
      <c r="H15" s="5"/>
      <c r="I15" s="5"/>
      <c r="J15" s="5"/>
      <c r="K15" s="5"/>
      <c r="L15" s="5"/>
      <c r="M15" s="5"/>
      <c r="N15" s="5"/>
      <c r="O15" s="5"/>
      <c r="P15" s="5"/>
      <c r="Q15" s="5"/>
      <c r="R15" s="5"/>
      <c r="S15" s="5"/>
      <c r="T15" s="5"/>
      <c r="U15" s="5"/>
      <c r="V15" s="5"/>
      <c r="W15" s="5"/>
      <c r="X15" s="5"/>
      <c r="Y15" s="5"/>
      <c r="Z15" s="5"/>
    </row>
    <row r="16">
      <c r="A16" s="11">
        <v>12.0</v>
      </c>
      <c r="B16" s="11" t="str">
        <f>LARGE('Full Data'!H:H,A16)</f>
        <v>#NUM!</v>
      </c>
      <c r="C16" s="10" t="str">
        <f t="shared" si="1"/>
        <v>#NUM!</v>
      </c>
      <c r="D16" s="12" t="str">
        <f t="array" ref="D16">INDEX('Full Data'!B:B,MATCH(LARGE('Full Data'!H:H,A16),'Full Data'!H:H,0))</f>
        <v>#NUM!</v>
      </c>
      <c r="E16" s="5"/>
      <c r="F16" s="11">
        <f t="shared" si="2"/>
        <v>0</v>
      </c>
      <c r="G16" s="10">
        <f t="shared" si="3"/>
        <v>0</v>
      </c>
      <c r="H16" s="5"/>
      <c r="I16" s="5"/>
      <c r="J16" s="5"/>
      <c r="K16" s="5"/>
      <c r="L16" s="5"/>
      <c r="M16" s="5"/>
      <c r="N16" s="5"/>
      <c r="O16" s="5"/>
      <c r="P16" s="5"/>
      <c r="Q16" s="5"/>
      <c r="R16" s="5"/>
      <c r="S16" s="5"/>
      <c r="T16" s="5"/>
      <c r="U16" s="5"/>
      <c r="V16" s="5"/>
      <c r="W16" s="5"/>
      <c r="X16" s="5"/>
      <c r="Y16" s="5"/>
      <c r="Z16" s="5"/>
    </row>
    <row r="17">
      <c r="A17" s="11">
        <v>13.0</v>
      </c>
      <c r="B17" s="11" t="str">
        <f>LARGE('Full Data'!H:H,A17)</f>
        <v>#NUM!</v>
      </c>
      <c r="C17" s="10" t="str">
        <f t="shared" si="1"/>
        <v>#NUM!</v>
      </c>
      <c r="D17" s="12" t="str">
        <f t="array" ref="D17">INDEX('Full Data'!B:B,MATCH(LARGE('Full Data'!H:H,A17),'Full Data'!H:H,0))</f>
        <v>#NUM!</v>
      </c>
      <c r="E17" s="5"/>
      <c r="F17" s="11">
        <f t="shared" si="2"/>
        <v>0</v>
      </c>
      <c r="G17" s="10">
        <f t="shared" si="3"/>
        <v>0</v>
      </c>
      <c r="H17" s="5"/>
      <c r="I17" s="5"/>
      <c r="J17" s="5"/>
      <c r="K17" s="5"/>
      <c r="L17" s="5"/>
      <c r="M17" s="5"/>
      <c r="N17" s="5"/>
      <c r="O17" s="5"/>
      <c r="P17" s="5"/>
      <c r="Q17" s="5"/>
      <c r="R17" s="5"/>
      <c r="S17" s="5"/>
      <c r="T17" s="5"/>
      <c r="U17" s="5"/>
      <c r="V17" s="5"/>
      <c r="W17" s="5"/>
      <c r="X17" s="5"/>
      <c r="Y17" s="5"/>
      <c r="Z17" s="5"/>
    </row>
    <row r="18">
      <c r="A18" s="11">
        <v>14.0</v>
      </c>
      <c r="B18" s="11" t="str">
        <f>LARGE('Full Data'!H:H,A18)</f>
        <v>#NUM!</v>
      </c>
      <c r="C18" s="10" t="str">
        <f t="shared" si="1"/>
        <v>#NUM!</v>
      </c>
      <c r="D18" s="12" t="str">
        <f t="array" ref="D18">INDEX('Full Data'!B:B,MATCH(LARGE('Full Data'!H:H,A18),'Full Data'!H:H,0))</f>
        <v>#NUM!</v>
      </c>
      <c r="E18" s="5"/>
      <c r="F18" s="11">
        <f t="shared" si="2"/>
        <v>0</v>
      </c>
      <c r="G18" s="10">
        <f t="shared" si="3"/>
        <v>0</v>
      </c>
      <c r="H18" s="5"/>
      <c r="I18" s="5"/>
      <c r="J18" s="5"/>
      <c r="K18" s="5"/>
      <c r="L18" s="5"/>
      <c r="M18" s="5"/>
      <c r="N18" s="5"/>
      <c r="O18" s="5"/>
      <c r="P18" s="5"/>
      <c r="Q18" s="5"/>
      <c r="R18" s="5"/>
      <c r="S18" s="5"/>
      <c r="T18" s="5"/>
      <c r="U18" s="5"/>
      <c r="V18" s="5"/>
      <c r="W18" s="5"/>
      <c r="X18" s="5"/>
      <c r="Y18" s="5"/>
      <c r="Z18" s="5"/>
    </row>
    <row r="19">
      <c r="A19" s="17">
        <v>15.0</v>
      </c>
      <c r="B19" s="11" t="str">
        <f>LARGE('Full Data'!H:H,A19)</f>
        <v>#NUM!</v>
      </c>
      <c r="C19" s="10" t="str">
        <f t="shared" si="1"/>
        <v>#NUM!</v>
      </c>
      <c r="D19" s="12" t="str">
        <f t="array" ref="D19">INDEX('Full Data'!B:B,MATCH(LARGE('Full Data'!H:H,A19),'Full Data'!H:H,0))</f>
        <v>#NUM!</v>
      </c>
      <c r="E19" s="5"/>
      <c r="F19" s="11">
        <f t="shared" si="2"/>
        <v>0</v>
      </c>
      <c r="G19" s="10">
        <f t="shared" si="3"/>
        <v>0</v>
      </c>
      <c r="H19" s="5"/>
      <c r="I19" s="5"/>
      <c r="J19" s="5"/>
      <c r="K19" s="5"/>
      <c r="L19" s="5"/>
      <c r="M19" s="5"/>
      <c r="N19" s="5"/>
      <c r="O19" s="5"/>
      <c r="P19" s="5"/>
      <c r="Q19" s="5"/>
      <c r="R19" s="5"/>
      <c r="S19" s="5"/>
      <c r="T19" s="5"/>
      <c r="U19" s="5"/>
      <c r="V19" s="5"/>
      <c r="W19" s="5"/>
      <c r="X19" s="5"/>
      <c r="Y19" s="5"/>
      <c r="Z19" s="5"/>
    </row>
    <row r="20">
      <c r="A20" s="5"/>
      <c r="B20" s="5"/>
      <c r="C20" s="5"/>
      <c r="D20" s="5"/>
      <c r="E20" s="5" t="s">
        <v>59</v>
      </c>
      <c r="F20" s="11">
        <f t="shared" ref="F20:G20" si="4">SUM(F5:F19)</f>
        <v>73862700</v>
      </c>
      <c r="G20" s="10">
        <f t="shared" si="4"/>
        <v>0.05515422232</v>
      </c>
      <c r="H20" s="5"/>
      <c r="I20" s="5"/>
      <c r="J20" s="5"/>
      <c r="K20" s="5"/>
      <c r="L20" s="5"/>
      <c r="M20" s="5"/>
      <c r="N20" s="5"/>
      <c r="O20" s="5"/>
      <c r="P20" s="5"/>
      <c r="Q20" s="5"/>
      <c r="R20" s="5"/>
      <c r="S20" s="5"/>
      <c r="T20" s="5"/>
      <c r="U20" s="5"/>
      <c r="V20" s="5"/>
      <c r="W20" s="5"/>
      <c r="X20" s="5"/>
      <c r="Y20" s="5"/>
      <c r="Z20" s="5"/>
    </row>
    <row r="21">
      <c r="A21" s="5"/>
      <c r="B21" s="5"/>
      <c r="C21" s="5"/>
      <c r="D21" s="5"/>
      <c r="E21" s="5" t="s">
        <v>60</v>
      </c>
      <c r="F21" s="11">
        <f>'Fossil Fuel direct investments'!B3</f>
        <v>0</v>
      </c>
      <c r="G21" s="10">
        <f>'Fossil Fuel direct investments'!B4</f>
        <v>0</v>
      </c>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t="s">
        <v>61</v>
      </c>
      <c r="F23" s="11">
        <f t="shared" ref="F23:G23" si="5">F20+F21</f>
        <v>73862700</v>
      </c>
      <c r="G23" s="10">
        <f t="shared" si="5"/>
        <v>0.05515422232</v>
      </c>
      <c r="H23" s="5"/>
      <c r="I23" s="5"/>
      <c r="J23" s="5"/>
      <c r="K23" s="5"/>
      <c r="L23" s="5"/>
      <c r="M23" s="5"/>
      <c r="N23" s="5"/>
      <c r="O23" s="5"/>
      <c r="P23" s="5"/>
      <c r="Q23" s="5"/>
      <c r="R23" s="5"/>
      <c r="S23" s="5"/>
      <c r="T23" s="5"/>
      <c r="U23" s="5"/>
      <c r="V23" s="5"/>
      <c r="W23" s="5"/>
      <c r="X23" s="5"/>
      <c r="Y23" s="5"/>
      <c r="Z23" s="5"/>
    </row>
    <row r="24">
      <c r="A24" s="5"/>
      <c r="B24" s="5"/>
      <c r="C24" s="5"/>
      <c r="D24" s="5"/>
      <c r="E24" s="5" t="s">
        <v>26</v>
      </c>
      <c r="F24" s="9">
        <f>'Fossil Fuel direct investments'!B2</f>
        <v>1339203000</v>
      </c>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