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<sst xmlns="http://schemas.openxmlformats.org/spreadsheetml/2006/main" count="1054" uniqueCount="353">
  <si>
    <t>Name</t>
  </si>
  <si>
    <t>To access the full data open the sheet "Full Data" from the menu at the bottom.</t>
  </si>
  <si>
    <t xml:space="preserve">Name of Local Authority Pension Fund </t>
  </si>
  <si>
    <t>Description of holding</t>
  </si>
  <si>
    <t>Sub-category / classification</t>
  </si>
  <si>
    <t>Oil / Gas companies</t>
  </si>
  <si>
    <t>Coal companies</t>
  </si>
  <si>
    <t>Verification</t>
  </si>
  <si>
    <t>Fossil fuel amounts</t>
  </si>
  <si>
    <t>All Amounts</t>
  </si>
  <si>
    <t xml:space="preserve">West Sussex Pension Fund </t>
  </si>
  <si>
    <t>CIELO SA COM NPV</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</si>
  <si>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</si>
  <si>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</si>
  <si>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</si>
  <si>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</si>
  <si>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</si>
  <si>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</si>
  <si>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Total Holdings March 2014</t>
  </si>
  <si>
    <t>Friends of the Earth Scotland, Friends of the Earth, EWNI 350.org and Platform London.</t>
  </si>
  <si>
    <t>Information Technology</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</si>
  <si>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</si>
  <si>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</si>
  <si>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</si>
  <si>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</si>
  <si>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Total holdings</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</si>
  <si>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</si>
  <si>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</si>
  <si>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</si>
  <si>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</si>
  <si>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</si>
  <si>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</si>
  <si>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</si>
  <si>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</si>
  <si>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Annual Report 2014</t>
  </si>
  <si>
    <t>empty.</t>
  </si>
  <si>
    <t>Where cells contain “#NUM”, this is not due to a mistake in the script,</t>
  </si>
  <si>
    <t>but due to limited data being provided.</t>
  </si>
  <si>
    <t>£2.61bn</t>
  </si>
  <si>
    <t>http://www2.westsussex.gov.uk/ds/cttee/gov/gov150914i7.pdf</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</si>
  <si>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</si>
  <si>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</si>
  <si>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</si>
  <si>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</si>
  <si>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</si>
  <si>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</si>
  <si>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</si>
  <si>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</si>
  <si>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</si>
  <si>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</si>
  <si>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</si>
  <si>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CANADIAN OIL SANDS COM NPV</t>
  </si>
  <si>
    <t>Energy</t>
  </si>
  <si>
    <t>SUNCOR ENERGY INC COM NPV 'NEW'</t>
  </si>
  <si>
    <t>TORONTO-DOMINION COM NPV</t>
  </si>
  <si>
    <t>Financials</t>
  </si>
  <si>
    <t>LIGHTSTREAM RES LT COM NPV</t>
  </si>
  <si>
    <t>Total estimated fossil fuels in largest pooled funds</t>
  </si>
  <si>
    <t>NOVARTIS AG CHF0.50 (REGD)</t>
  </si>
  <si>
    <t>Health Care</t>
  </si>
  <si>
    <t>Total direct fossil fuels</t>
  </si>
  <si>
    <t>ZURICH INSURANCE GROUP AG CHF0.10</t>
  </si>
  <si>
    <t>Total fossil fuels</t>
  </si>
  <si>
    <t>NESTLE SA CHF0.10(REGD)</t>
  </si>
  <si>
    <t>Consumer Staples</t>
  </si>
  <si>
    <t>A.P. MOLLER-MAERSK SER'B'DKK1000</t>
  </si>
  <si>
    <t>Industrials</t>
  </si>
  <si>
    <t>THYSSENKRUPP AG NPV</t>
  </si>
  <si>
    <t>Materials</t>
  </si>
  <si>
    <t>CARREFOUR EUR2.50</t>
  </si>
  <si>
    <t>PEUGEOT SA WTS 29/4/17(PEUGEOT)EUR6.43</t>
  </si>
  <si>
    <t>Miscellaneous</t>
  </si>
  <si>
    <t>SCHNEIDER ELECTRIC EUR4.00</t>
  </si>
  <si>
    <t>PIRAEUS BK SA EUR0.30 (REGD)</t>
  </si>
  <si>
    <t>HEINEKEN NV EUR1.60</t>
  </si>
  <si>
    <t>MEDIOLANUM EUR0.1</t>
  </si>
  <si>
    <t>BANCO SANTANDER EUR0.50(REGD)</t>
  </si>
  <si>
    <t>BANKIA S.A. EUR1</t>
  </si>
  <si>
    <t>PEUGEOT SA EUR1</t>
  </si>
  <si>
    <t>Consumer Discretionary</t>
  </si>
  <si>
    <t>BAYER AG NPV (REGD)</t>
  </si>
  <si>
    <t>TULLOW OIL ORD GBP0.10</t>
  </si>
  <si>
    <t>REED ELSEVIER GBP0.1444</t>
  </si>
  <si>
    <t>UK(GOVT OF) 4.75% STK 07/9/2015 GBP0.01</t>
  </si>
  <si>
    <t>UK(GOVT OF) 4.25% STK 07/12/27 GBP</t>
  </si>
  <si>
    <t>ASSOCD BRIT FOODS ORD GBP0.0568</t>
  </si>
  <si>
    <t>HSBC HLDGS ORD USD0.50(UK REG)</t>
  </si>
  <si>
    <t>RSA INSURANCE GRP ORD GBP1.00</t>
  </si>
  <si>
    <t>UNITED KINGDOM(GOVERNMENT OF) 3.5% GILT 22/07/68 GBP0.01 WI</t>
  </si>
  <si>
    <t>ATKINS WS GBP0.005</t>
  </si>
  <si>
    <t>UK(GOVT OF) 2.75% GILT 22/01/15 GBP</t>
  </si>
  <si>
    <t>RIO TINTO ORD GBP0.10</t>
  </si>
  <si>
    <t>UK(GOVT OF) 4.5% STK 07/12/2042 GBP0.01</t>
  </si>
  <si>
    <t>TT ELECTRONICS ORD GBP0.25</t>
  </si>
  <si>
    <t>PRUDENTIAL GBP0.05</t>
  </si>
  <si>
    <t>NATL EXPRESS GRP ORD GBP0.05</t>
  </si>
  <si>
    <t>CENTRICA ORD GBP0.061728395</t>
  </si>
  <si>
    <t>Utilities</t>
  </si>
  <si>
    <t>UK(GOVT OF) 3.75% GILT 7/9/2019 GBP</t>
  </si>
  <si>
    <t>SYNTHOMER PLC ORD GBP0.10</t>
  </si>
  <si>
    <t>TAYLOR WIMPEY ORD GBP0.01</t>
  </si>
  <si>
    <t>UK(GOVT OF) 1.75% GILT 22/07/19 GBP0.01</t>
  </si>
  <si>
    <t>UK(GOVT OF) 4.75% STK 07/03/2020 GBP100</t>
  </si>
  <si>
    <t>UK(GOVT OF) 8% STK 07/06/2021 GBP0.01</t>
  </si>
  <si>
    <t>DIXONS CARPHONE PLC ORD GBP0.001</t>
  </si>
  <si>
    <t>DARTY PLC</t>
  </si>
  <si>
    <t>UK(GOVT OF) 3.75% GILT 22/07/52 GBP0.01</t>
  </si>
  <si>
    <t>UK(GOVT OF) 8.75% STK 25/8/2017 GBP0.01</t>
  </si>
  <si>
    <t>UK(GOVT OF) 2.25% GILT 07/09/23 GBP</t>
  </si>
  <si>
    <t>VODAFONE GROUP ORD USD0.2095238</t>
  </si>
  <si>
    <t>Telecommunication Services</t>
  </si>
  <si>
    <t>UK(GOVT OF) 4.25% STK 7/12/2046 GBP0.01</t>
  </si>
  <si>
    <t>UK(GOVT OF) 1.75% GILT 22/1/17 GBP0.01</t>
  </si>
  <si>
    <t>UK(GOVT OF) 4.25% STK 7/3/2036 GBP0.01</t>
  </si>
  <si>
    <t>UK(GOVT OF) 4% STK 07/09/2016 GBP100</t>
  </si>
  <si>
    <t>UK(GOVT OF) 5% STK 07/03/2025 GBP100</t>
  </si>
  <si>
    <t>GLAXOSMITHKLINE ORD GBP0.25</t>
  </si>
  <si>
    <t>TSB BANKING GROUP ORD GBP0.01</t>
  </si>
  <si>
    <t>3I GROUP ORD GBP0.738636</t>
  </si>
  <si>
    <t>UK(GOVT OF) 4.25% GILT 07/12/2040 GBP</t>
  </si>
  <si>
    <t>TATE &amp; LYLE ORD GBP0.25</t>
  </si>
  <si>
    <t>ROYAL MAIL PLC ORD GBP0.01</t>
  </si>
  <si>
    <t>UNITED KINGDOM(GOVERNMENT OF) 3.25% GILTDUE 22/01/2044</t>
  </si>
  <si>
    <t>UNITED UTILITIES GROUP ORD GBP0.05</t>
  </si>
  <si>
    <t>DAILY MAIL &amp; GENERAL TRUST ORD(NON VTG)GBP0.125</t>
  </si>
  <si>
    <t>ANGLO AMERICAN USD0.54945</t>
  </si>
  <si>
    <t>BAE SYSTEMS ORD GBP0.025</t>
  </si>
  <si>
    <t>DIAGEO ORD PLC</t>
  </si>
  <si>
    <t>UK(GOVT OF) 6% STK 07/12/2028 GBP0.01</t>
  </si>
  <si>
    <t>UK(GOVT OF) 4.75% GILT 7/12/30 GBP0.01</t>
  </si>
  <si>
    <t>PREMIER FARNELL ORD GBP0.05</t>
  </si>
  <si>
    <t>SIG ORD GBP0.10</t>
  </si>
  <si>
    <t>BURBERRY GROUP ORD GBP0.0005</t>
  </si>
  <si>
    <t>RPS GROUP ORD GBP0.03</t>
  </si>
  <si>
    <t>CARNIVAL PLC ORD USD1.66</t>
  </si>
  <si>
    <t>BRITISH AMERICAN TOBACCO ORD GBP0.25</t>
  </si>
  <si>
    <t>CHEMRING GROUP ORD GBP0.01(POST SUBD)</t>
  </si>
  <si>
    <t>BROWN(N)GROUP ORD GBP0.1105263</t>
  </si>
  <si>
    <t>HMV GROUP ORD GBP0.01</t>
  </si>
  <si>
    <t>UK(GOVT OF) 4.25% GILT 07/09/39 GBP0.01</t>
  </si>
  <si>
    <t>MOTHERCARE ORD GBP0.50</t>
  </si>
  <si>
    <t>G4S PLC ORD 25P</t>
  </si>
  <si>
    <t>UNITED KINGDOM(GOVERNMENT OF) 1.25% GILT 22/7/18</t>
  </si>
  <si>
    <t>UK(GOVT OF) 4% TSY GLT 07/03/22 GBP0.01</t>
  </si>
  <si>
    <t>ITV ORD GBP0.10</t>
  </si>
  <si>
    <t>SABMILLER PLC ORD USD0.10</t>
  </si>
  <si>
    <t>FIRSTGROUP ORD GBP0.05</t>
  </si>
  <si>
    <t>MORGAN ADVANCED MATERIALS PLC</t>
  </si>
  <si>
    <t>UK(GOVT OF) 3.75% T-GILT 7/9/21 GBP</t>
  </si>
  <si>
    <t>LLOYDS BANKING GP ORD GBP0.1</t>
  </si>
  <si>
    <t>UK(GOVT OF) 4.25% TSY GILT 07/12/49 GBP</t>
  </si>
  <si>
    <t>ASHTEAD GROUP ORD GBP0.10</t>
  </si>
  <si>
    <t>BARCLAYS PLC ORD GBP0.25</t>
  </si>
  <si>
    <t>WOOD GROUP (JOHN) ORD GBP0.0428571</t>
  </si>
  <si>
    <t>ROYAL DUTCH SHELL 'B'ORD EUR0.07</t>
  </si>
  <si>
    <t>TESCO ORD GBP0.05</t>
  </si>
  <si>
    <t>BERENDSEN ORD GBP0.30</t>
  </si>
  <si>
    <t>REGUS PLC ORD GBP0.01</t>
  </si>
  <si>
    <t>UK(GOVT OF) 4.25% BDS 7/12/55 GBP0.01</t>
  </si>
  <si>
    <t>STV GROUP ORD GBP0.50</t>
  </si>
  <si>
    <t>AVIVA ORD GBP0.25</t>
  </si>
  <si>
    <t>SSE PLC ORD GBP0.50</t>
  </si>
  <si>
    <t>UK(GOVT OF) 4.5% GILT 07/03/19 GBP0.01</t>
  </si>
  <si>
    <t>UK(GOVT OF) 3.75% GILT 07/09/2020 GBP</t>
  </si>
  <si>
    <t>UK(GOVT OF) 2.75% GILT 07/09/24 GBP0.01</t>
  </si>
  <si>
    <t>UK(GOVT OF) 4.75% STK 07/12/38 GBP100</t>
  </si>
  <si>
    <t>WM MORRISON SUPERMARKETS ORD GBP0.10</t>
  </si>
  <si>
    <t>INTL CONS AIRL DI</t>
  </si>
  <si>
    <t>UK(GOVT OF) 2% GILT 22/01/16 GBP</t>
  </si>
  <si>
    <t>ELECTROCOMPONENTS ORD GBP0.10</t>
  </si>
  <si>
    <t>UK(GOVT OF) 4% GILT 22/1/2060 GBP0.01</t>
  </si>
  <si>
    <t>GLENCORE PLC ORD USD0.01</t>
  </si>
  <si>
    <t>TULLETT PREBON GRP ORD GBP0.25</t>
  </si>
  <si>
    <t>VOLUTION GRP PLC ORD GBP0.01</t>
  </si>
  <si>
    <t>GKN ORD GBP0.10</t>
  </si>
  <si>
    <t>STHREE ORD GBP0.01</t>
  </si>
  <si>
    <t>BALFOUR BEATTY GBP0.50</t>
  </si>
  <si>
    <t>UBS GBL ASSET MGT CORP BD UK PLUS K GROSS ACC</t>
  </si>
  <si>
    <t>UK(GOVT OF) 3.5% GILT 22/01/45 GBP</t>
  </si>
  <si>
    <t>MARKS &amp; SPENCER GP ORD GBP0.25</t>
  </si>
  <si>
    <t>UK(GOVT OF) 1.75% BDS 07/09/22 GBP0.01</t>
  </si>
  <si>
    <t>UK(GOVT OF) 1% GILT 7/9/2017 GBP1</t>
  </si>
  <si>
    <t>ASTRAZENECA ORD USD0.25</t>
  </si>
  <si>
    <t>UK(GOVT OF) 5% GILT 07/03/18 GBP0.01</t>
  </si>
  <si>
    <t>RENTOKIL INITIAL ORD GBP0.01</t>
  </si>
  <si>
    <t>UNILEVER PLC ORD GBP0.031111</t>
  </si>
  <si>
    <t>STANDARD CHARTERED PLC SHS</t>
  </si>
  <si>
    <t>UK(GOVT OF) 4.25% STK 07/06/2032 GBP100</t>
  </si>
  <si>
    <t>UK(GOVT OF) 2% T-BILL 22/07/20 GBP0.01</t>
  </si>
  <si>
    <t>BP ORD USD0.25</t>
  </si>
  <si>
    <t>IMPERIAL TOBACCO GBP0.10</t>
  </si>
  <si>
    <t>DIRECT LINE INSURANCE GROUP PLC ORD GBP0.10</t>
  </si>
  <si>
    <t>MAN GROUP PLC ORD USD0.03428571428</t>
  </si>
  <si>
    <t>ASHLEY(LAURA)HLDGS ORD GBP0.05</t>
  </si>
  <si>
    <t>MANX TELECOM PLC ORD GBP0.002</t>
  </si>
  <si>
    <t>INTU PROPERTIES PLC ORD GBP0.50</t>
  </si>
  <si>
    <t>UK(GOVT OF) 4.5% BDS 07/09/2034 GBP</t>
  </si>
  <si>
    <t>UBS (IRL) INVESTOR CURRENCY ALLOCATION RETURN</t>
  </si>
  <si>
    <t>CHINA MOBILE LTD HKD0.10</t>
  </si>
  <si>
    <t>CHINA CONSTRUCTION BANK'H'CNY1</t>
  </si>
  <si>
    <t>AIA GROUP LTD NPV</t>
  </si>
  <si>
    <t>LENOVO GROUP LIMITED HKD0.025</t>
  </si>
  <si>
    <t>BANK RAKYAT INDONESIA PERSER</t>
  </si>
  <si>
    <t>MITSUBISHI UFJ FIN NPV</t>
  </si>
  <si>
    <t>ASTELLAS PHARMA NPV</t>
  </si>
  <si>
    <t>SUMITOMO REALTY &amp; DEVELOPMENT NPV</t>
  </si>
  <si>
    <t>ORIX CORP NPV</t>
  </si>
  <si>
    <t>HINO MOTORS Y50</t>
  </si>
  <si>
    <t>KDDI CORP NPV</t>
  </si>
  <si>
    <t>HITACHI NPV</t>
  </si>
  <si>
    <t>SHISEIDO CO LTD NPV</t>
  </si>
  <si>
    <t>JAPAN AIRLINES CO NPV</t>
  </si>
  <si>
    <t>PANASONIC CORP</t>
  </si>
  <si>
    <t>WONIK IPS CO LTD KRW500</t>
  </si>
  <si>
    <t>TELENOR ASA ORD NOK6</t>
  </si>
  <si>
    <t>LUNDIN PETROLEUM A NPV</t>
  </si>
  <si>
    <t>MICRON TECH INC COM</t>
  </si>
  <si>
    <t>AMERICAN INTERNATIONAL GROUP INC COM</t>
  </si>
  <si>
    <t>SBERBANK OF RUSSIA SPON ADR EA REPR 4 ORD SHS</t>
  </si>
  <si>
    <t>CHECK PT SOFTWARE TECHNOLOGIES ORDILS.01</t>
  </si>
  <si>
    <t>THERMO FISHER CORP</t>
  </si>
  <si>
    <t>PEPSICO INC COM</t>
  </si>
  <si>
    <t>BANKUNITED INC</t>
  </si>
  <si>
    <t>AMERIPRISE FINL INC COM</t>
  </si>
  <si>
    <t>ADR CATCHER TECHNOLOGY CO LTD GDR REG S</t>
  </si>
  <si>
    <t>INCYTE CORP COM</t>
  </si>
  <si>
    <t>LOWES COS INC COM</t>
  </si>
  <si>
    <t>LYONDELLBASELL IND N V COM USD0.01 CL 'A'</t>
  </si>
  <si>
    <t>BOEING CO COM</t>
  </si>
  <si>
    <t>WELLS FARGO &amp; CO NEW COM STK</t>
  </si>
  <si>
    <t>HESS CORP COM STK</t>
  </si>
  <si>
    <t>HCA HLDGS INC COM</t>
  </si>
  <si>
    <t>GENERAL ELECTRIC CO</t>
  </si>
  <si>
    <t>ABBVIE INC COM USD0.01</t>
  </si>
  <si>
    <t>CELGENE CORP COM</t>
  </si>
  <si>
    <t>SAMSUNG ELECTRONIC GDR</t>
  </si>
  <si>
    <t>UGI CORP NEW COM</t>
  </si>
  <si>
    <t>ROYAL CARIBBEAN CRUISES COM STK</t>
  </si>
  <si>
    <t>TIME WARNER INC USD0.01</t>
  </si>
  <si>
    <t>MORGAN STANLEY COM STK USD0.01</t>
  </si>
  <si>
    <t>ULTRA PETE CORP COM NPV</t>
  </si>
  <si>
    <t>ROCK-TENN CO CL A CL A</t>
  </si>
  <si>
    <t>TIME INC NEW COM</t>
  </si>
  <si>
    <t>COLGATE-PALMOLIVE CO COM</t>
  </si>
  <si>
    <t>ALNYLAM PHARMACEUTICALS INC COM</t>
  </si>
  <si>
    <t>HORMEL FOODS CORP COM</t>
  </si>
  <si>
    <t>VIACOM INC NEW CL B</t>
  </si>
  <si>
    <t>GOOGLE INC CL A CL A</t>
  </si>
  <si>
    <t>APPLE INC COM STK</t>
  </si>
  <si>
    <t>VEECO INSTRS INC DEL COM</t>
  </si>
  <si>
    <t>OCCIDENTAL PETROLEUM CORP</t>
  </si>
  <si>
    <t>GOOGLE INC CL C COM USD0.001 CL'C'</t>
  </si>
  <si>
    <t>INGERSOLL-RAND PLC COM STK</t>
  </si>
  <si>
    <t>ROCKET FUEL INC COM</t>
  </si>
  <si>
    <t>NASPERS 'N' ZAR0.02</t>
  </si>
  <si>
    <t>British pound sterling</t>
  </si>
  <si>
    <t>Euro</t>
  </si>
  <si>
    <t>Swiss franc</t>
  </si>
  <si>
    <t>United States dollar</t>
  </si>
  <si>
    <t>Canadian dollar</t>
  </si>
  <si>
    <t>Norwegian krone</t>
  </si>
  <si>
    <t>Australian dollar</t>
  </si>
  <si>
    <t>Danish krone</t>
  </si>
  <si>
    <t>Hong Kong dollar</t>
  </si>
  <si>
    <t>Japanese yen</t>
  </si>
  <si>
    <t>Swedish krona</t>
  </si>
  <si>
    <t>Singapore dollar</t>
  </si>
  <si>
    <t>South African rand</t>
  </si>
  <si>
    <t>BRAMBLES LTD NPV</t>
  </si>
  <si>
    <t>BM&amp;FBOVESPA SA COM NPV</t>
  </si>
  <si>
    <t>RICHEMONT(CIE FIN) CHF1 (REGD)</t>
  </si>
  <si>
    <t>ROCHE HLDGS AG GENUSSCHEINE NPV</t>
  </si>
  <si>
    <t>SCHINDLER-HLDG AG CHF0.10 (PTG CERT)</t>
  </si>
  <si>
    <t>CARLSBERG SER'B'DKK20</t>
  </si>
  <si>
    <t>JYSKE BANK A/S DKK10</t>
  </si>
  <si>
    <t>BANK OF IRELAND ORD STK EUR0.1</t>
  </si>
  <si>
    <t>DEUTSCHE BOERSE AG NPV(REGD)</t>
  </si>
  <si>
    <t>SAP SE</t>
  </si>
  <si>
    <t>RYANAIR LTD ORD EUR0.00635</t>
  </si>
  <si>
    <t>DISTRIBUIDORA INTL DE ALIMENTACION EUR0.01</t>
  </si>
  <si>
    <t>AGGREKO ORD GBP0.048329113924</t>
  </si>
  <si>
    <t>BAILLIE GIFFORD LI INV STLG AGG PLUS MKTCAP S</t>
  </si>
  <si>
    <t>Fund</t>
  </si>
  <si>
    <t>ROLLS ROYCE HLDGS ORD GBP0.20</t>
  </si>
  <si>
    <t>WOLSELEY ORD GBP0.108030303</t>
  </si>
  <si>
    <t>DRAGON OIL ORD EUR0.10</t>
  </si>
  <si>
    <t>CRH PLC EQUITY</t>
  </si>
  <si>
    <t>BUNZL PLC ORD GBP0.32142857</t>
  </si>
  <si>
    <t>HAYS PLC ORD GBP0.01</t>
  </si>
  <si>
    <t>COCA-COLA HBC AG ORD (CDI)</t>
  </si>
  <si>
    <t>TSINGTAO BREWERY 'H'CNY1</t>
  </si>
  <si>
    <t>SHANDONG WEIGAO GP 'H'CNY0.1</t>
  </si>
  <si>
    <t>CHINA RESOURCE ENTERPRISE HKD1</t>
  </si>
  <si>
    <t>PT BANK NEGARA IND LKD SHS(IDR7500 &amp; IDR375)</t>
  </si>
  <si>
    <t>OLYMPUS CORP NPV</t>
  </si>
  <si>
    <t>THK CO LTD NPV</t>
  </si>
  <si>
    <t>TOKYO ELECTRON NPV</t>
  </si>
  <si>
    <t>BANDAI NAMCO HOLDINGS INC</t>
  </si>
  <si>
    <t>ROHM CO LTD NPV</t>
  </si>
  <si>
    <t>SMC CORP NPV</t>
  </si>
  <si>
    <t>JAPAN EXCHANGE GROUP INC NPV</t>
  </si>
  <si>
    <t>INPEX CORPORATION NPV</t>
  </si>
  <si>
    <t>SK HYNIX INC</t>
  </si>
  <si>
    <t>SCHIBSTED ASA NOK1</t>
  </si>
  <si>
    <t>NORSK HYDRO ASA NOK1.098</t>
  </si>
  <si>
    <t>SVENSKA HANDELSBKN SER'A'SEK4.30</t>
  </si>
  <si>
    <t>INVESTOR AB SER'B'NPV</t>
  </si>
  <si>
    <t>VOLVO AB SER'B'NPV</t>
  </si>
  <si>
    <t>ATLAS COPCO AB SER'B'NPV</t>
  </si>
  <si>
    <t>HARLEY DAVIDSON COM USD0.01</t>
  </si>
  <si>
    <t>INTUITIVE SURGICAL INC COM NEW STK</t>
  </si>
  <si>
    <t>EOG RESOURCES INC COM</t>
  </si>
  <si>
    <t>XILINX INC COM</t>
  </si>
  <si>
    <t>WATERS CORP COM</t>
  </si>
  <si>
    <t>M &amp; T BK CORP COM</t>
  </si>
  <si>
    <t>FAIRFAX FINL HLDGS LTD SUB VTG</t>
  </si>
  <si>
    <t>ADR ALIBABA GROUP HLDG LTD-SP A</t>
  </si>
  <si>
    <t>ADR ICICI BK LTD</t>
  </si>
  <si>
    <t>TD AMERITRADE HLDG CORP COM STK</t>
  </si>
  <si>
    <t>MYRIAD GENETICS INC COM</t>
  </si>
  <si>
    <t>TWITTER INC COM</t>
  </si>
  <si>
    <t>NEW YORK CMNTY BANCORP INC COM</t>
  </si>
  <si>
    <t>ARCOS DORADOS HOLDINGS INC COM NPV CL 'A'</t>
  </si>
  <si>
    <t>FLIR SYS INC COM</t>
  </si>
  <si>
    <t>AMAZON COM INC COM</t>
  </si>
  <si>
    <t>FIRST REP BK SAN FRANCISCO CALIF NEW COM</t>
  </si>
  <si>
    <t>HOWARD HUGHES CORP COM STOCK</t>
  </si>
  <si>
    <t>JARDINE MATHESON HLDGS USD0.25(SING QUOTE)</t>
  </si>
  <si>
    <t>DOLBY LABORATORIES INC CL A COM STK</t>
  </si>
  <si>
    <t>TESLA MTRS INC COM</t>
  </si>
  <si>
    <t>VISA INC COM CL A STK</t>
  </si>
  <si>
    <t>TAIWAN SEMICONDUCTOR MFG CO LTD SPONSORED ADR</t>
  </si>
  <si>
    <t>MOODYS CORP COM</t>
  </si>
  <si>
    <t>CARMAX INC COM</t>
  </si>
  <si>
    <t>TRIPADVISOR INC COM COM STK</t>
  </si>
  <si>
    <t>FACEBOOK INC CL A CL A</t>
  </si>
  <si>
    <t>PRAXAIR INC COM</t>
  </si>
  <si>
    <t>TERADYNE INC COM</t>
  </si>
  <si>
    <t>MARTIN MARIETTA MATLS INC COM</t>
  </si>
  <si>
    <t>QIAGEN N V COM</t>
  </si>
  <si>
    <t>RITCHIE BROS AUCTIONEERS INC COM</t>
  </si>
  <si>
    <t>LINCOLN ELEC HLDGS INC COM</t>
  </si>
  <si>
    <t>ADR BAIDU INC SPONSORED ADR</t>
  </si>
  <si>
    <t>EBAY INC COM USD0.001</t>
  </si>
  <si>
    <t>SEATTLE GENETICS INC COM</t>
  </si>
  <si>
    <t>MASTERCARD INC CL A</t>
  </si>
  <si>
    <t>MARKEL CORP HOLDING CO COM</t>
  </si>
  <si>
    <t>NOW INC COM</t>
  </si>
  <si>
    <t>WELLPOINT INC COM</t>
  </si>
  <si>
    <t>ADR MINDRAY MED INTL LTD SPONSORED ADR REPSTG CL A</t>
  </si>
  <si>
    <t>AMERICAN EXPRESS CO</t>
  </si>
  <si>
    <t>QUALCOMM INC COM</t>
  </si>
  <si>
    <t>TERADATA CORP DEL COM STK</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</si>
</sst>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font>
    <font>
      <b/>
    </font>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1"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4" numFmtId="0" xfId="0" applyAlignment="1" applyFont="1">
      <alignment/>
    </xf>
    <xf borderId="0" fillId="0" fontId="1" numFmtId="3" xfId="0" applyAlignment="1" applyFont="1" applyNumberFormat="1">
      <alignment horizontal="right" vertical="bottom"/>
    </xf>
    <xf borderId="0" fillId="0" fontId="1" numFmtId="0" xfId="0" applyAlignment="1" applyFont="1">
      <alignment vertical="bottom"/>
    </xf>
    <xf borderId="0" fillId="0" fontId="5" numFmtId="0" xfId="0" applyAlignment="1" applyFont="1">
      <alignmen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0" xfId="0" applyAlignment="1" applyFont="1">
      <alignment horizontal="right" vertical="bottom"/>
    </xf>
    <xf borderId="0" fillId="2" fontId="6" numFmtId="0" xfId="0" applyAlignment="1" applyFill="1" applyFont="1">
      <alignment vertical="bottom"/>
    </xf>
    <xf borderId="0" fillId="2" fontId="6" numFmtId="4" xfId="0" applyAlignment="1" applyFont="1" applyNumberFormat="1">
      <alignment vertical="bottom"/>
    </xf>
    <xf borderId="0" fillId="0" fontId="1" numFmtId="0" xfId="0" applyAlignment="1" applyFont="1">
      <alignment vertical="bottom" wrapText="1"/>
    </xf>
    <xf borderId="0" fillId="2" fontId="6" numFmtId="0" xfId="0" applyAlignment="1" applyFont="1">
      <alignment vertical="bottom"/>
    </xf>
    <xf borderId="0" fillId="2" fontId="6" numFmtId="4" xfId="0" applyAlignment="1" applyFont="1" applyNumberFormat="1">
      <alignment vertical="bottom"/>
    </xf>
    <xf borderId="0" fillId="0" fontId="3"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2.westsussex.gov.uk/ds/cttee/gov/gov150914i7.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row>
    <row r="2">
      <c r="A2" s="3" t="s">
        <v>12</v>
      </c>
    </row>
    <row r="3">
      <c r="A3" s="3" t="s">
        <v>13</v>
      </c>
    </row>
    <row r="4">
      <c r="A4" s="3" t="s">
        <v>14</v>
      </c>
    </row>
    <row r="5">
      <c r="A5" s="3" t="s">
        <v>15</v>
      </c>
    </row>
    <row r="6">
      <c r="A6" s="3" t="s">
        <v>16</v>
      </c>
    </row>
    <row r="7">
      <c r="A7" s="3" t="s">
        <v>17</v>
      </c>
    </row>
    <row r="8">
      <c r="A8" s="3" t="s">
        <v>19</v>
      </c>
    </row>
    <row r="9">
      <c r="A9" s="3" t="s">
        <v>21</v>
      </c>
    </row>
    <row r="10">
      <c r="A10" s="3" t="s">
        <v>22</v>
      </c>
    </row>
    <row r="11">
      <c r="A11" s="3" t="s">
        <v>23</v>
      </c>
    </row>
    <row r="12">
      <c r="A12" s="3" t="s">
        <v>24</v>
      </c>
    </row>
    <row r="13">
      <c r="A13" s="7" t="s">
        <v>26</v>
      </c>
    </row>
    <row r="15">
      <c r="A15" s="3" t="s">
        <v>27</v>
      </c>
    </row>
    <row r="16">
      <c r="A16" s="3" t="s">
        <v>28</v>
      </c>
    </row>
    <row r="17">
      <c r="A17" s="3" t="s">
        <v>29</v>
      </c>
    </row>
    <row r="18">
      <c r="A18" s="3" t="s">
        <v>30</v>
      </c>
    </row>
    <row r="19">
      <c r="A19" s="3" t="s">
        <v>31</v>
      </c>
    </row>
    <row r="20">
      <c r="A20" s="3" t="s">
        <v>32</v>
      </c>
    </row>
    <row r="21">
      <c r="A21" s="3" t="s">
        <v>33</v>
      </c>
    </row>
    <row r="22">
      <c r="A22" s="3" t="s">
        <v>35</v>
      </c>
    </row>
    <row r="23">
      <c r="A23" s="3" t="s">
        <v>36</v>
      </c>
    </row>
    <row r="24">
      <c r="A24" s="3" t="s">
        <v>37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50.14"/>
    <col customWidth="1" min="3" max="3" width="24.29"/>
    <col customWidth="1" min="4" max="8" width="20.0"/>
    <col customWidth="1" min="9" max="9" width="19.0"/>
    <col customWidth="1" min="10" max="10" width="18.14"/>
    <col customWidth="1" min="11" max="11" width="20.43"/>
  </cols>
  <sheetData>
    <row r="1">
      <c r="A1" s="2" t="s">
        <v>2</v>
      </c>
      <c r="B1" s="2" t="s">
        <v>3</v>
      </c>
      <c r="C1" s="2" t="s">
        <v>4</v>
      </c>
      <c r="D1" s="2" t="s">
        <v>5</v>
      </c>
      <c r="E1" s="2" t="s">
        <v>6</v>
      </c>
      <c r="F1" s="2" t="s">
        <v>7</v>
      </c>
      <c r="G1" s="2" t="s">
        <v>8</v>
      </c>
      <c r="H1" s="2" t="s">
        <v>9</v>
      </c>
      <c r="I1" s="2"/>
    </row>
    <row r="2">
      <c r="A2" s="3" t="s">
        <v>10</v>
      </c>
      <c r="B2" s="5" t="s">
        <v>11</v>
      </c>
      <c r="C2" s="5" t="s">
        <v>20</v>
      </c>
      <c r="D2" s="16" t="str">
        <f t="shared" ref="D2:D334"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6" t="str">
        <f t="shared" ref="E2:E141"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6" t="str">
        <f t="shared" ref="F2:F141" si="3">IF(OR(NOT(D2="0"),NOT(E2="0")),B2,D2)</f>
        <v>0</v>
      </c>
      <c r="G2" s="17" t="str">
        <f t="shared" ref="G2:G141" si="4">IF(F2="0",F2,H2)</f>
        <v>0</v>
      </c>
      <c r="H2" s="5">
        <v>40.0</v>
      </c>
      <c r="I2" s="5"/>
    </row>
    <row r="3">
      <c r="A3" s="3" t="s">
        <v>10</v>
      </c>
      <c r="B3" s="5" t="s">
        <v>51</v>
      </c>
      <c r="C3" s="5" t="s">
        <v>52</v>
      </c>
      <c r="D3" s="16" t="str">
        <f t="shared" si="1"/>
        <v>Canadian Oil Sands </v>
      </c>
      <c r="E3" s="16" t="str">
        <f t="shared" si="2"/>
        <v>0</v>
      </c>
      <c r="F3" s="16" t="str">
        <f t="shared" si="3"/>
        <v>CANADIAN OIL SANDS COM NPV</v>
      </c>
      <c r="G3" s="17">
        <f t="shared" si="4"/>
        <v>9127403.57</v>
      </c>
      <c r="H3" s="5">
        <v>9127403.57</v>
      </c>
      <c r="I3" s="5"/>
    </row>
    <row r="4">
      <c r="A4" s="3" t="s">
        <v>10</v>
      </c>
      <c r="B4" s="5" t="s">
        <v>53</v>
      </c>
      <c r="C4" s="5" t="s">
        <v>52</v>
      </c>
      <c r="D4" s="16" t="str">
        <f t="shared" si="1"/>
        <v>Suncor Energy </v>
      </c>
      <c r="E4" s="16" t="str">
        <f t="shared" si="2"/>
        <v>0</v>
      </c>
      <c r="F4" s="16" t="str">
        <f t="shared" si="3"/>
        <v>SUNCOR ENERGY INC COM NPV 'NEW'</v>
      </c>
      <c r="G4" s="17">
        <f t="shared" si="4"/>
        <v>6818697.48</v>
      </c>
      <c r="H4" s="5">
        <v>6818697.48</v>
      </c>
      <c r="I4" s="5"/>
    </row>
    <row r="5">
      <c r="A5" s="3" t="s">
        <v>10</v>
      </c>
      <c r="B5" s="5" t="s">
        <v>54</v>
      </c>
      <c r="C5" s="5" t="s">
        <v>55</v>
      </c>
      <c r="D5" s="16" t="str">
        <f t="shared" si="1"/>
        <v>0</v>
      </c>
      <c r="E5" s="16" t="str">
        <f t="shared" si="2"/>
        <v>0</v>
      </c>
      <c r="F5" s="16" t="str">
        <f t="shared" si="3"/>
        <v>0</v>
      </c>
      <c r="G5" s="17" t="str">
        <f t="shared" si="4"/>
        <v>0</v>
      </c>
      <c r="H5" s="5">
        <v>8712795.56</v>
      </c>
      <c r="I5" s="5"/>
    </row>
    <row r="6">
      <c r="A6" s="3" t="s">
        <v>10</v>
      </c>
      <c r="B6" s="5" t="s">
        <v>56</v>
      </c>
      <c r="C6" s="5" t="s">
        <v>52</v>
      </c>
      <c r="D6" s="16" t="str">
        <f t="shared" si="1"/>
        <v>0</v>
      </c>
      <c r="E6" s="16" t="str">
        <f t="shared" si="2"/>
        <v>0</v>
      </c>
      <c r="F6" s="16" t="str">
        <f t="shared" si="3"/>
        <v>0</v>
      </c>
      <c r="G6" s="17" t="str">
        <f t="shared" si="4"/>
        <v>0</v>
      </c>
      <c r="H6" s="5">
        <v>2874935.54</v>
      </c>
      <c r="I6" s="5"/>
    </row>
    <row r="7">
      <c r="A7" s="3" t="s">
        <v>10</v>
      </c>
      <c r="B7" s="5" t="s">
        <v>58</v>
      </c>
      <c r="C7" s="5" t="s">
        <v>59</v>
      </c>
      <c r="D7" s="16" t="str">
        <f t="shared" si="1"/>
        <v>0</v>
      </c>
      <c r="E7" s="16" t="str">
        <f t="shared" si="2"/>
        <v>0</v>
      </c>
      <c r="F7" s="16" t="str">
        <f t="shared" si="3"/>
        <v>0</v>
      </c>
      <c r="G7" s="17" t="str">
        <f t="shared" si="4"/>
        <v>0</v>
      </c>
      <c r="H7" s="5">
        <v>1.073593754E7</v>
      </c>
      <c r="I7" s="5"/>
    </row>
    <row r="8">
      <c r="A8" s="3" t="s">
        <v>10</v>
      </c>
      <c r="B8" s="5" t="s">
        <v>61</v>
      </c>
      <c r="C8" s="5" t="s">
        <v>55</v>
      </c>
      <c r="D8" s="16" t="str">
        <f t="shared" si="1"/>
        <v>0</v>
      </c>
      <c r="E8" s="16" t="str">
        <f t="shared" si="2"/>
        <v>0</v>
      </c>
      <c r="F8" s="16" t="str">
        <f t="shared" si="3"/>
        <v>0</v>
      </c>
      <c r="G8" s="17" t="str">
        <f t="shared" si="4"/>
        <v>0</v>
      </c>
      <c r="H8" s="5">
        <v>5629410.86</v>
      </c>
      <c r="I8" s="5"/>
    </row>
    <row r="9">
      <c r="A9" s="3" t="s">
        <v>10</v>
      </c>
      <c r="B9" s="5" t="s">
        <v>63</v>
      </c>
      <c r="C9" s="5" t="s">
        <v>64</v>
      </c>
      <c r="D9" s="16" t="str">
        <f t="shared" si="1"/>
        <v>0</v>
      </c>
      <c r="E9" s="16" t="str">
        <f t="shared" si="2"/>
        <v>0</v>
      </c>
      <c r="F9" s="16" t="str">
        <f t="shared" si="3"/>
        <v>0</v>
      </c>
      <c r="G9" s="17" t="str">
        <f t="shared" si="4"/>
        <v>0</v>
      </c>
      <c r="H9" s="5">
        <v>8937799.7</v>
      </c>
      <c r="I9" s="5"/>
    </row>
    <row r="10">
      <c r="A10" s="3" t="s">
        <v>10</v>
      </c>
      <c r="B10" s="5" t="s">
        <v>65</v>
      </c>
      <c r="C10" s="5" t="s">
        <v>66</v>
      </c>
      <c r="D10" s="16" t="str">
        <f t="shared" si="1"/>
        <v>0</v>
      </c>
      <c r="E10" s="16" t="str">
        <f t="shared" si="2"/>
        <v>0</v>
      </c>
      <c r="F10" s="16" t="str">
        <f t="shared" si="3"/>
        <v>0</v>
      </c>
      <c r="G10" s="17" t="str">
        <f t="shared" si="4"/>
        <v>0</v>
      </c>
      <c r="H10" s="5">
        <v>6137580.47</v>
      </c>
      <c r="I10" s="5"/>
    </row>
    <row r="11">
      <c r="A11" s="3" t="s">
        <v>10</v>
      </c>
      <c r="B11" s="5" t="s">
        <v>67</v>
      </c>
      <c r="C11" s="5" t="s">
        <v>68</v>
      </c>
      <c r="D11" s="16" t="str">
        <f t="shared" si="1"/>
        <v>0</v>
      </c>
      <c r="E11" s="16" t="str">
        <f t="shared" si="2"/>
        <v>0</v>
      </c>
      <c r="F11" s="16" t="str">
        <f t="shared" si="3"/>
        <v>0</v>
      </c>
      <c r="G11" s="17" t="str">
        <f t="shared" si="4"/>
        <v>0</v>
      </c>
      <c r="H11" s="5">
        <v>6100934.77</v>
      </c>
      <c r="I11" s="5"/>
    </row>
    <row r="12">
      <c r="A12" s="3" t="s">
        <v>10</v>
      </c>
      <c r="B12" s="5" t="s">
        <v>69</v>
      </c>
      <c r="C12" s="5" t="s">
        <v>64</v>
      </c>
      <c r="D12" s="16" t="str">
        <f t="shared" si="1"/>
        <v>0</v>
      </c>
      <c r="E12" s="16" t="str">
        <f t="shared" si="2"/>
        <v>0</v>
      </c>
      <c r="F12" s="16" t="str">
        <f t="shared" si="3"/>
        <v>0</v>
      </c>
      <c r="G12" s="17" t="str">
        <f t="shared" si="4"/>
        <v>0</v>
      </c>
      <c r="H12" s="5">
        <v>6864205.58</v>
      </c>
      <c r="I12" s="5"/>
    </row>
    <row r="13">
      <c r="A13" s="3" t="s">
        <v>10</v>
      </c>
      <c r="B13" s="5" t="s">
        <v>70</v>
      </c>
      <c r="C13" s="5" t="s">
        <v>71</v>
      </c>
      <c r="D13" s="16" t="str">
        <f t="shared" si="1"/>
        <v>0</v>
      </c>
      <c r="E13" s="16" t="str">
        <f t="shared" si="2"/>
        <v>0</v>
      </c>
      <c r="F13" s="16" t="str">
        <f t="shared" si="3"/>
        <v>0</v>
      </c>
      <c r="G13" s="17" t="str">
        <f t="shared" si="4"/>
        <v>0</v>
      </c>
      <c r="H13" s="5">
        <v>735421.7</v>
      </c>
      <c r="I13" s="5"/>
    </row>
    <row r="14">
      <c r="A14" s="3" t="s">
        <v>10</v>
      </c>
      <c r="B14" s="5" t="s">
        <v>72</v>
      </c>
      <c r="C14" s="5" t="s">
        <v>66</v>
      </c>
      <c r="D14" s="16" t="str">
        <f t="shared" si="1"/>
        <v>0</v>
      </c>
      <c r="E14" s="16" t="str">
        <f t="shared" si="2"/>
        <v>0</v>
      </c>
      <c r="F14" s="16" t="str">
        <f t="shared" si="3"/>
        <v>0</v>
      </c>
      <c r="G14" s="17" t="str">
        <f t="shared" si="4"/>
        <v>0</v>
      </c>
      <c r="H14" s="5">
        <v>7261413.3</v>
      </c>
      <c r="I14" s="5"/>
    </row>
    <row r="15">
      <c r="A15" s="3" t="s">
        <v>10</v>
      </c>
      <c r="B15" s="5" t="s">
        <v>73</v>
      </c>
      <c r="C15" s="5" t="s">
        <v>55</v>
      </c>
      <c r="D15" s="16" t="str">
        <f t="shared" si="1"/>
        <v>0</v>
      </c>
      <c r="E15" s="16" t="str">
        <f t="shared" si="2"/>
        <v>0</v>
      </c>
      <c r="F15" s="16" t="str">
        <f t="shared" si="3"/>
        <v>0</v>
      </c>
      <c r="G15" s="17" t="str">
        <f t="shared" si="4"/>
        <v>0</v>
      </c>
      <c r="H15" s="5">
        <v>4064449.55</v>
      </c>
      <c r="I15" s="5"/>
    </row>
    <row r="16">
      <c r="A16" s="3" t="s">
        <v>10</v>
      </c>
      <c r="B16" s="5" t="s">
        <v>74</v>
      </c>
      <c r="C16" s="5" t="s">
        <v>64</v>
      </c>
      <c r="D16" s="16" t="str">
        <f t="shared" si="1"/>
        <v>0</v>
      </c>
      <c r="E16" s="16" t="str">
        <f t="shared" si="2"/>
        <v>0</v>
      </c>
      <c r="F16" s="16" t="str">
        <f t="shared" si="3"/>
        <v>0</v>
      </c>
      <c r="G16" s="17" t="str">
        <f t="shared" si="4"/>
        <v>0</v>
      </c>
      <c r="H16" s="5">
        <v>7235235.41</v>
      </c>
      <c r="I16" s="5"/>
    </row>
    <row r="17">
      <c r="A17" s="3" t="s">
        <v>10</v>
      </c>
      <c r="B17" s="5" t="s">
        <v>75</v>
      </c>
      <c r="C17" s="5" t="s">
        <v>55</v>
      </c>
      <c r="D17" s="16" t="str">
        <f t="shared" si="1"/>
        <v>0</v>
      </c>
      <c r="E17" s="16" t="str">
        <f t="shared" si="2"/>
        <v>0</v>
      </c>
      <c r="F17" s="16" t="str">
        <f t="shared" si="3"/>
        <v>0</v>
      </c>
      <c r="G17" s="17" t="str">
        <f t="shared" si="4"/>
        <v>0</v>
      </c>
      <c r="H17" s="5">
        <v>4224828.52</v>
      </c>
      <c r="I17" s="5"/>
    </row>
    <row r="18">
      <c r="A18" s="3" t="s">
        <v>10</v>
      </c>
      <c r="B18" s="5" t="s">
        <v>76</v>
      </c>
      <c r="C18" s="5" t="s">
        <v>55</v>
      </c>
      <c r="D18" s="16" t="str">
        <f t="shared" si="1"/>
        <v>0</v>
      </c>
      <c r="E18" s="16" t="str">
        <f t="shared" si="2"/>
        <v>0</v>
      </c>
      <c r="F18" s="16" t="str">
        <f t="shared" si="3"/>
        <v>0</v>
      </c>
      <c r="G18" s="17" t="str">
        <f t="shared" si="4"/>
        <v>0</v>
      </c>
      <c r="H18" s="5">
        <v>6746431.32</v>
      </c>
      <c r="I18" s="5"/>
    </row>
    <row r="19">
      <c r="A19" s="3" t="s">
        <v>10</v>
      </c>
      <c r="B19" s="5" t="s">
        <v>77</v>
      </c>
      <c r="C19" s="5" t="s">
        <v>55</v>
      </c>
      <c r="D19" s="16" t="str">
        <f t="shared" si="1"/>
        <v>0</v>
      </c>
      <c r="E19" s="16" t="str">
        <f t="shared" si="2"/>
        <v>0</v>
      </c>
      <c r="F19" s="16" t="str">
        <f t="shared" si="3"/>
        <v>0</v>
      </c>
      <c r="G19" s="17" t="str">
        <f t="shared" si="4"/>
        <v>0</v>
      </c>
      <c r="H19" s="5">
        <v>8580352.48</v>
      </c>
      <c r="I19" s="5"/>
    </row>
    <row r="20">
      <c r="A20" s="3" t="s">
        <v>10</v>
      </c>
      <c r="B20" s="5" t="s">
        <v>78</v>
      </c>
      <c r="C20" s="5" t="s">
        <v>79</v>
      </c>
      <c r="D20" s="16" t="str">
        <f t="shared" si="1"/>
        <v>0</v>
      </c>
      <c r="E20" s="16" t="str">
        <f t="shared" si="2"/>
        <v>0</v>
      </c>
      <c r="F20" s="16" t="str">
        <f t="shared" si="3"/>
        <v>0</v>
      </c>
      <c r="G20" s="17" t="str">
        <f t="shared" si="4"/>
        <v>0</v>
      </c>
      <c r="H20" s="5">
        <v>6828773.67</v>
      </c>
      <c r="I20" s="5"/>
    </row>
    <row r="21">
      <c r="A21" s="3" t="s">
        <v>10</v>
      </c>
      <c r="B21" s="5" t="s">
        <v>80</v>
      </c>
      <c r="C21" s="5" t="s">
        <v>59</v>
      </c>
      <c r="D21" s="16" t="str">
        <f t="shared" si="1"/>
        <v>0</v>
      </c>
      <c r="E21" s="16" t="str">
        <f t="shared" si="2"/>
        <v>0</v>
      </c>
      <c r="F21" s="16" t="str">
        <f t="shared" si="3"/>
        <v>0</v>
      </c>
      <c r="G21" s="17" t="str">
        <f t="shared" si="4"/>
        <v>0</v>
      </c>
      <c r="H21" s="5">
        <v>1.14172868E7</v>
      </c>
      <c r="I21" s="5"/>
    </row>
    <row r="22">
      <c r="A22" s="3" t="s">
        <v>10</v>
      </c>
      <c r="B22" s="5" t="s">
        <v>81</v>
      </c>
      <c r="C22" s="5" t="s">
        <v>52</v>
      </c>
      <c r="D22" s="16" t="str">
        <f t="shared" si="1"/>
        <v>Tullow Oil</v>
      </c>
      <c r="E22" s="16" t="str">
        <f t="shared" si="2"/>
        <v>0</v>
      </c>
      <c r="F22" s="16" t="str">
        <f t="shared" si="3"/>
        <v>TULLOW OIL ORD GBP0.10</v>
      </c>
      <c r="G22" s="17">
        <f t="shared" si="4"/>
        <v>625126.33</v>
      </c>
      <c r="H22" s="5">
        <v>625126.33</v>
      </c>
      <c r="I22" s="5"/>
    </row>
    <row r="23">
      <c r="A23" s="3" t="s">
        <v>10</v>
      </c>
      <c r="B23" s="5" t="s">
        <v>82</v>
      </c>
      <c r="C23" s="5" t="s">
        <v>79</v>
      </c>
      <c r="D23" s="16" t="str">
        <f t="shared" si="1"/>
        <v>0</v>
      </c>
      <c r="E23" s="16" t="str">
        <f t="shared" si="2"/>
        <v>0</v>
      </c>
      <c r="F23" s="16" t="str">
        <f t="shared" si="3"/>
        <v>0</v>
      </c>
      <c r="G23" s="17" t="str">
        <f t="shared" si="4"/>
        <v>0</v>
      </c>
      <c r="H23" s="5">
        <v>1464976.76</v>
      </c>
      <c r="I23" s="5"/>
    </row>
    <row r="24">
      <c r="A24" s="3" t="s">
        <v>10</v>
      </c>
      <c r="B24" s="5" t="s">
        <v>83</v>
      </c>
      <c r="C24" s="5" t="s">
        <v>71</v>
      </c>
      <c r="D24" s="16" t="str">
        <f t="shared" si="1"/>
        <v>0</v>
      </c>
      <c r="E24" s="16" t="str">
        <f t="shared" si="2"/>
        <v>0</v>
      </c>
      <c r="F24" s="16" t="str">
        <f t="shared" si="3"/>
        <v>0</v>
      </c>
      <c r="G24" s="17" t="str">
        <f t="shared" si="4"/>
        <v>0</v>
      </c>
      <c r="H24" s="5">
        <v>1917324.0</v>
      </c>
      <c r="I24" s="5"/>
    </row>
    <row r="25">
      <c r="A25" s="3" t="s">
        <v>10</v>
      </c>
      <c r="B25" s="5" t="s">
        <v>84</v>
      </c>
      <c r="C25" s="5" t="s">
        <v>71</v>
      </c>
      <c r="D25" s="16" t="str">
        <f t="shared" si="1"/>
        <v>0</v>
      </c>
      <c r="E25" s="16" t="str">
        <f t="shared" si="2"/>
        <v>0</v>
      </c>
      <c r="F25" s="16" t="str">
        <f t="shared" si="3"/>
        <v>0</v>
      </c>
      <c r="G25" s="17" t="str">
        <f t="shared" si="4"/>
        <v>0</v>
      </c>
      <c r="H25" s="5">
        <v>1664082.0</v>
      </c>
      <c r="I25" s="5"/>
    </row>
    <row r="26">
      <c r="A26" s="3" t="s">
        <v>10</v>
      </c>
      <c r="B26" s="5" t="s">
        <v>85</v>
      </c>
      <c r="C26" s="5" t="s">
        <v>64</v>
      </c>
      <c r="D26" s="16" t="str">
        <f t="shared" si="1"/>
        <v>0</v>
      </c>
      <c r="E26" s="16" t="str">
        <f t="shared" si="2"/>
        <v>0</v>
      </c>
      <c r="F26" s="16" t="str">
        <f t="shared" si="3"/>
        <v>0</v>
      </c>
      <c r="G26" s="17" t="str">
        <f t="shared" si="4"/>
        <v>0</v>
      </c>
      <c r="H26" s="5">
        <v>6795471.03</v>
      </c>
      <c r="I26" s="5"/>
    </row>
    <row r="27">
      <c r="A27" s="3" t="s">
        <v>10</v>
      </c>
      <c r="B27" s="5" t="s">
        <v>86</v>
      </c>
      <c r="C27" s="5" t="s">
        <v>55</v>
      </c>
      <c r="D27" s="16" t="str">
        <f t="shared" si="1"/>
        <v>0</v>
      </c>
      <c r="E27" s="16" t="str">
        <f t="shared" si="2"/>
        <v>0</v>
      </c>
      <c r="F27" s="16" t="str">
        <f t="shared" si="3"/>
        <v>0</v>
      </c>
      <c r="G27" s="17" t="str">
        <f t="shared" si="4"/>
        <v>0</v>
      </c>
      <c r="H27" s="5">
        <v>8432746.81</v>
      </c>
      <c r="I27" s="5"/>
    </row>
    <row r="28">
      <c r="A28" s="3" t="s">
        <v>10</v>
      </c>
      <c r="B28" s="5" t="s">
        <v>87</v>
      </c>
      <c r="C28" s="5" t="s">
        <v>55</v>
      </c>
      <c r="D28" s="16" t="str">
        <f t="shared" si="1"/>
        <v>0</v>
      </c>
      <c r="E28" s="16" t="str">
        <f t="shared" si="2"/>
        <v>0</v>
      </c>
      <c r="F28" s="16" t="str">
        <f t="shared" si="3"/>
        <v>0</v>
      </c>
      <c r="G28" s="17" t="str">
        <f t="shared" si="4"/>
        <v>0</v>
      </c>
      <c r="H28" s="5">
        <v>882066.17</v>
      </c>
      <c r="I28" s="5"/>
    </row>
    <row r="29">
      <c r="A29" s="3" t="s">
        <v>10</v>
      </c>
      <c r="B29" s="5" t="s">
        <v>88</v>
      </c>
      <c r="C29" s="5" t="s">
        <v>71</v>
      </c>
      <c r="D29" s="16" t="str">
        <f t="shared" si="1"/>
        <v>0</v>
      </c>
      <c r="E29" s="16" t="str">
        <f t="shared" si="2"/>
        <v>0</v>
      </c>
      <c r="F29" s="16" t="str">
        <f t="shared" si="3"/>
        <v>0</v>
      </c>
      <c r="G29" s="17" t="str">
        <f t="shared" si="4"/>
        <v>0</v>
      </c>
      <c r="H29" s="5">
        <v>555637.5</v>
      </c>
      <c r="I29" s="5"/>
    </row>
    <row r="30">
      <c r="A30" s="3" t="s">
        <v>10</v>
      </c>
      <c r="B30" s="5" t="s">
        <v>89</v>
      </c>
      <c r="C30" s="5" t="s">
        <v>66</v>
      </c>
      <c r="D30" s="16" t="str">
        <f t="shared" si="1"/>
        <v>0</v>
      </c>
      <c r="E30" s="16" t="str">
        <f t="shared" si="2"/>
        <v>0</v>
      </c>
      <c r="F30" s="16" t="str">
        <f t="shared" si="3"/>
        <v>0</v>
      </c>
      <c r="G30" s="17" t="str">
        <f t="shared" si="4"/>
        <v>0</v>
      </c>
      <c r="H30" s="5">
        <v>75911.88</v>
      </c>
      <c r="I30" s="5"/>
    </row>
    <row r="31">
      <c r="A31" s="3" t="s">
        <v>10</v>
      </c>
      <c r="B31" s="5" t="s">
        <v>90</v>
      </c>
      <c r="C31" s="5" t="s">
        <v>71</v>
      </c>
      <c r="D31" s="16" t="str">
        <f t="shared" si="1"/>
        <v>0</v>
      </c>
      <c r="E31" s="16" t="str">
        <f t="shared" si="2"/>
        <v>0</v>
      </c>
      <c r="F31" s="16" t="str">
        <f t="shared" si="3"/>
        <v>0</v>
      </c>
      <c r="G31" s="17" t="str">
        <f t="shared" si="4"/>
        <v>0</v>
      </c>
      <c r="H31" s="5">
        <v>1858284.0</v>
      </c>
      <c r="I31" s="5"/>
    </row>
    <row r="32">
      <c r="A32" s="3" t="s">
        <v>10</v>
      </c>
      <c r="B32" s="5" t="s">
        <v>91</v>
      </c>
      <c r="C32" s="5" t="s">
        <v>68</v>
      </c>
      <c r="D32" s="16" t="str">
        <f t="shared" si="1"/>
        <v>0</v>
      </c>
      <c r="E32" s="16" t="str">
        <f t="shared" si="2"/>
        <v>Rio Tinto</v>
      </c>
      <c r="F32" s="16" t="str">
        <f t="shared" si="3"/>
        <v>RIO TINTO ORD GBP0.10</v>
      </c>
      <c r="G32" s="17">
        <f t="shared" si="4"/>
        <v>14037512.33</v>
      </c>
      <c r="H32" s="5">
        <v>1.403751233E7</v>
      </c>
      <c r="I32" s="5"/>
    </row>
    <row r="33">
      <c r="A33" s="3" t="s">
        <v>10</v>
      </c>
      <c r="B33" s="5" t="s">
        <v>92</v>
      </c>
      <c r="C33" s="5" t="s">
        <v>71</v>
      </c>
      <c r="D33" s="16" t="str">
        <f t="shared" si="1"/>
        <v>0</v>
      </c>
      <c r="E33" s="16" t="str">
        <f t="shared" si="2"/>
        <v>0</v>
      </c>
      <c r="F33" s="16" t="str">
        <f t="shared" si="3"/>
        <v>0</v>
      </c>
      <c r="G33" s="17" t="str">
        <f t="shared" si="4"/>
        <v>0</v>
      </c>
      <c r="H33" s="5">
        <v>1711226.3</v>
      </c>
      <c r="I33" s="5"/>
    </row>
    <row r="34">
      <c r="A34" s="3" t="s">
        <v>10</v>
      </c>
      <c r="B34" s="5" t="s">
        <v>93</v>
      </c>
      <c r="C34" s="5" t="s">
        <v>20</v>
      </c>
      <c r="D34" s="16" t="str">
        <f t="shared" si="1"/>
        <v>0</v>
      </c>
      <c r="E34" s="16" t="str">
        <f t="shared" si="2"/>
        <v>0</v>
      </c>
      <c r="F34" s="16" t="str">
        <f t="shared" si="3"/>
        <v>0</v>
      </c>
      <c r="G34" s="17" t="str">
        <f t="shared" si="4"/>
        <v>0</v>
      </c>
      <c r="H34" s="5">
        <v>446878.33</v>
      </c>
      <c r="I34" s="5"/>
    </row>
    <row r="35">
      <c r="A35" s="3" t="s">
        <v>10</v>
      </c>
      <c r="B35" s="5" t="s">
        <v>94</v>
      </c>
      <c r="C35" s="5" t="s">
        <v>55</v>
      </c>
      <c r="D35" s="16" t="str">
        <f t="shared" si="1"/>
        <v>0</v>
      </c>
      <c r="E35" s="16" t="str">
        <f t="shared" si="2"/>
        <v>0</v>
      </c>
      <c r="F35" s="16" t="str">
        <f t="shared" si="3"/>
        <v>0</v>
      </c>
      <c r="G35" s="17" t="str">
        <f t="shared" si="4"/>
        <v>0</v>
      </c>
      <c r="H35" s="5">
        <v>1164068.48</v>
      </c>
      <c r="I35" s="5"/>
    </row>
    <row r="36">
      <c r="A36" s="3" t="s">
        <v>10</v>
      </c>
      <c r="B36" s="5" t="s">
        <v>95</v>
      </c>
      <c r="C36" s="5" t="s">
        <v>66</v>
      </c>
      <c r="D36" s="16" t="str">
        <f t="shared" si="1"/>
        <v>0</v>
      </c>
      <c r="E36" s="16" t="str">
        <f t="shared" si="2"/>
        <v>0</v>
      </c>
      <c r="F36" s="16" t="str">
        <f t="shared" si="3"/>
        <v>0</v>
      </c>
      <c r="G36" s="17" t="str">
        <f t="shared" si="4"/>
        <v>0</v>
      </c>
      <c r="H36" s="5">
        <v>1290520.38</v>
      </c>
      <c r="I36" s="5"/>
    </row>
    <row r="37">
      <c r="A37" s="3" t="s">
        <v>10</v>
      </c>
      <c r="B37" s="5" t="s">
        <v>96</v>
      </c>
      <c r="C37" s="5" t="s">
        <v>97</v>
      </c>
      <c r="D37" s="16" t="str">
        <f t="shared" si="1"/>
        <v>0</v>
      </c>
      <c r="E37" s="16" t="str">
        <f t="shared" si="2"/>
        <v>0</v>
      </c>
      <c r="F37" s="16" t="str">
        <f t="shared" si="3"/>
        <v>0</v>
      </c>
      <c r="G37" s="17" t="str">
        <f t="shared" si="4"/>
        <v>0</v>
      </c>
      <c r="H37" s="5">
        <v>3578199.62</v>
      </c>
      <c r="I37" s="5"/>
    </row>
    <row r="38">
      <c r="A38" s="3" t="s">
        <v>10</v>
      </c>
      <c r="B38" s="5" t="s">
        <v>98</v>
      </c>
      <c r="C38" s="5" t="s">
        <v>71</v>
      </c>
      <c r="D38" s="16" t="str">
        <f t="shared" si="1"/>
        <v>0</v>
      </c>
      <c r="E38" s="16" t="str">
        <f t="shared" si="2"/>
        <v>0</v>
      </c>
      <c r="F38" s="16" t="str">
        <f t="shared" si="3"/>
        <v>0</v>
      </c>
      <c r="G38" s="17" t="str">
        <f t="shared" si="4"/>
        <v>0</v>
      </c>
      <c r="H38" s="5">
        <v>1586880.0</v>
      </c>
      <c r="I38" s="5"/>
    </row>
    <row r="39">
      <c r="A39" s="3" t="s">
        <v>10</v>
      </c>
      <c r="B39" s="5" t="s">
        <v>99</v>
      </c>
      <c r="C39" s="5" t="s">
        <v>68</v>
      </c>
      <c r="D39" s="16" t="str">
        <f t="shared" si="1"/>
        <v>0</v>
      </c>
      <c r="E39" s="16" t="str">
        <f t="shared" si="2"/>
        <v>0</v>
      </c>
      <c r="F39" s="16" t="str">
        <f t="shared" si="3"/>
        <v>0</v>
      </c>
      <c r="G39" s="17" t="str">
        <f t="shared" si="4"/>
        <v>0</v>
      </c>
      <c r="H39" s="5">
        <v>1586033.48</v>
      </c>
      <c r="I39" s="5"/>
    </row>
    <row r="40">
      <c r="A40" s="3" t="s">
        <v>10</v>
      </c>
      <c r="B40" s="5" t="s">
        <v>100</v>
      </c>
      <c r="C40" s="5" t="s">
        <v>79</v>
      </c>
      <c r="D40" s="16" t="str">
        <f t="shared" si="1"/>
        <v>0</v>
      </c>
      <c r="E40" s="16" t="str">
        <f t="shared" si="2"/>
        <v>0</v>
      </c>
      <c r="F40" s="16" t="str">
        <f t="shared" si="3"/>
        <v>0</v>
      </c>
      <c r="G40" s="17" t="str">
        <f t="shared" si="4"/>
        <v>0</v>
      </c>
      <c r="H40" s="5">
        <v>519749.69</v>
      </c>
      <c r="I40" s="5"/>
    </row>
    <row r="41">
      <c r="A41" s="3" t="s">
        <v>10</v>
      </c>
      <c r="B41" s="5" t="s">
        <v>101</v>
      </c>
      <c r="C41" s="5" t="s">
        <v>71</v>
      </c>
      <c r="D41" s="16" t="str">
        <f t="shared" si="1"/>
        <v>0</v>
      </c>
      <c r="E41" s="16" t="str">
        <f t="shared" si="2"/>
        <v>0</v>
      </c>
      <c r="F41" s="16" t="str">
        <f t="shared" si="3"/>
        <v>0</v>
      </c>
      <c r="G41" s="17" t="str">
        <f t="shared" si="4"/>
        <v>0</v>
      </c>
      <c r="H41" s="5">
        <v>1398460.0</v>
      </c>
      <c r="I41" s="5"/>
    </row>
    <row r="42">
      <c r="A42" s="3" t="s">
        <v>10</v>
      </c>
      <c r="B42" s="5" t="s">
        <v>102</v>
      </c>
      <c r="C42" s="5" t="s">
        <v>71</v>
      </c>
      <c r="D42" s="16" t="str">
        <f t="shared" si="1"/>
        <v>0</v>
      </c>
      <c r="E42" s="16" t="str">
        <f t="shared" si="2"/>
        <v>0</v>
      </c>
      <c r="F42" s="16" t="str">
        <f t="shared" si="3"/>
        <v>0</v>
      </c>
      <c r="G42" s="17" t="str">
        <f t="shared" si="4"/>
        <v>0</v>
      </c>
      <c r="H42" s="5">
        <v>1962070.6</v>
      </c>
      <c r="I42" s="5"/>
    </row>
    <row r="43">
      <c r="A43" s="3" t="s">
        <v>10</v>
      </c>
      <c r="B43" s="5" t="s">
        <v>103</v>
      </c>
      <c r="C43" s="5" t="s">
        <v>71</v>
      </c>
      <c r="D43" s="16" t="str">
        <f t="shared" si="1"/>
        <v>0</v>
      </c>
      <c r="E43" s="16" t="str">
        <f t="shared" si="2"/>
        <v>0</v>
      </c>
      <c r="F43" s="16" t="str">
        <f t="shared" si="3"/>
        <v>0</v>
      </c>
      <c r="G43" s="17" t="str">
        <f t="shared" si="4"/>
        <v>0</v>
      </c>
      <c r="H43" s="5">
        <v>1662782.0</v>
      </c>
      <c r="I43" s="5"/>
    </row>
    <row r="44">
      <c r="A44" s="3" t="s">
        <v>10</v>
      </c>
      <c r="B44" s="5" t="s">
        <v>104</v>
      </c>
      <c r="C44" s="5" t="s">
        <v>79</v>
      </c>
      <c r="D44" s="16" t="str">
        <f t="shared" si="1"/>
        <v>0</v>
      </c>
      <c r="E44" s="16" t="str">
        <f t="shared" si="2"/>
        <v>0</v>
      </c>
      <c r="F44" s="16" t="str">
        <f t="shared" si="3"/>
        <v>0</v>
      </c>
      <c r="G44" s="17" t="str">
        <f t="shared" si="4"/>
        <v>0</v>
      </c>
      <c r="H44" s="5">
        <v>3427901.33</v>
      </c>
      <c r="I44" s="5"/>
    </row>
    <row r="45">
      <c r="A45" s="3" t="s">
        <v>10</v>
      </c>
      <c r="B45" s="5" t="s">
        <v>105</v>
      </c>
      <c r="C45" s="5" t="s">
        <v>79</v>
      </c>
      <c r="D45" s="16" t="str">
        <f t="shared" si="1"/>
        <v>0</v>
      </c>
      <c r="E45" s="16" t="str">
        <f t="shared" si="2"/>
        <v>0</v>
      </c>
      <c r="F45" s="16" t="str">
        <f t="shared" si="3"/>
        <v>0</v>
      </c>
      <c r="G45" s="17" t="str">
        <f t="shared" si="4"/>
        <v>0</v>
      </c>
      <c r="H45" s="5">
        <v>924985.71</v>
      </c>
      <c r="I45" s="5"/>
    </row>
    <row r="46">
      <c r="A46" s="3" t="s">
        <v>10</v>
      </c>
      <c r="B46" s="5" t="s">
        <v>106</v>
      </c>
      <c r="C46" s="5" t="s">
        <v>71</v>
      </c>
      <c r="D46" s="16" t="str">
        <f t="shared" si="1"/>
        <v>0</v>
      </c>
      <c r="E46" s="16" t="str">
        <f t="shared" si="2"/>
        <v>0</v>
      </c>
      <c r="F46" s="16" t="str">
        <f t="shared" si="3"/>
        <v>0</v>
      </c>
      <c r="G46" s="17" t="str">
        <f t="shared" si="4"/>
        <v>0</v>
      </c>
      <c r="H46" s="5">
        <v>1449125.0</v>
      </c>
      <c r="I46" s="5"/>
    </row>
    <row r="47">
      <c r="A47" s="3" t="s">
        <v>10</v>
      </c>
      <c r="B47" s="5" t="s">
        <v>107</v>
      </c>
      <c r="C47" s="5" t="s">
        <v>71</v>
      </c>
      <c r="D47" s="16" t="str">
        <f t="shared" si="1"/>
        <v>0</v>
      </c>
      <c r="E47" s="16" t="str">
        <f t="shared" si="2"/>
        <v>0</v>
      </c>
      <c r="F47" s="16" t="str">
        <f t="shared" si="3"/>
        <v>0</v>
      </c>
      <c r="G47" s="17" t="str">
        <f t="shared" si="4"/>
        <v>0</v>
      </c>
      <c r="H47" s="5">
        <v>485960.0</v>
      </c>
      <c r="I47" s="5"/>
    </row>
    <row r="48">
      <c r="A48" s="3" t="s">
        <v>10</v>
      </c>
      <c r="B48" s="5" t="s">
        <v>108</v>
      </c>
      <c r="C48" s="5" t="s">
        <v>71</v>
      </c>
      <c r="D48" s="16" t="str">
        <f t="shared" si="1"/>
        <v>0</v>
      </c>
      <c r="E48" s="16" t="str">
        <f t="shared" si="2"/>
        <v>0</v>
      </c>
      <c r="F48" s="16" t="str">
        <f t="shared" si="3"/>
        <v>0</v>
      </c>
      <c r="G48" s="17" t="str">
        <f t="shared" si="4"/>
        <v>0</v>
      </c>
      <c r="H48" s="5">
        <v>1462944.0</v>
      </c>
      <c r="I48" s="5"/>
    </row>
    <row r="49">
      <c r="A49" s="3" t="s">
        <v>10</v>
      </c>
      <c r="B49" s="5" t="s">
        <v>109</v>
      </c>
      <c r="C49" s="5" t="s">
        <v>110</v>
      </c>
      <c r="D49" s="16" t="str">
        <f t="shared" si="1"/>
        <v>0</v>
      </c>
      <c r="E49" s="16" t="str">
        <f t="shared" si="2"/>
        <v>0</v>
      </c>
      <c r="F49" s="16" t="str">
        <f t="shared" si="3"/>
        <v>0</v>
      </c>
      <c r="G49" s="17" t="str">
        <f t="shared" si="4"/>
        <v>0</v>
      </c>
      <c r="H49" s="5">
        <v>4197343.78</v>
      </c>
      <c r="I49" s="5"/>
    </row>
    <row r="50">
      <c r="A50" s="3" t="s">
        <v>10</v>
      </c>
      <c r="B50" s="5" t="s">
        <v>111</v>
      </c>
      <c r="C50" s="5" t="s">
        <v>71</v>
      </c>
      <c r="D50" s="16" t="str">
        <f t="shared" si="1"/>
        <v>0</v>
      </c>
      <c r="E50" s="16" t="str">
        <f t="shared" si="2"/>
        <v>0</v>
      </c>
      <c r="F50" s="16" t="str">
        <f t="shared" si="3"/>
        <v>0</v>
      </c>
      <c r="G50" s="17" t="str">
        <f t="shared" si="4"/>
        <v>0</v>
      </c>
      <c r="H50" s="5">
        <v>1329652.5</v>
      </c>
      <c r="I50" s="5"/>
    </row>
    <row r="51">
      <c r="A51" s="3" t="s">
        <v>10</v>
      </c>
      <c r="B51" s="5" t="s">
        <v>112</v>
      </c>
      <c r="C51" s="5" t="s">
        <v>71</v>
      </c>
      <c r="D51" s="16" t="str">
        <f t="shared" si="1"/>
        <v>0</v>
      </c>
      <c r="E51" s="16" t="str">
        <f t="shared" si="2"/>
        <v>0</v>
      </c>
      <c r="F51" s="16" t="str">
        <f t="shared" si="3"/>
        <v>0</v>
      </c>
      <c r="G51" s="17" t="str">
        <f t="shared" si="4"/>
        <v>0</v>
      </c>
      <c r="H51" s="5">
        <v>1555857.0</v>
      </c>
      <c r="I51" s="5"/>
    </row>
    <row r="52">
      <c r="A52" s="3" t="s">
        <v>10</v>
      </c>
      <c r="B52" s="5" t="s">
        <v>113</v>
      </c>
      <c r="C52" s="5" t="s">
        <v>71</v>
      </c>
      <c r="D52" s="16" t="str">
        <f t="shared" si="1"/>
        <v>0</v>
      </c>
      <c r="E52" s="16" t="str">
        <f t="shared" si="2"/>
        <v>0</v>
      </c>
      <c r="F52" s="16" t="str">
        <f t="shared" si="3"/>
        <v>0</v>
      </c>
      <c r="G52" s="17" t="str">
        <f t="shared" si="4"/>
        <v>0</v>
      </c>
      <c r="H52" s="5">
        <v>1660316.0</v>
      </c>
      <c r="I52" s="5"/>
    </row>
    <row r="53">
      <c r="A53" s="3" t="s">
        <v>10</v>
      </c>
      <c r="B53" s="5" t="s">
        <v>114</v>
      </c>
      <c r="C53" s="5" t="s">
        <v>71</v>
      </c>
      <c r="D53" s="16" t="str">
        <f t="shared" si="1"/>
        <v>0</v>
      </c>
      <c r="E53" s="16" t="str">
        <f t="shared" si="2"/>
        <v>0</v>
      </c>
      <c r="F53" s="16" t="str">
        <f t="shared" si="3"/>
        <v>0</v>
      </c>
      <c r="G53" s="17" t="str">
        <f t="shared" si="4"/>
        <v>0</v>
      </c>
      <c r="H53" s="5">
        <v>2104428.8</v>
      </c>
      <c r="I53" s="5"/>
    </row>
    <row r="54">
      <c r="A54" s="3" t="s">
        <v>10</v>
      </c>
      <c r="B54" s="5" t="s">
        <v>115</v>
      </c>
      <c r="C54" s="5" t="s">
        <v>71</v>
      </c>
      <c r="D54" s="16" t="str">
        <f t="shared" si="1"/>
        <v>0</v>
      </c>
      <c r="E54" s="16" t="str">
        <f t="shared" si="2"/>
        <v>0</v>
      </c>
      <c r="F54" s="16" t="str">
        <f t="shared" si="3"/>
        <v>0</v>
      </c>
      <c r="G54" s="17" t="str">
        <f t="shared" si="4"/>
        <v>0</v>
      </c>
      <c r="H54" s="5">
        <v>2102730.0</v>
      </c>
      <c r="I54" s="5"/>
    </row>
    <row r="55">
      <c r="A55" s="3" t="s">
        <v>10</v>
      </c>
      <c r="B55" s="5" t="s">
        <v>116</v>
      </c>
      <c r="C55" s="5" t="s">
        <v>59</v>
      </c>
      <c r="D55" s="16" t="str">
        <f t="shared" si="1"/>
        <v>0</v>
      </c>
      <c r="E55" s="16" t="str">
        <f t="shared" si="2"/>
        <v>0</v>
      </c>
      <c r="F55" s="16" t="str">
        <f t="shared" si="3"/>
        <v>0</v>
      </c>
      <c r="G55" s="17" t="str">
        <f t="shared" si="4"/>
        <v>0</v>
      </c>
      <c r="H55" s="5">
        <v>7564015.08</v>
      </c>
      <c r="I55" s="5"/>
    </row>
    <row r="56">
      <c r="A56" s="3" t="s">
        <v>10</v>
      </c>
      <c r="B56" s="5" t="s">
        <v>117</v>
      </c>
      <c r="C56" s="5" t="s">
        <v>55</v>
      </c>
      <c r="D56" s="16" t="str">
        <f t="shared" si="1"/>
        <v>0</v>
      </c>
      <c r="E56" s="16" t="str">
        <f t="shared" si="2"/>
        <v>0</v>
      </c>
      <c r="F56" s="16" t="str">
        <f t="shared" si="3"/>
        <v>0</v>
      </c>
      <c r="G56" s="17" t="str">
        <f t="shared" si="4"/>
        <v>0</v>
      </c>
      <c r="H56" s="5">
        <v>209414.62</v>
      </c>
      <c r="I56" s="5"/>
    </row>
    <row r="57">
      <c r="A57" s="3" t="s">
        <v>10</v>
      </c>
      <c r="B57" s="5" t="s">
        <v>118</v>
      </c>
      <c r="C57" s="5" t="s">
        <v>55</v>
      </c>
      <c r="D57" s="16" t="str">
        <f t="shared" si="1"/>
        <v>0</v>
      </c>
      <c r="E57" s="16" t="str">
        <f t="shared" si="2"/>
        <v>0</v>
      </c>
      <c r="F57" s="16" t="str">
        <f t="shared" si="3"/>
        <v>0</v>
      </c>
      <c r="G57" s="17" t="str">
        <f t="shared" si="4"/>
        <v>0</v>
      </c>
      <c r="H57" s="5">
        <v>4957652.03</v>
      </c>
      <c r="I57" s="5"/>
    </row>
    <row r="58">
      <c r="A58" s="3" t="s">
        <v>10</v>
      </c>
      <c r="B58" s="5" t="s">
        <v>119</v>
      </c>
      <c r="C58" s="5" t="s">
        <v>71</v>
      </c>
      <c r="D58" s="16" t="str">
        <f t="shared" si="1"/>
        <v>0</v>
      </c>
      <c r="E58" s="16" t="str">
        <f t="shared" si="2"/>
        <v>0</v>
      </c>
      <c r="F58" s="16" t="str">
        <f t="shared" si="3"/>
        <v>0</v>
      </c>
      <c r="G58" s="17" t="str">
        <f t="shared" si="4"/>
        <v>0</v>
      </c>
      <c r="H58" s="5">
        <v>1452211.2</v>
      </c>
      <c r="I58" s="5"/>
    </row>
    <row r="59">
      <c r="A59" s="3" t="s">
        <v>10</v>
      </c>
      <c r="B59" s="5" t="s">
        <v>120</v>
      </c>
      <c r="C59" s="5" t="s">
        <v>64</v>
      </c>
      <c r="D59" s="16" t="str">
        <f t="shared" si="1"/>
        <v>0</v>
      </c>
      <c r="E59" s="16" t="str">
        <f t="shared" si="2"/>
        <v>0</v>
      </c>
      <c r="F59" s="16" t="str">
        <f t="shared" si="3"/>
        <v>0</v>
      </c>
      <c r="G59" s="17" t="str">
        <f t="shared" si="4"/>
        <v>0</v>
      </c>
      <c r="H59" s="5">
        <v>747667.83</v>
      </c>
      <c r="I59" s="5"/>
    </row>
    <row r="60">
      <c r="A60" s="3" t="s">
        <v>10</v>
      </c>
      <c r="B60" s="5" t="s">
        <v>121</v>
      </c>
      <c r="C60" s="5" t="s">
        <v>66</v>
      </c>
      <c r="D60" s="16" t="str">
        <f t="shared" si="1"/>
        <v>0</v>
      </c>
      <c r="E60" s="16" t="str">
        <f t="shared" si="2"/>
        <v>0</v>
      </c>
      <c r="F60" s="16" t="str">
        <f t="shared" si="3"/>
        <v>0</v>
      </c>
      <c r="G60" s="17" t="str">
        <f t="shared" si="4"/>
        <v>0</v>
      </c>
      <c r="H60" s="5">
        <v>1043659.89</v>
      </c>
      <c r="I60" s="5"/>
    </row>
    <row r="61">
      <c r="A61" s="3" t="s">
        <v>10</v>
      </c>
      <c r="B61" s="5" t="s">
        <v>122</v>
      </c>
      <c r="C61" s="5" t="s">
        <v>71</v>
      </c>
      <c r="D61" s="16" t="str">
        <f t="shared" si="1"/>
        <v>0</v>
      </c>
      <c r="E61" s="16" t="str">
        <f t="shared" si="2"/>
        <v>0</v>
      </c>
      <c r="F61" s="16" t="str">
        <f t="shared" si="3"/>
        <v>0</v>
      </c>
      <c r="G61" s="17" t="str">
        <f t="shared" si="4"/>
        <v>0</v>
      </c>
      <c r="H61" s="5">
        <v>1445917.5</v>
      </c>
      <c r="I61" s="5"/>
    </row>
    <row r="62">
      <c r="A62" s="3" t="s">
        <v>10</v>
      </c>
      <c r="B62" s="5" t="s">
        <v>123</v>
      </c>
      <c r="C62" s="5" t="s">
        <v>97</v>
      </c>
      <c r="D62" s="16" t="str">
        <f t="shared" si="1"/>
        <v>0</v>
      </c>
      <c r="E62" s="16" t="str">
        <f t="shared" si="2"/>
        <v>0</v>
      </c>
      <c r="F62" s="16" t="str">
        <f t="shared" si="3"/>
        <v>0</v>
      </c>
      <c r="G62" s="17" t="str">
        <f t="shared" si="4"/>
        <v>0</v>
      </c>
      <c r="H62" s="5">
        <v>184894.64</v>
      </c>
      <c r="I62" s="5"/>
    </row>
    <row r="63">
      <c r="A63" s="3" t="s">
        <v>10</v>
      </c>
      <c r="B63" s="5" t="s">
        <v>124</v>
      </c>
      <c r="C63" s="5" t="s">
        <v>79</v>
      </c>
      <c r="D63" s="16" t="str">
        <f t="shared" si="1"/>
        <v>0</v>
      </c>
      <c r="E63" s="16" t="str">
        <f t="shared" si="2"/>
        <v>0</v>
      </c>
      <c r="F63" s="16" t="str">
        <f t="shared" si="3"/>
        <v>0</v>
      </c>
      <c r="G63" s="17" t="str">
        <f t="shared" si="4"/>
        <v>0</v>
      </c>
      <c r="H63" s="5">
        <v>717090.9</v>
      </c>
      <c r="I63" s="5"/>
    </row>
    <row r="64">
      <c r="A64" s="3" t="s">
        <v>10</v>
      </c>
      <c r="B64" s="5" t="s">
        <v>125</v>
      </c>
      <c r="C64" s="5" t="s">
        <v>68</v>
      </c>
      <c r="D64" s="16" t="str">
        <f t="shared" si="1"/>
        <v>0</v>
      </c>
      <c r="E64" s="16" t="str">
        <f t="shared" si="2"/>
        <v>Anglo American</v>
      </c>
      <c r="F64" s="16" t="str">
        <f t="shared" si="3"/>
        <v>ANGLO AMERICAN USD0.54945</v>
      </c>
      <c r="G64" s="17">
        <f t="shared" si="4"/>
        <v>3331675.52</v>
      </c>
      <c r="H64" s="5">
        <v>3331675.52</v>
      </c>
      <c r="I64" s="5"/>
    </row>
    <row r="65">
      <c r="A65" s="3" t="s">
        <v>10</v>
      </c>
      <c r="B65" s="5" t="s">
        <v>126</v>
      </c>
      <c r="C65" s="5" t="s">
        <v>66</v>
      </c>
      <c r="D65" s="16" t="str">
        <f t="shared" si="1"/>
        <v>0</v>
      </c>
      <c r="E65" s="16" t="str">
        <f t="shared" si="2"/>
        <v>0</v>
      </c>
      <c r="F65" s="16" t="str">
        <f t="shared" si="3"/>
        <v>0</v>
      </c>
      <c r="G65" s="17" t="str">
        <f t="shared" si="4"/>
        <v>0</v>
      </c>
      <c r="H65" s="5">
        <v>5270191.25</v>
      </c>
      <c r="I65" s="5"/>
    </row>
    <row r="66">
      <c r="A66" s="3" t="s">
        <v>10</v>
      </c>
      <c r="B66" s="5" t="s">
        <v>127</v>
      </c>
      <c r="C66" s="5" t="s">
        <v>64</v>
      </c>
      <c r="D66" s="16" t="str">
        <f t="shared" si="1"/>
        <v>0</v>
      </c>
      <c r="E66" s="16" t="str">
        <f t="shared" si="2"/>
        <v>0</v>
      </c>
      <c r="F66" s="16" t="str">
        <f t="shared" si="3"/>
        <v>0</v>
      </c>
      <c r="G66" s="17" t="str">
        <f t="shared" si="4"/>
        <v>0</v>
      </c>
      <c r="H66" s="5">
        <v>1571317.65</v>
      </c>
      <c r="I66" s="5"/>
    </row>
    <row r="67">
      <c r="A67" s="3" t="s">
        <v>10</v>
      </c>
      <c r="B67" s="5" t="s">
        <v>128</v>
      </c>
      <c r="C67" s="5" t="s">
        <v>71</v>
      </c>
      <c r="D67" s="16" t="str">
        <f t="shared" si="1"/>
        <v>0</v>
      </c>
      <c r="E67" s="16" t="str">
        <f t="shared" si="2"/>
        <v>0</v>
      </c>
      <c r="F67" s="16" t="str">
        <f t="shared" si="3"/>
        <v>0</v>
      </c>
      <c r="G67" s="17" t="str">
        <f t="shared" si="4"/>
        <v>0</v>
      </c>
      <c r="H67" s="5">
        <v>1367786.0</v>
      </c>
      <c r="I67" s="5"/>
    </row>
    <row r="68">
      <c r="A68" s="3" t="s">
        <v>10</v>
      </c>
      <c r="B68" s="5" t="s">
        <v>129</v>
      </c>
      <c r="C68" s="5" t="s">
        <v>71</v>
      </c>
      <c r="D68" s="16" t="str">
        <f t="shared" si="1"/>
        <v>0</v>
      </c>
      <c r="E68" s="16" t="str">
        <f t="shared" si="2"/>
        <v>0</v>
      </c>
      <c r="F68" s="16" t="str">
        <f t="shared" si="3"/>
        <v>0</v>
      </c>
      <c r="G68" s="17" t="str">
        <f t="shared" si="4"/>
        <v>0</v>
      </c>
      <c r="H68" s="5">
        <v>1894048.0</v>
      </c>
      <c r="I68" s="5"/>
    </row>
    <row r="69">
      <c r="A69" s="3" t="s">
        <v>10</v>
      </c>
      <c r="B69" s="5" t="s">
        <v>130</v>
      </c>
      <c r="C69" s="5" t="s">
        <v>20</v>
      </c>
      <c r="D69" s="16" t="str">
        <f t="shared" si="1"/>
        <v>0</v>
      </c>
      <c r="E69" s="16" t="str">
        <f t="shared" si="2"/>
        <v>0</v>
      </c>
      <c r="F69" s="16" t="str">
        <f t="shared" si="3"/>
        <v>0</v>
      </c>
      <c r="G69" s="17" t="str">
        <f t="shared" si="4"/>
        <v>0</v>
      </c>
      <c r="H69" s="5">
        <v>1501387.16</v>
      </c>
      <c r="I69" s="5"/>
    </row>
    <row r="70">
      <c r="A70" s="3" t="s">
        <v>10</v>
      </c>
      <c r="B70" s="5" t="s">
        <v>131</v>
      </c>
      <c r="C70" s="5" t="s">
        <v>66</v>
      </c>
      <c r="D70" s="16" t="str">
        <f t="shared" si="1"/>
        <v>0</v>
      </c>
      <c r="E70" s="16" t="str">
        <f t="shared" si="2"/>
        <v>0</v>
      </c>
      <c r="F70" s="16" t="str">
        <f t="shared" si="3"/>
        <v>0</v>
      </c>
      <c r="G70" s="17" t="str">
        <f t="shared" si="4"/>
        <v>0</v>
      </c>
      <c r="H70" s="5">
        <v>1226424.23</v>
      </c>
      <c r="I70" s="5"/>
    </row>
    <row r="71">
      <c r="A71" s="3" t="s">
        <v>10</v>
      </c>
      <c r="B71" s="5" t="s">
        <v>132</v>
      </c>
      <c r="C71" s="5" t="s">
        <v>79</v>
      </c>
      <c r="D71" s="16" t="str">
        <f t="shared" si="1"/>
        <v>0</v>
      </c>
      <c r="E71" s="16" t="str">
        <f t="shared" si="2"/>
        <v>0</v>
      </c>
      <c r="F71" s="16" t="str">
        <f t="shared" si="3"/>
        <v>0</v>
      </c>
      <c r="G71" s="17" t="str">
        <f t="shared" si="4"/>
        <v>0</v>
      </c>
      <c r="H71" s="5">
        <v>5266666.05</v>
      </c>
      <c r="I71" s="5"/>
    </row>
    <row r="72">
      <c r="A72" s="3" t="s">
        <v>10</v>
      </c>
      <c r="B72" s="5" t="s">
        <v>133</v>
      </c>
      <c r="C72" s="5" t="s">
        <v>66</v>
      </c>
      <c r="D72" s="16" t="str">
        <f t="shared" si="1"/>
        <v>0</v>
      </c>
      <c r="E72" s="16" t="str">
        <f t="shared" si="2"/>
        <v>0</v>
      </c>
      <c r="F72" s="16" t="str">
        <f t="shared" si="3"/>
        <v>0</v>
      </c>
      <c r="G72" s="17" t="str">
        <f t="shared" si="4"/>
        <v>0</v>
      </c>
      <c r="H72" s="5">
        <v>1033682.67</v>
      </c>
      <c r="I72" s="5"/>
    </row>
    <row r="73">
      <c r="A73" s="3" t="s">
        <v>10</v>
      </c>
      <c r="B73" s="5" t="s">
        <v>134</v>
      </c>
      <c r="C73" s="5" t="s">
        <v>79</v>
      </c>
      <c r="D73" s="16" t="str">
        <f t="shared" si="1"/>
        <v>0</v>
      </c>
      <c r="E73" s="16" t="str">
        <f t="shared" si="2"/>
        <v>0</v>
      </c>
      <c r="F73" s="16" t="str">
        <f t="shared" si="3"/>
        <v>0</v>
      </c>
      <c r="G73" s="17" t="str">
        <f t="shared" si="4"/>
        <v>0</v>
      </c>
      <c r="H73" s="5">
        <v>4216741.76</v>
      </c>
      <c r="I73" s="5"/>
    </row>
    <row r="74">
      <c r="A74" s="3" t="s">
        <v>10</v>
      </c>
      <c r="B74" s="5" t="s">
        <v>135</v>
      </c>
      <c r="C74" s="5" t="s">
        <v>64</v>
      </c>
      <c r="D74" s="16" t="str">
        <f t="shared" si="1"/>
        <v>0</v>
      </c>
      <c r="E74" s="16" t="str">
        <f t="shared" si="2"/>
        <v>0</v>
      </c>
      <c r="F74" s="16" t="str">
        <f t="shared" si="3"/>
        <v>0</v>
      </c>
      <c r="G74" s="17" t="str">
        <f t="shared" si="4"/>
        <v>0</v>
      </c>
      <c r="H74" s="5">
        <v>2690367.3</v>
      </c>
      <c r="I74" s="5"/>
    </row>
    <row r="75">
      <c r="A75" s="3" t="s">
        <v>10</v>
      </c>
      <c r="B75" s="5" t="s">
        <v>136</v>
      </c>
      <c r="C75" s="5" t="s">
        <v>66</v>
      </c>
      <c r="D75" s="16" t="str">
        <f t="shared" si="1"/>
        <v>0</v>
      </c>
      <c r="E75" s="16" t="str">
        <f t="shared" si="2"/>
        <v>0</v>
      </c>
      <c r="F75" s="16" t="str">
        <f t="shared" si="3"/>
        <v>0</v>
      </c>
      <c r="G75" s="17" t="str">
        <f t="shared" si="4"/>
        <v>0</v>
      </c>
      <c r="H75" s="5">
        <v>1194373.68</v>
      </c>
      <c r="I75" s="5"/>
    </row>
    <row r="76">
      <c r="A76" s="3" t="s">
        <v>10</v>
      </c>
      <c r="B76" s="5" t="s">
        <v>137</v>
      </c>
      <c r="C76" s="5" t="s">
        <v>79</v>
      </c>
      <c r="D76" s="16" t="str">
        <f t="shared" si="1"/>
        <v>0</v>
      </c>
      <c r="E76" s="16" t="str">
        <f t="shared" si="2"/>
        <v>0</v>
      </c>
      <c r="F76" s="16" t="str">
        <f t="shared" si="3"/>
        <v>0</v>
      </c>
      <c r="G76" s="17" t="str">
        <f t="shared" si="4"/>
        <v>0</v>
      </c>
      <c r="H76" s="5">
        <v>1717130.89</v>
      </c>
      <c r="I76" s="5"/>
    </row>
    <row r="77">
      <c r="A77" s="3" t="s">
        <v>10</v>
      </c>
      <c r="B77" s="5" t="s">
        <v>138</v>
      </c>
      <c r="C77" s="5" t="s">
        <v>79</v>
      </c>
      <c r="D77" s="16" t="str">
        <f t="shared" si="1"/>
        <v>0</v>
      </c>
      <c r="E77" s="16" t="str">
        <f t="shared" si="2"/>
        <v>0</v>
      </c>
      <c r="F77" s="16" t="str">
        <f t="shared" si="3"/>
        <v>0</v>
      </c>
      <c r="G77" s="17" t="str">
        <f t="shared" si="4"/>
        <v>0</v>
      </c>
      <c r="H77" s="5">
        <v>36906.85</v>
      </c>
      <c r="I77" s="5"/>
    </row>
    <row r="78">
      <c r="A78" s="3" t="s">
        <v>10</v>
      </c>
      <c r="B78" s="5" t="s">
        <v>139</v>
      </c>
      <c r="C78" s="5" t="s">
        <v>71</v>
      </c>
      <c r="D78" s="16" t="str">
        <f t="shared" si="1"/>
        <v>0</v>
      </c>
      <c r="E78" s="16" t="str">
        <f t="shared" si="2"/>
        <v>0</v>
      </c>
      <c r="F78" s="16" t="str">
        <f t="shared" si="3"/>
        <v>0</v>
      </c>
      <c r="G78" s="17" t="str">
        <f t="shared" si="4"/>
        <v>0</v>
      </c>
      <c r="H78" s="5">
        <v>1234137.9</v>
      </c>
      <c r="I78" s="5"/>
    </row>
    <row r="79">
      <c r="A79" s="3" t="s">
        <v>10</v>
      </c>
      <c r="B79" s="5" t="s">
        <v>140</v>
      </c>
      <c r="C79" s="5" t="s">
        <v>79</v>
      </c>
      <c r="D79" s="16" t="str">
        <f t="shared" si="1"/>
        <v>0</v>
      </c>
      <c r="E79" s="16" t="str">
        <f t="shared" si="2"/>
        <v>0</v>
      </c>
      <c r="F79" s="16" t="str">
        <f t="shared" si="3"/>
        <v>0</v>
      </c>
      <c r="G79" s="17" t="str">
        <f t="shared" si="4"/>
        <v>0</v>
      </c>
      <c r="H79" s="5">
        <v>498644.21</v>
      </c>
      <c r="I79" s="5"/>
    </row>
    <row r="80">
      <c r="A80" s="3" t="s">
        <v>10</v>
      </c>
      <c r="B80" s="5" t="s">
        <v>141</v>
      </c>
      <c r="C80" s="5" t="s">
        <v>66</v>
      </c>
      <c r="D80" s="16" t="str">
        <f t="shared" si="1"/>
        <v>0</v>
      </c>
      <c r="E80" s="16" t="str">
        <f t="shared" si="2"/>
        <v>0</v>
      </c>
      <c r="F80" s="16" t="str">
        <f t="shared" si="3"/>
        <v>0</v>
      </c>
      <c r="G80" s="17" t="str">
        <f t="shared" si="4"/>
        <v>0</v>
      </c>
      <c r="H80" s="5">
        <v>530772.01</v>
      </c>
      <c r="I80" s="5"/>
    </row>
    <row r="81">
      <c r="A81" s="3" t="s">
        <v>10</v>
      </c>
      <c r="B81" s="5" t="s">
        <v>142</v>
      </c>
      <c r="C81" s="5" t="s">
        <v>71</v>
      </c>
      <c r="D81" s="16" t="str">
        <f t="shared" si="1"/>
        <v>0</v>
      </c>
      <c r="E81" s="16" t="str">
        <f t="shared" si="2"/>
        <v>0</v>
      </c>
      <c r="F81" s="16" t="str">
        <f t="shared" si="3"/>
        <v>0</v>
      </c>
      <c r="G81" s="17" t="str">
        <f t="shared" si="4"/>
        <v>0</v>
      </c>
      <c r="H81" s="5">
        <v>1552730.0</v>
      </c>
      <c r="I81" s="5"/>
    </row>
    <row r="82">
      <c r="A82" s="3" t="s">
        <v>10</v>
      </c>
      <c r="B82" s="5" t="s">
        <v>143</v>
      </c>
      <c r="C82" s="5" t="s">
        <v>71</v>
      </c>
      <c r="D82" s="16" t="str">
        <f t="shared" si="1"/>
        <v>0</v>
      </c>
      <c r="E82" s="16" t="str">
        <f t="shared" si="2"/>
        <v>0</v>
      </c>
      <c r="F82" s="16" t="str">
        <f t="shared" si="3"/>
        <v>0</v>
      </c>
      <c r="G82" s="17" t="str">
        <f t="shared" si="4"/>
        <v>0</v>
      </c>
      <c r="H82" s="5">
        <v>2307554.6</v>
      </c>
      <c r="I82" s="5"/>
    </row>
    <row r="83">
      <c r="A83" s="3" t="s">
        <v>10</v>
      </c>
      <c r="B83" s="5" t="s">
        <v>144</v>
      </c>
      <c r="C83" s="5" t="s">
        <v>79</v>
      </c>
      <c r="D83" s="16" t="str">
        <f t="shared" si="1"/>
        <v>0</v>
      </c>
      <c r="E83" s="16" t="str">
        <f t="shared" si="2"/>
        <v>0</v>
      </c>
      <c r="F83" s="16" t="str">
        <f t="shared" si="3"/>
        <v>0</v>
      </c>
      <c r="G83" s="17" t="str">
        <f t="shared" si="4"/>
        <v>0</v>
      </c>
      <c r="H83" s="5">
        <v>838204.94</v>
      </c>
      <c r="I83" s="5"/>
    </row>
    <row r="84">
      <c r="A84" s="3" t="s">
        <v>10</v>
      </c>
      <c r="B84" s="5" t="s">
        <v>145</v>
      </c>
      <c r="C84" s="5" t="s">
        <v>64</v>
      </c>
      <c r="D84" s="16" t="str">
        <f t="shared" si="1"/>
        <v>0</v>
      </c>
      <c r="E84" s="16" t="str">
        <f t="shared" si="2"/>
        <v>0</v>
      </c>
      <c r="F84" s="16" t="str">
        <f t="shared" si="3"/>
        <v>0</v>
      </c>
      <c r="G84" s="17" t="str">
        <f t="shared" si="4"/>
        <v>0</v>
      </c>
      <c r="H84" s="5">
        <v>5321113.0</v>
      </c>
      <c r="I84" s="5"/>
    </row>
    <row r="85">
      <c r="A85" s="3" t="s">
        <v>10</v>
      </c>
      <c r="B85" s="5" t="s">
        <v>146</v>
      </c>
      <c r="C85" s="5" t="s">
        <v>66</v>
      </c>
      <c r="D85" s="16" t="str">
        <f t="shared" si="1"/>
        <v>0</v>
      </c>
      <c r="E85" s="16" t="str">
        <f t="shared" si="2"/>
        <v>0</v>
      </c>
      <c r="F85" s="16" t="str">
        <f t="shared" si="3"/>
        <v>0</v>
      </c>
      <c r="G85" s="17" t="str">
        <f t="shared" si="4"/>
        <v>0</v>
      </c>
      <c r="H85" s="5">
        <v>1083948.0</v>
      </c>
      <c r="I85" s="5"/>
    </row>
    <row r="86">
      <c r="A86" s="3" t="s">
        <v>10</v>
      </c>
      <c r="B86" s="5" t="s">
        <v>147</v>
      </c>
      <c r="C86" s="5" t="s">
        <v>66</v>
      </c>
      <c r="D86" s="16" t="str">
        <f t="shared" si="1"/>
        <v>0</v>
      </c>
      <c r="E86" s="16" t="str">
        <f t="shared" si="2"/>
        <v>0</v>
      </c>
      <c r="F86" s="16" t="str">
        <f t="shared" si="3"/>
        <v>0</v>
      </c>
      <c r="G86" s="17" t="str">
        <f t="shared" si="4"/>
        <v>0</v>
      </c>
      <c r="H86" s="5">
        <v>916183.02</v>
      </c>
      <c r="I86" s="5"/>
    </row>
    <row r="87">
      <c r="A87" s="3" t="s">
        <v>10</v>
      </c>
      <c r="B87" s="5" t="s">
        <v>148</v>
      </c>
      <c r="C87" s="5" t="s">
        <v>71</v>
      </c>
      <c r="D87" s="16" t="str">
        <f t="shared" si="1"/>
        <v>0</v>
      </c>
      <c r="E87" s="16" t="str">
        <f t="shared" si="2"/>
        <v>0</v>
      </c>
      <c r="F87" s="16" t="str">
        <f t="shared" si="3"/>
        <v>0</v>
      </c>
      <c r="G87" s="17" t="str">
        <f t="shared" si="4"/>
        <v>0</v>
      </c>
      <c r="H87" s="5">
        <v>1276385.0</v>
      </c>
      <c r="I87" s="5"/>
    </row>
    <row r="88">
      <c r="A88" s="3" t="s">
        <v>10</v>
      </c>
      <c r="B88" s="5" t="s">
        <v>149</v>
      </c>
      <c r="C88" s="5" t="s">
        <v>55</v>
      </c>
      <c r="D88" s="16" t="str">
        <f t="shared" si="1"/>
        <v>0</v>
      </c>
      <c r="E88" s="16" t="str">
        <f t="shared" si="2"/>
        <v>0</v>
      </c>
      <c r="F88" s="16" t="str">
        <f t="shared" si="3"/>
        <v>0</v>
      </c>
      <c r="G88" s="17" t="str">
        <f t="shared" si="4"/>
        <v>0</v>
      </c>
      <c r="H88" s="5">
        <v>1.468594047E7</v>
      </c>
      <c r="I88" s="5"/>
    </row>
    <row r="89">
      <c r="A89" s="3" t="s">
        <v>10</v>
      </c>
      <c r="B89" s="5" t="s">
        <v>150</v>
      </c>
      <c r="C89" s="5" t="s">
        <v>71</v>
      </c>
      <c r="D89" s="16" t="str">
        <f t="shared" si="1"/>
        <v>0</v>
      </c>
      <c r="E89" s="16" t="str">
        <f t="shared" si="2"/>
        <v>0</v>
      </c>
      <c r="F89" s="16" t="str">
        <f t="shared" si="3"/>
        <v>0</v>
      </c>
      <c r="G89" s="17" t="str">
        <f t="shared" si="4"/>
        <v>0</v>
      </c>
      <c r="H89" s="5">
        <v>1220725.0</v>
      </c>
      <c r="I89" s="5"/>
    </row>
    <row r="90">
      <c r="A90" s="3" t="s">
        <v>10</v>
      </c>
      <c r="B90" s="5" t="s">
        <v>151</v>
      </c>
      <c r="C90" s="5" t="s">
        <v>66</v>
      </c>
      <c r="D90" s="16" t="str">
        <f t="shared" si="1"/>
        <v>0</v>
      </c>
      <c r="E90" s="16" t="str">
        <f t="shared" si="2"/>
        <v>0</v>
      </c>
      <c r="F90" s="16" t="str">
        <f t="shared" si="3"/>
        <v>0</v>
      </c>
      <c r="G90" s="17" t="str">
        <f t="shared" si="4"/>
        <v>0</v>
      </c>
      <c r="H90" s="5">
        <v>7549171.42</v>
      </c>
      <c r="I90" s="5"/>
    </row>
    <row r="91">
      <c r="A91" s="3" t="s">
        <v>10</v>
      </c>
      <c r="B91" s="5" t="s">
        <v>152</v>
      </c>
      <c r="C91" s="5" t="s">
        <v>55</v>
      </c>
      <c r="D91" s="16" t="str">
        <f t="shared" si="1"/>
        <v>0</v>
      </c>
      <c r="E91" s="16" t="str">
        <f t="shared" si="2"/>
        <v>0</v>
      </c>
      <c r="F91" s="16" t="str">
        <f t="shared" si="3"/>
        <v>0</v>
      </c>
      <c r="G91" s="17" t="str">
        <f t="shared" si="4"/>
        <v>0</v>
      </c>
      <c r="H91" s="5">
        <v>7630549.46</v>
      </c>
      <c r="I91" s="5"/>
    </row>
    <row r="92">
      <c r="A92" s="3" t="s">
        <v>10</v>
      </c>
      <c r="B92" s="5" t="s">
        <v>153</v>
      </c>
      <c r="C92" s="5" t="s">
        <v>52</v>
      </c>
      <c r="D92" s="16" t="str">
        <f t="shared" si="1"/>
        <v>0</v>
      </c>
      <c r="E92" s="16" t="str">
        <f t="shared" si="2"/>
        <v>0</v>
      </c>
      <c r="F92" s="16" t="str">
        <f t="shared" si="3"/>
        <v>0</v>
      </c>
      <c r="G92" s="17" t="str">
        <f t="shared" si="4"/>
        <v>0</v>
      </c>
      <c r="H92" s="5">
        <v>822599.26</v>
      </c>
      <c r="I92" s="5"/>
    </row>
    <row r="93">
      <c r="A93" s="3" t="s">
        <v>10</v>
      </c>
      <c r="B93" s="5" t="s">
        <v>154</v>
      </c>
      <c r="C93" s="5" t="s">
        <v>52</v>
      </c>
      <c r="D93" s="16" t="str">
        <f t="shared" si="1"/>
        <v>Shell</v>
      </c>
      <c r="E93" s="16" t="str">
        <f t="shared" si="2"/>
        <v>0</v>
      </c>
      <c r="F93" s="16" t="str">
        <f t="shared" si="3"/>
        <v>ROYAL DUTCH SHELL 'B'ORD EUR0.07</v>
      </c>
      <c r="G93" s="17">
        <f t="shared" si="4"/>
        <v>14218652.13</v>
      </c>
      <c r="H93" s="5">
        <v>1.421865213E7</v>
      </c>
      <c r="I93" s="5"/>
    </row>
    <row r="94">
      <c r="A94" s="3" t="s">
        <v>10</v>
      </c>
      <c r="B94" s="5" t="s">
        <v>155</v>
      </c>
      <c r="C94" s="5" t="s">
        <v>64</v>
      </c>
      <c r="D94" s="16" t="str">
        <f t="shared" si="1"/>
        <v>0</v>
      </c>
      <c r="E94" s="16" t="str">
        <f t="shared" si="2"/>
        <v>0</v>
      </c>
      <c r="F94" s="16" t="str">
        <f t="shared" si="3"/>
        <v>0</v>
      </c>
      <c r="G94" s="17" t="str">
        <f t="shared" si="4"/>
        <v>0</v>
      </c>
      <c r="H94" s="5">
        <v>2063635.98</v>
      </c>
      <c r="I94" s="5"/>
    </row>
    <row r="95">
      <c r="A95" s="3" t="s">
        <v>10</v>
      </c>
      <c r="B95" s="5" t="s">
        <v>156</v>
      </c>
      <c r="C95" s="5" t="s">
        <v>66</v>
      </c>
      <c r="D95" s="16" t="str">
        <f t="shared" si="1"/>
        <v>0</v>
      </c>
      <c r="E95" s="16" t="str">
        <f t="shared" si="2"/>
        <v>0</v>
      </c>
      <c r="F95" s="16" t="str">
        <f t="shared" si="3"/>
        <v>0</v>
      </c>
      <c r="G95" s="17" t="str">
        <f t="shared" si="4"/>
        <v>0</v>
      </c>
      <c r="H95" s="5">
        <v>366079.0</v>
      </c>
      <c r="I95" s="5"/>
    </row>
    <row r="96">
      <c r="A96" s="3" t="s">
        <v>10</v>
      </c>
      <c r="B96" s="5" t="s">
        <v>157</v>
      </c>
      <c r="C96" s="5" t="s">
        <v>66</v>
      </c>
      <c r="D96" s="16" t="str">
        <f t="shared" si="1"/>
        <v>0</v>
      </c>
      <c r="E96" s="16" t="str">
        <f t="shared" si="2"/>
        <v>0</v>
      </c>
      <c r="F96" s="16" t="str">
        <f t="shared" si="3"/>
        <v>0</v>
      </c>
      <c r="G96" s="17" t="str">
        <f t="shared" si="4"/>
        <v>0</v>
      </c>
      <c r="H96" s="5">
        <v>867275.61</v>
      </c>
      <c r="I96" s="5"/>
    </row>
    <row r="97">
      <c r="A97" s="3" t="s">
        <v>10</v>
      </c>
      <c r="B97" s="5" t="s">
        <v>158</v>
      </c>
      <c r="C97" s="5" t="s">
        <v>71</v>
      </c>
      <c r="D97" s="16" t="str">
        <f t="shared" si="1"/>
        <v>0</v>
      </c>
      <c r="E97" s="16" t="str">
        <f t="shared" si="2"/>
        <v>0</v>
      </c>
      <c r="F97" s="16" t="str">
        <f t="shared" si="3"/>
        <v>0</v>
      </c>
      <c r="G97" s="17" t="str">
        <f t="shared" si="4"/>
        <v>0</v>
      </c>
      <c r="H97" s="5">
        <v>1590144.0</v>
      </c>
      <c r="I97" s="5"/>
    </row>
    <row r="98">
      <c r="A98" s="3" t="s">
        <v>10</v>
      </c>
      <c r="B98" s="5" t="s">
        <v>159</v>
      </c>
      <c r="C98" s="5" t="s">
        <v>79</v>
      </c>
      <c r="D98" s="16" t="str">
        <f t="shared" si="1"/>
        <v>0</v>
      </c>
      <c r="E98" s="16" t="str">
        <f t="shared" si="2"/>
        <v>0</v>
      </c>
      <c r="F98" s="16" t="str">
        <f t="shared" si="3"/>
        <v>0</v>
      </c>
      <c r="G98" s="17" t="str">
        <f t="shared" si="4"/>
        <v>0</v>
      </c>
      <c r="H98" s="5">
        <v>567726.65</v>
      </c>
      <c r="I98" s="5"/>
    </row>
    <row r="99">
      <c r="A99" s="3" t="s">
        <v>10</v>
      </c>
      <c r="B99" s="5" t="s">
        <v>160</v>
      </c>
      <c r="C99" s="5" t="s">
        <v>55</v>
      </c>
      <c r="D99" s="16" t="str">
        <f t="shared" si="1"/>
        <v>0</v>
      </c>
      <c r="E99" s="16" t="str">
        <f t="shared" si="2"/>
        <v>0</v>
      </c>
      <c r="F99" s="16" t="str">
        <f t="shared" si="3"/>
        <v>0</v>
      </c>
      <c r="G99" s="17" t="str">
        <f t="shared" si="4"/>
        <v>0</v>
      </c>
      <c r="H99" s="5">
        <v>1.292851829E7</v>
      </c>
      <c r="I99" s="5"/>
    </row>
    <row r="100">
      <c r="A100" s="3" t="s">
        <v>10</v>
      </c>
      <c r="B100" s="5" t="s">
        <v>161</v>
      </c>
      <c r="C100" s="5" t="s">
        <v>97</v>
      </c>
      <c r="D100" s="16" t="str">
        <f t="shared" si="1"/>
        <v>0</v>
      </c>
      <c r="E100" s="16" t="str">
        <f t="shared" si="2"/>
        <v>0</v>
      </c>
      <c r="F100" s="16" t="str">
        <f t="shared" si="3"/>
        <v>0</v>
      </c>
      <c r="G100" s="17" t="str">
        <f t="shared" si="4"/>
        <v>0</v>
      </c>
      <c r="H100" s="5">
        <v>1593348.12</v>
      </c>
      <c r="I100" s="5"/>
    </row>
    <row r="101">
      <c r="A101" s="3" t="s">
        <v>10</v>
      </c>
      <c r="B101" s="5" t="s">
        <v>162</v>
      </c>
      <c r="C101" s="5" t="s">
        <v>71</v>
      </c>
      <c r="D101" s="16" t="str">
        <f t="shared" si="1"/>
        <v>0</v>
      </c>
      <c r="E101" s="16" t="str">
        <f t="shared" si="2"/>
        <v>0</v>
      </c>
      <c r="F101" s="16" t="str">
        <f t="shared" si="3"/>
        <v>0</v>
      </c>
      <c r="G101" s="17" t="str">
        <f t="shared" si="4"/>
        <v>0</v>
      </c>
      <c r="H101" s="5">
        <v>2216147.5</v>
      </c>
      <c r="I101" s="5"/>
    </row>
    <row r="102">
      <c r="A102" s="3" t="s">
        <v>10</v>
      </c>
      <c r="B102" s="5" t="s">
        <v>163</v>
      </c>
      <c r="C102" s="5" t="s">
        <v>71</v>
      </c>
      <c r="D102" s="16" t="str">
        <f t="shared" si="1"/>
        <v>0</v>
      </c>
      <c r="E102" s="16" t="str">
        <f t="shared" si="2"/>
        <v>0</v>
      </c>
      <c r="F102" s="16" t="str">
        <f t="shared" si="3"/>
        <v>0</v>
      </c>
      <c r="G102" s="17" t="str">
        <f t="shared" si="4"/>
        <v>0</v>
      </c>
      <c r="H102" s="5">
        <v>1258826.6</v>
      </c>
      <c r="I102" s="5"/>
    </row>
    <row r="103">
      <c r="A103" s="3" t="s">
        <v>10</v>
      </c>
      <c r="B103" s="5" t="s">
        <v>164</v>
      </c>
      <c r="C103" s="5" t="s">
        <v>71</v>
      </c>
      <c r="D103" s="16" t="str">
        <f t="shared" si="1"/>
        <v>0</v>
      </c>
      <c r="E103" s="16" t="str">
        <f t="shared" si="2"/>
        <v>0</v>
      </c>
      <c r="F103" s="16" t="str">
        <f t="shared" si="3"/>
        <v>0</v>
      </c>
      <c r="G103" s="17" t="str">
        <f t="shared" si="4"/>
        <v>0</v>
      </c>
      <c r="H103" s="5">
        <v>868998.0</v>
      </c>
      <c r="I103" s="5"/>
    </row>
    <row r="104">
      <c r="A104" s="3" t="s">
        <v>10</v>
      </c>
      <c r="B104" s="5" t="s">
        <v>165</v>
      </c>
      <c r="C104" s="5" t="s">
        <v>71</v>
      </c>
      <c r="D104" s="16" t="str">
        <f t="shared" si="1"/>
        <v>0</v>
      </c>
      <c r="E104" s="16" t="str">
        <f t="shared" si="2"/>
        <v>0</v>
      </c>
      <c r="F104" s="16" t="str">
        <f t="shared" si="3"/>
        <v>0</v>
      </c>
      <c r="G104" s="17" t="str">
        <f t="shared" si="4"/>
        <v>0</v>
      </c>
      <c r="H104" s="5">
        <v>1651204.5</v>
      </c>
      <c r="I104" s="5"/>
    </row>
    <row r="105">
      <c r="A105" s="3" t="s">
        <v>10</v>
      </c>
      <c r="B105" s="5" t="s">
        <v>166</v>
      </c>
      <c r="C105" s="5" t="s">
        <v>64</v>
      </c>
      <c r="D105" s="16" t="str">
        <f t="shared" si="1"/>
        <v>0</v>
      </c>
      <c r="E105" s="16" t="str">
        <f t="shared" si="2"/>
        <v>0</v>
      </c>
      <c r="F105" s="16" t="str">
        <f t="shared" si="3"/>
        <v>0</v>
      </c>
      <c r="G105" s="17" t="str">
        <f t="shared" si="4"/>
        <v>0</v>
      </c>
      <c r="H105" s="5">
        <v>719881.37</v>
      </c>
      <c r="I105" s="5"/>
    </row>
    <row r="106">
      <c r="A106" s="3" t="s">
        <v>10</v>
      </c>
      <c r="B106" s="5" t="s">
        <v>167</v>
      </c>
      <c r="C106" s="5" t="s">
        <v>66</v>
      </c>
      <c r="D106" s="16" t="str">
        <f t="shared" si="1"/>
        <v>0</v>
      </c>
      <c r="E106" s="16" t="str">
        <f t="shared" si="2"/>
        <v>0</v>
      </c>
      <c r="F106" s="16" t="str">
        <f t="shared" si="3"/>
        <v>0</v>
      </c>
      <c r="G106" s="17" t="str">
        <f t="shared" si="4"/>
        <v>0</v>
      </c>
      <c r="H106" s="5">
        <v>1846942.51</v>
      </c>
      <c r="I106" s="5"/>
    </row>
    <row r="107">
      <c r="A107" s="3" t="s">
        <v>10</v>
      </c>
      <c r="B107" s="5" t="s">
        <v>168</v>
      </c>
      <c r="C107" s="5" t="s">
        <v>71</v>
      </c>
      <c r="D107" s="16" t="str">
        <f t="shared" si="1"/>
        <v>0</v>
      </c>
      <c r="E107" s="16" t="str">
        <f t="shared" si="2"/>
        <v>0</v>
      </c>
      <c r="F107" s="16" t="str">
        <f t="shared" si="3"/>
        <v>0</v>
      </c>
      <c r="G107" s="17" t="str">
        <f t="shared" si="4"/>
        <v>0</v>
      </c>
      <c r="H107" s="5">
        <v>1805530.0</v>
      </c>
      <c r="I107" s="5"/>
    </row>
    <row r="108">
      <c r="A108" s="3" t="s">
        <v>10</v>
      </c>
      <c r="B108" s="5" t="s">
        <v>169</v>
      </c>
      <c r="C108" s="5" t="s">
        <v>20</v>
      </c>
      <c r="D108" s="16" t="str">
        <f t="shared" si="1"/>
        <v>0</v>
      </c>
      <c r="E108" s="16" t="str">
        <f t="shared" si="2"/>
        <v>0</v>
      </c>
      <c r="F108" s="16" t="str">
        <f t="shared" si="3"/>
        <v>0</v>
      </c>
      <c r="G108" s="17" t="str">
        <f t="shared" si="4"/>
        <v>0</v>
      </c>
      <c r="H108" s="5">
        <v>1067710.62</v>
      </c>
      <c r="I108" s="5"/>
    </row>
    <row r="109">
      <c r="A109" s="3" t="s">
        <v>10</v>
      </c>
      <c r="B109" s="5" t="s">
        <v>170</v>
      </c>
      <c r="C109" s="5" t="s">
        <v>71</v>
      </c>
      <c r="D109" s="16" t="str">
        <f t="shared" si="1"/>
        <v>0</v>
      </c>
      <c r="E109" s="16" t="str">
        <f t="shared" si="2"/>
        <v>0</v>
      </c>
      <c r="F109" s="16" t="str">
        <f t="shared" si="3"/>
        <v>0</v>
      </c>
      <c r="G109" s="17" t="str">
        <f t="shared" si="4"/>
        <v>0</v>
      </c>
      <c r="H109" s="5">
        <v>1300178.0</v>
      </c>
      <c r="I109" s="5"/>
    </row>
    <row r="110">
      <c r="A110" s="3" t="s">
        <v>10</v>
      </c>
      <c r="B110" s="5" t="s">
        <v>171</v>
      </c>
      <c r="C110" s="5" t="s">
        <v>68</v>
      </c>
      <c r="D110" s="16" t="str">
        <f t="shared" si="1"/>
        <v>0</v>
      </c>
      <c r="E110" s="16" t="str">
        <f t="shared" si="2"/>
        <v>0</v>
      </c>
      <c r="F110" s="16" t="str">
        <f t="shared" si="3"/>
        <v>0</v>
      </c>
      <c r="G110" s="17" t="str">
        <f t="shared" si="4"/>
        <v>0</v>
      </c>
      <c r="H110" s="5">
        <v>1.078340921E7</v>
      </c>
      <c r="I110" s="5"/>
    </row>
    <row r="111">
      <c r="A111" s="3" t="s">
        <v>10</v>
      </c>
      <c r="B111" s="5" t="s">
        <v>172</v>
      </c>
      <c r="C111" s="5" t="s">
        <v>55</v>
      </c>
      <c r="D111" s="16" t="str">
        <f t="shared" si="1"/>
        <v>0</v>
      </c>
      <c r="E111" s="16" t="str">
        <f t="shared" si="2"/>
        <v>0</v>
      </c>
      <c r="F111" s="16" t="str">
        <f t="shared" si="3"/>
        <v>0</v>
      </c>
      <c r="G111" s="17" t="str">
        <f t="shared" si="4"/>
        <v>0</v>
      </c>
      <c r="H111" s="5">
        <v>189476.0</v>
      </c>
      <c r="I111" s="5"/>
    </row>
    <row r="112">
      <c r="A112" s="3" t="s">
        <v>10</v>
      </c>
      <c r="B112" s="5" t="s">
        <v>173</v>
      </c>
      <c r="C112" s="5" t="s">
        <v>66</v>
      </c>
      <c r="D112" s="16" t="str">
        <f t="shared" si="1"/>
        <v>0</v>
      </c>
      <c r="E112" s="16" t="str">
        <f t="shared" si="2"/>
        <v>0</v>
      </c>
      <c r="F112" s="16" t="str">
        <f t="shared" si="3"/>
        <v>0</v>
      </c>
      <c r="G112" s="17" t="str">
        <f t="shared" si="4"/>
        <v>0</v>
      </c>
      <c r="H112" s="5">
        <v>514233.0</v>
      </c>
      <c r="I112" s="5"/>
    </row>
    <row r="113">
      <c r="A113" s="3" t="s">
        <v>10</v>
      </c>
      <c r="B113" s="5" t="s">
        <v>174</v>
      </c>
      <c r="C113" s="5" t="s">
        <v>79</v>
      </c>
      <c r="D113" s="16" t="str">
        <f t="shared" si="1"/>
        <v>0</v>
      </c>
      <c r="E113" s="16" t="str">
        <f t="shared" si="2"/>
        <v>0</v>
      </c>
      <c r="F113" s="16" t="str">
        <f t="shared" si="3"/>
        <v>0</v>
      </c>
      <c r="G113" s="17" t="str">
        <f t="shared" si="4"/>
        <v>0</v>
      </c>
      <c r="H113" s="5">
        <v>827155.73</v>
      </c>
      <c r="I113" s="5"/>
    </row>
    <row r="114">
      <c r="A114" s="3" t="s">
        <v>10</v>
      </c>
      <c r="B114" s="5" t="s">
        <v>175</v>
      </c>
      <c r="C114" s="5" t="s">
        <v>66</v>
      </c>
      <c r="D114" s="16" t="str">
        <f t="shared" si="1"/>
        <v>0</v>
      </c>
      <c r="E114" s="16" t="str">
        <f t="shared" si="2"/>
        <v>0</v>
      </c>
      <c r="F114" s="16" t="str">
        <f t="shared" si="3"/>
        <v>0</v>
      </c>
      <c r="G114" s="17" t="str">
        <f t="shared" si="4"/>
        <v>0</v>
      </c>
      <c r="H114" s="5">
        <v>319424.5</v>
      </c>
      <c r="I114" s="5"/>
    </row>
    <row r="115">
      <c r="A115" s="3" t="s">
        <v>10</v>
      </c>
      <c r="B115" s="5" t="s">
        <v>176</v>
      </c>
      <c r="C115" s="5" t="s">
        <v>66</v>
      </c>
      <c r="D115" s="16" t="str">
        <f t="shared" si="1"/>
        <v>0</v>
      </c>
      <c r="E115" s="16" t="str">
        <f t="shared" si="2"/>
        <v>0</v>
      </c>
      <c r="F115" s="16" t="str">
        <f t="shared" si="3"/>
        <v>0</v>
      </c>
      <c r="G115" s="17" t="str">
        <f t="shared" si="4"/>
        <v>0</v>
      </c>
      <c r="H115" s="5">
        <v>1631067.49</v>
      </c>
      <c r="I115" s="5"/>
    </row>
    <row r="116">
      <c r="A116" s="3" t="s">
        <v>10</v>
      </c>
      <c r="B116" s="5" t="s">
        <v>177</v>
      </c>
      <c r="C116" s="5" t="s">
        <v>71</v>
      </c>
      <c r="D116" s="16" t="str">
        <f t="shared" si="1"/>
        <v>0</v>
      </c>
      <c r="E116" s="16" t="str">
        <f t="shared" si="2"/>
        <v>0</v>
      </c>
      <c r="F116" s="16" t="str">
        <f t="shared" si="3"/>
        <v>0</v>
      </c>
      <c r="G116" s="17" t="str">
        <f t="shared" si="4"/>
        <v>0</v>
      </c>
      <c r="H116" s="5">
        <v>1.202197898E8</v>
      </c>
      <c r="I116" s="5"/>
    </row>
    <row r="117">
      <c r="A117" s="3" t="s">
        <v>10</v>
      </c>
      <c r="B117" s="5" t="s">
        <v>178</v>
      </c>
      <c r="C117" s="5" t="s">
        <v>71</v>
      </c>
      <c r="D117" s="16" t="str">
        <f t="shared" si="1"/>
        <v>0</v>
      </c>
      <c r="E117" s="16" t="str">
        <f t="shared" si="2"/>
        <v>0</v>
      </c>
      <c r="F117" s="16" t="str">
        <f t="shared" si="3"/>
        <v>0</v>
      </c>
      <c r="G117" s="17" t="str">
        <f t="shared" si="4"/>
        <v>0</v>
      </c>
      <c r="H117" s="5">
        <v>233232.0</v>
      </c>
      <c r="I117" s="5"/>
    </row>
    <row r="118">
      <c r="A118" s="3" t="s">
        <v>10</v>
      </c>
      <c r="B118" s="5" t="s">
        <v>179</v>
      </c>
      <c r="C118" s="5" t="s">
        <v>79</v>
      </c>
      <c r="D118" s="16" t="str">
        <f t="shared" si="1"/>
        <v>0</v>
      </c>
      <c r="E118" s="16" t="str">
        <f t="shared" si="2"/>
        <v>0</v>
      </c>
      <c r="F118" s="16" t="str">
        <f t="shared" si="3"/>
        <v>0</v>
      </c>
      <c r="G118" s="17" t="str">
        <f t="shared" si="4"/>
        <v>0</v>
      </c>
      <c r="H118" s="5">
        <v>1408627.04</v>
      </c>
      <c r="I118" s="5"/>
    </row>
    <row r="119">
      <c r="A119" s="3" t="s">
        <v>10</v>
      </c>
      <c r="B119" s="5" t="s">
        <v>180</v>
      </c>
      <c r="C119" s="5" t="s">
        <v>71</v>
      </c>
      <c r="D119" s="16" t="str">
        <f t="shared" si="1"/>
        <v>0</v>
      </c>
      <c r="E119" s="16" t="str">
        <f t="shared" si="2"/>
        <v>0</v>
      </c>
      <c r="F119" s="16" t="str">
        <f t="shared" si="3"/>
        <v>0</v>
      </c>
      <c r="G119" s="17" t="str">
        <f t="shared" si="4"/>
        <v>0</v>
      </c>
      <c r="H119" s="5">
        <v>1393200.0</v>
      </c>
      <c r="I119" s="5"/>
    </row>
    <row r="120">
      <c r="A120" s="3" t="s">
        <v>10</v>
      </c>
      <c r="B120" s="5" t="s">
        <v>181</v>
      </c>
      <c r="C120" s="5" t="s">
        <v>71</v>
      </c>
      <c r="D120" s="16" t="str">
        <f t="shared" si="1"/>
        <v>0</v>
      </c>
      <c r="E120" s="16" t="str">
        <f t="shared" si="2"/>
        <v>0</v>
      </c>
      <c r="F120" s="16" t="str">
        <f t="shared" si="3"/>
        <v>0</v>
      </c>
      <c r="G120" s="17" t="str">
        <f t="shared" si="4"/>
        <v>0</v>
      </c>
      <c r="H120" s="5">
        <v>1498373.0</v>
      </c>
      <c r="I120" s="5"/>
    </row>
    <row r="121">
      <c r="A121" s="3" t="s">
        <v>10</v>
      </c>
      <c r="B121" s="5" t="s">
        <v>182</v>
      </c>
      <c r="C121" s="5" t="s">
        <v>59</v>
      </c>
      <c r="D121" s="16" t="str">
        <f t="shared" si="1"/>
        <v>0</v>
      </c>
      <c r="E121" s="16" t="str">
        <f t="shared" si="2"/>
        <v>0</v>
      </c>
      <c r="F121" s="16" t="str">
        <f t="shared" si="3"/>
        <v>0</v>
      </c>
      <c r="G121" s="17" t="str">
        <f t="shared" si="4"/>
        <v>0</v>
      </c>
      <c r="H121" s="5">
        <v>1.034758463E7</v>
      </c>
      <c r="I121" s="5"/>
    </row>
    <row r="122">
      <c r="A122" s="3" t="s">
        <v>10</v>
      </c>
      <c r="B122" s="5" t="s">
        <v>183</v>
      </c>
      <c r="C122" s="5" t="s">
        <v>71</v>
      </c>
      <c r="D122" s="16" t="str">
        <f t="shared" si="1"/>
        <v>0</v>
      </c>
      <c r="E122" s="16" t="str">
        <f t="shared" si="2"/>
        <v>0</v>
      </c>
      <c r="F122" s="16" t="str">
        <f t="shared" si="3"/>
        <v>0</v>
      </c>
      <c r="G122" s="17" t="str">
        <f t="shared" si="4"/>
        <v>0</v>
      </c>
      <c r="H122" s="5">
        <v>2185560.0</v>
      </c>
      <c r="I122" s="5"/>
    </row>
    <row r="123">
      <c r="A123" s="3" t="s">
        <v>10</v>
      </c>
      <c r="B123" s="5" t="s">
        <v>184</v>
      </c>
      <c r="C123" s="5" t="s">
        <v>66</v>
      </c>
      <c r="D123" s="16" t="str">
        <f t="shared" si="1"/>
        <v>0</v>
      </c>
      <c r="E123" s="16" t="str">
        <f t="shared" si="2"/>
        <v>0</v>
      </c>
      <c r="F123" s="16" t="str">
        <f t="shared" si="3"/>
        <v>0</v>
      </c>
      <c r="G123" s="17" t="str">
        <f t="shared" si="4"/>
        <v>0</v>
      </c>
      <c r="H123" s="5">
        <v>1496783.29</v>
      </c>
      <c r="I123" s="5"/>
    </row>
    <row r="124">
      <c r="A124" s="3" t="s">
        <v>10</v>
      </c>
      <c r="B124" s="5" t="s">
        <v>185</v>
      </c>
      <c r="C124" s="5" t="s">
        <v>64</v>
      </c>
      <c r="D124" s="16" t="str">
        <f t="shared" si="1"/>
        <v>0</v>
      </c>
      <c r="E124" s="16" t="str">
        <f t="shared" si="2"/>
        <v>0</v>
      </c>
      <c r="F124" s="16" t="str">
        <f t="shared" si="3"/>
        <v>0</v>
      </c>
      <c r="G124" s="17" t="str">
        <f t="shared" si="4"/>
        <v>0</v>
      </c>
      <c r="H124" s="5">
        <v>1185894.6</v>
      </c>
      <c r="I124" s="5"/>
    </row>
    <row r="125">
      <c r="A125" s="3" t="s">
        <v>10</v>
      </c>
      <c r="B125" s="5" t="s">
        <v>186</v>
      </c>
      <c r="C125" s="5" t="s">
        <v>55</v>
      </c>
      <c r="D125" s="16" t="str">
        <f t="shared" si="1"/>
        <v>0</v>
      </c>
      <c r="E125" s="16" t="str">
        <f t="shared" si="2"/>
        <v>0</v>
      </c>
      <c r="F125" s="16" t="str">
        <f t="shared" si="3"/>
        <v>0</v>
      </c>
      <c r="G125" s="17" t="str">
        <f t="shared" si="4"/>
        <v>0</v>
      </c>
      <c r="H125" s="5">
        <v>311915.35</v>
      </c>
      <c r="I125" s="5"/>
    </row>
    <row r="126">
      <c r="A126" s="3" t="s">
        <v>10</v>
      </c>
      <c r="B126" s="5" t="s">
        <v>187</v>
      </c>
      <c r="C126" s="5" t="s">
        <v>71</v>
      </c>
      <c r="D126" s="16" t="str">
        <f t="shared" si="1"/>
        <v>0</v>
      </c>
      <c r="E126" s="16" t="str">
        <f t="shared" si="2"/>
        <v>0</v>
      </c>
      <c r="F126" s="16" t="str">
        <f t="shared" si="3"/>
        <v>0</v>
      </c>
      <c r="G126" s="17" t="str">
        <f t="shared" si="4"/>
        <v>0</v>
      </c>
      <c r="H126" s="5">
        <v>2236406.3</v>
      </c>
      <c r="I126" s="5"/>
    </row>
    <row r="127">
      <c r="A127" s="3" t="s">
        <v>10</v>
      </c>
      <c r="B127" s="5" t="s">
        <v>188</v>
      </c>
      <c r="C127" s="5" t="s">
        <v>71</v>
      </c>
      <c r="D127" s="16" t="str">
        <f t="shared" si="1"/>
        <v>0</v>
      </c>
      <c r="E127" s="16" t="str">
        <f t="shared" si="2"/>
        <v>0</v>
      </c>
      <c r="F127" s="16" t="str">
        <f t="shared" si="3"/>
        <v>0</v>
      </c>
      <c r="G127" s="17" t="str">
        <f t="shared" si="4"/>
        <v>0</v>
      </c>
      <c r="H127" s="5">
        <v>185536.5</v>
      </c>
      <c r="I127" s="5"/>
    </row>
    <row r="128">
      <c r="A128" s="3" t="s">
        <v>10</v>
      </c>
      <c r="B128" s="5" t="s">
        <v>189</v>
      </c>
      <c r="C128" s="5" t="s">
        <v>52</v>
      </c>
      <c r="D128" s="16" t="str">
        <f t="shared" si="1"/>
        <v>BP</v>
      </c>
      <c r="E128" s="16" t="str">
        <f t="shared" si="2"/>
        <v>0</v>
      </c>
      <c r="F128" s="16" t="str">
        <f t="shared" si="3"/>
        <v>BP ORD USD0.25</v>
      </c>
      <c r="G128" s="17">
        <f t="shared" si="4"/>
        <v>19888965.43</v>
      </c>
      <c r="H128" s="5">
        <v>1.988896543E7</v>
      </c>
      <c r="I128" s="5"/>
    </row>
    <row r="129">
      <c r="A129" s="3" t="s">
        <v>10</v>
      </c>
      <c r="B129" s="5" t="s">
        <v>190</v>
      </c>
      <c r="C129" s="5" t="s">
        <v>64</v>
      </c>
      <c r="D129" s="16" t="str">
        <f t="shared" si="1"/>
        <v>0</v>
      </c>
      <c r="E129" s="16" t="str">
        <f t="shared" si="2"/>
        <v>0</v>
      </c>
      <c r="F129" s="16" t="str">
        <f t="shared" si="3"/>
        <v>0</v>
      </c>
      <c r="G129" s="17" t="str">
        <f t="shared" si="4"/>
        <v>0</v>
      </c>
      <c r="H129" s="5">
        <v>1.123845696E7</v>
      </c>
      <c r="I129" s="5"/>
    </row>
    <row r="130">
      <c r="A130" s="3" t="s">
        <v>10</v>
      </c>
      <c r="B130" s="5" t="s">
        <v>191</v>
      </c>
      <c r="C130" s="5" t="s">
        <v>55</v>
      </c>
      <c r="D130" s="16" t="str">
        <f t="shared" si="1"/>
        <v>0</v>
      </c>
      <c r="E130" s="16" t="str">
        <f t="shared" si="2"/>
        <v>0</v>
      </c>
      <c r="F130" s="16" t="str">
        <f t="shared" si="3"/>
        <v>0</v>
      </c>
      <c r="G130" s="17" t="str">
        <f t="shared" si="4"/>
        <v>0</v>
      </c>
      <c r="H130" s="5">
        <v>902181.95</v>
      </c>
      <c r="I130" s="5"/>
    </row>
    <row r="131">
      <c r="A131" s="3" t="s">
        <v>10</v>
      </c>
      <c r="B131" s="5" t="s">
        <v>192</v>
      </c>
      <c r="C131" s="5" t="s">
        <v>55</v>
      </c>
      <c r="D131" s="16" t="str">
        <f t="shared" si="1"/>
        <v>0</v>
      </c>
      <c r="E131" s="16" t="str">
        <f t="shared" si="2"/>
        <v>0</v>
      </c>
      <c r="F131" s="16" t="str">
        <f t="shared" si="3"/>
        <v>0</v>
      </c>
      <c r="G131" s="17" t="str">
        <f t="shared" si="4"/>
        <v>0</v>
      </c>
      <c r="H131" s="5">
        <v>678473.93</v>
      </c>
      <c r="I131" s="5"/>
    </row>
    <row r="132">
      <c r="A132" s="3" t="s">
        <v>10</v>
      </c>
      <c r="B132" s="5" t="s">
        <v>193</v>
      </c>
      <c r="C132" s="5" t="s">
        <v>79</v>
      </c>
      <c r="D132" s="16" t="str">
        <f t="shared" si="1"/>
        <v>0</v>
      </c>
      <c r="E132" s="16" t="str">
        <f t="shared" si="2"/>
        <v>0</v>
      </c>
      <c r="F132" s="16" t="str">
        <f t="shared" si="3"/>
        <v>0</v>
      </c>
      <c r="G132" s="17" t="str">
        <f t="shared" si="4"/>
        <v>0</v>
      </c>
      <c r="H132" s="5">
        <v>515970.53</v>
      </c>
      <c r="I132" s="5"/>
    </row>
    <row r="133">
      <c r="A133" s="3" t="s">
        <v>10</v>
      </c>
      <c r="B133" s="5" t="s">
        <v>194</v>
      </c>
      <c r="C133" s="5" t="s">
        <v>110</v>
      </c>
      <c r="D133" s="16" t="str">
        <f t="shared" si="1"/>
        <v>0</v>
      </c>
      <c r="E133" s="16" t="str">
        <f t="shared" si="2"/>
        <v>0</v>
      </c>
      <c r="F133" s="16" t="str">
        <f t="shared" si="3"/>
        <v>0</v>
      </c>
      <c r="G133" s="17" t="str">
        <f t="shared" si="4"/>
        <v>0</v>
      </c>
      <c r="H133" s="5">
        <v>261816.14</v>
      </c>
      <c r="I133" s="5"/>
    </row>
    <row r="134">
      <c r="A134" s="3" t="s">
        <v>10</v>
      </c>
      <c r="B134" s="5" t="s">
        <v>195</v>
      </c>
      <c r="C134" s="5" t="s">
        <v>55</v>
      </c>
      <c r="D134" s="16" t="str">
        <f t="shared" si="1"/>
        <v>0</v>
      </c>
      <c r="E134" s="16" t="str">
        <f t="shared" si="2"/>
        <v>0</v>
      </c>
      <c r="F134" s="16" t="str">
        <f t="shared" si="3"/>
        <v>0</v>
      </c>
      <c r="G134" s="17" t="str">
        <f t="shared" si="4"/>
        <v>0</v>
      </c>
      <c r="H134" s="5">
        <v>508826.91</v>
      </c>
      <c r="I134" s="5"/>
    </row>
    <row r="135">
      <c r="A135" s="3" t="s">
        <v>10</v>
      </c>
      <c r="B135" s="5" t="s">
        <v>196</v>
      </c>
      <c r="C135" s="5" t="s">
        <v>71</v>
      </c>
      <c r="D135" s="16" t="str">
        <f t="shared" si="1"/>
        <v>0</v>
      </c>
      <c r="E135" s="16" t="str">
        <f t="shared" si="2"/>
        <v>0</v>
      </c>
      <c r="F135" s="16" t="str">
        <f t="shared" si="3"/>
        <v>0</v>
      </c>
      <c r="G135" s="17" t="str">
        <f t="shared" si="4"/>
        <v>0</v>
      </c>
      <c r="H135" s="5">
        <v>1701836.4</v>
      </c>
      <c r="I135" s="5"/>
    </row>
    <row r="136">
      <c r="A136" s="3" t="s">
        <v>10</v>
      </c>
      <c r="B136" s="5" t="s">
        <v>197</v>
      </c>
      <c r="C136" s="5" t="s">
        <v>71</v>
      </c>
      <c r="D136" s="16" t="str">
        <f t="shared" si="1"/>
        <v>0</v>
      </c>
      <c r="E136" s="16" t="str">
        <f t="shared" si="2"/>
        <v>0</v>
      </c>
      <c r="F136" s="16" t="str">
        <f t="shared" si="3"/>
        <v>0</v>
      </c>
      <c r="G136" s="17" t="str">
        <f t="shared" si="4"/>
        <v>0</v>
      </c>
      <c r="H136" s="5">
        <v>2.188459319E7</v>
      </c>
      <c r="I136" s="5"/>
    </row>
    <row r="137">
      <c r="A137" s="3" t="s">
        <v>10</v>
      </c>
      <c r="B137" s="5" t="s">
        <v>198</v>
      </c>
      <c r="C137" s="5" t="s">
        <v>110</v>
      </c>
      <c r="D137" s="16" t="str">
        <f t="shared" si="1"/>
        <v>0</v>
      </c>
      <c r="E137" s="16" t="str">
        <f t="shared" si="2"/>
        <v>0</v>
      </c>
      <c r="F137" s="16" t="str">
        <f t="shared" si="3"/>
        <v>0</v>
      </c>
      <c r="G137" s="17" t="str">
        <f t="shared" si="4"/>
        <v>0</v>
      </c>
      <c r="H137" s="5">
        <v>5985286.27</v>
      </c>
      <c r="I137" s="5"/>
    </row>
    <row r="138">
      <c r="A138" s="3" t="s">
        <v>10</v>
      </c>
      <c r="B138" s="5" t="s">
        <v>199</v>
      </c>
      <c r="C138" s="5" t="s">
        <v>55</v>
      </c>
      <c r="D138" s="16" t="str">
        <f t="shared" si="1"/>
        <v>0</v>
      </c>
      <c r="E138" s="16" t="str">
        <f t="shared" si="2"/>
        <v>0</v>
      </c>
      <c r="F138" s="16" t="str">
        <f t="shared" si="3"/>
        <v>0</v>
      </c>
      <c r="G138" s="17" t="str">
        <f t="shared" si="4"/>
        <v>0</v>
      </c>
      <c r="H138" s="5">
        <v>1.04406034E7</v>
      </c>
      <c r="I138" s="5"/>
    </row>
    <row r="139">
      <c r="A139" s="3" t="s">
        <v>10</v>
      </c>
      <c r="B139" s="5" t="s">
        <v>200</v>
      </c>
      <c r="C139" s="5" t="s">
        <v>55</v>
      </c>
      <c r="D139" s="16" t="str">
        <f t="shared" si="1"/>
        <v>0</v>
      </c>
      <c r="E139" s="16" t="str">
        <f t="shared" si="2"/>
        <v>0</v>
      </c>
      <c r="F139" s="16" t="str">
        <f t="shared" si="3"/>
        <v>0</v>
      </c>
      <c r="G139" s="17" t="str">
        <f t="shared" si="4"/>
        <v>0</v>
      </c>
      <c r="H139" s="5">
        <v>1.0792449E7</v>
      </c>
      <c r="I139" s="5"/>
    </row>
    <row r="140">
      <c r="A140" s="3" t="s">
        <v>10</v>
      </c>
      <c r="B140" s="5" t="s">
        <v>201</v>
      </c>
      <c r="C140" s="5" t="s">
        <v>20</v>
      </c>
      <c r="D140" s="16" t="str">
        <f t="shared" si="1"/>
        <v>0</v>
      </c>
      <c r="E140" s="16" t="str">
        <f t="shared" si="2"/>
        <v>0</v>
      </c>
      <c r="F140" s="16" t="str">
        <f t="shared" si="3"/>
        <v>0</v>
      </c>
      <c r="G140" s="17" t="str">
        <f t="shared" si="4"/>
        <v>0</v>
      </c>
      <c r="H140" s="5">
        <v>8437399.05</v>
      </c>
      <c r="I140" s="5"/>
    </row>
    <row r="141">
      <c r="A141" s="3" t="s">
        <v>10</v>
      </c>
      <c r="B141" s="5" t="s">
        <v>202</v>
      </c>
      <c r="C141" s="5" t="s">
        <v>55</v>
      </c>
      <c r="D141" s="16" t="str">
        <f t="shared" si="1"/>
        <v>0</v>
      </c>
      <c r="E141" s="16" t="str">
        <f t="shared" si="2"/>
        <v>0</v>
      </c>
      <c r="F141" s="16" t="str">
        <f t="shared" si="3"/>
        <v>0</v>
      </c>
      <c r="G141" s="17" t="str">
        <f t="shared" si="4"/>
        <v>0</v>
      </c>
      <c r="H141" s="5">
        <v>5217114.73</v>
      </c>
      <c r="I141" s="5"/>
    </row>
    <row r="142">
      <c r="A142" s="3" t="s">
        <v>10</v>
      </c>
      <c r="B142" s="5" t="s">
        <v>203</v>
      </c>
      <c r="C142" s="5" t="s">
        <v>55</v>
      </c>
      <c r="D142" s="16" t="str">
        <f t="shared" si="1"/>
        <v>0</v>
      </c>
      <c r="E142" s="19">
        <v>0.0</v>
      </c>
      <c r="F142" s="19">
        <v>0.0</v>
      </c>
      <c r="G142" s="20">
        <v>0.0</v>
      </c>
      <c r="H142" s="5">
        <v>5685072.4</v>
      </c>
      <c r="I142" s="5"/>
    </row>
    <row r="143">
      <c r="A143" s="3" t="s">
        <v>10</v>
      </c>
      <c r="B143" s="5" t="s">
        <v>204</v>
      </c>
      <c r="C143" s="5" t="s">
        <v>59</v>
      </c>
      <c r="D143" s="16" t="str">
        <f t="shared" si="1"/>
        <v>0</v>
      </c>
      <c r="E143" s="16" t="str">
        <f t="shared" ref="E143:E198" si="5">IF(ISNUMBER(SEARCH("Coal India",B143)),"Coal India",IF(ISNUMBER(SEARCH("China Shenhua",B143)),"China Shenhua",IF(ISNUMBER(SEARCH("Adani",B143)),"Adani",IF(ISNUMBER(SEARCH("Shanxi Coking",B143)),"Shanxi Coking",IF(ISNUMBER(SEARCH("Anglo American",B143)),"Anglo American",IF(ISNUMBER(SEARCH("BHP Billiton",B143)),"BHP Billiton",IF(ISNUMBER(SEARCH("Yitai Coal",B143)),"Yitai Coal",IF(ISNUMBER(SEARCH("Datang Intl",B143)),"Datang Intl",IF(ISNUMBER(SEARCH("China Coal",B143)),"China Coal",IF(ISNUMBER(SEARCH("Peabody Energy",B143)),"Peabody Energy",IF(ISNUMBER(SEARCH("Glencore Xstrata",B143)),"Glencore Xstrata",IF(ISNUMBER(SEARCH("Datong Coal",B143)),"Datong Coal",IF(ISNUMBER(SEARCH("Yanzhou Coal",B143)),"Yanzhou Coal",IF(ISNUMBER(SEARCH("DEH",B143)),"DEH",IF(ISNUMBER(SEARCH("Exxaro",B143)),"Exxaro",IF(ISNUMBER(SEARCH("Yangquan Coal",B143)),"Yangquan Coal",IF(ISNUMBER(SEARCH("Mechel",B143)),"Mechel",IF(ISNUMBER(SEARCH("Arch Coal",B143)),"Arch Coal",IF(ISNUMBER(SEARCH("Alpha Natural Resources",B143)),"Alpha Natural Resources",IF(ISNUMBER(SEARCH("EVRAZ",B143)),"EVRAZ", IF(ISNUMBER(SEARCH("Mitsubishi",B143)),"Mitsubishi",
if(and(or(B143="Vale", ISNUMBER(SEARCH("Vale ",B143))),NOT(ISNUMBER(SEARCH("?Vale",B143)))), "Vale",IF(ISNUMBER(SEARCH("Raspadskaya",B143)),"Raspadskaya",IF(ISNUMBER(SEARCH("Rio Tinto",B143)),"Rio Tinto",IF(ISNUMBER(SEARCH("Asia Resource",B143)),"Asia Resource",IF(ISNUMBER(SEARCH("Rusal",B143)),"Rusal",IF(ISNUMBER(SEARCH("Neyveli Lignite",B143)),"Neyveli Lignite",IF(ISNUMBER(SEARCH("Pingdingshan",B143)),"Pingdingshan",IF(ISNUMBER(SEARCH("Cloud Peak",B143)),"Cloud Peak",IF(ISNUMBER(SEARCH("Sasol",B143)),"Sasol",IF(ISNUMBER(SEARCH("Tata Steel",B143)),"Tata Steel",IF(AND(ISNUMBER(SEARCH("AGL",B143)),NOT(ISNUMBER(SEARCH("?AGL",B143)))),"AGL", IF(ISNUMBER(SEARCH("Teck",B143)),"Teck",IF(ISNUMBER(SEARCH("Severstal",B143)),"Severstal",IF(ISNUMBER(SEARCH("Coalspur",B143)),"Coalspur",IF(ISNUMBER(SEARCH("Kuzbass Fuel ",B143)),"Kuzbass Fuel ",IF(ISNUMBER(SEARCH("Polyus Gold",B143)),"Polyus Gold",IF(ISNUMBER(SEARCH("Energy Ventures",B143)),"Energy Ventures",IF(ISNUMBER(SEARCH("Whitehaven Coal",B143)),"Whitehaven Coal",IF(ISNUMBER(SEARCH("Banpu",B143)),"Banpu",IF(ISNUMBER(SEARCH("Bayan",B143)),"Bayan",IF(AND(ISNUMBER(SEARCH("RWE",B143)),NOT(ISNUMBER(SEARCH("ERWE",B143)))),"RWE",IF(ISNUMBER(SEARCH("Consol Energy",B143)),"Consol Energy",IF(ISNUMBER(SEARCH("WHSP",B143)),"WHSP",IF(ISNUMBER(SEARCH("Westmoreland",B143)),"Westmoreland",IF(ISNUMBER(SEARCH("Resource Generation",B143)),"Resource Generation",IF(ISNUMBER(SEARCH("Churchill Mining",B143)),"Churchill Mining",IF(ISNUMBER(SEARCH("NTPC",B143)),"NTPC",IF(ISNUMBER(SEARCH("Adaro",B143)),"Adaro",IF(ISNUMBER(SEARCH("Nacco",B143)),"Nacco",  IF(ISNUMBER(SEARCH("Idemitsu Kosan",B143)),"Idemitsu Kosan",IF(ISNUMBER(SEARCH("ARLP",B143)),"ARLP",IF(ISNUMBER(SEARCH("Huolinhe Opencut",B143)),"Huolinhe Opencut",IF(ISNUMBER(SEARCH("Golden Energy",B143)),"Golden Energy",IF(ISNUMBER(SEARCH("Mitsui &amp; Co",B143)),"Mitsui &amp; Co",
IF(AND(ISNUMBER(SEARCH("CoAL",B143)),NOT(ISNUMBER(SEARCH("?CoAL",B143)))),"CoAL",IF(ISNUMBER(SEARCH("NLMK",B143)),"NLMK",IF(ISNUMBER(SEARCH("Tata Power",B143)),"Tata Power",IF(ISNUMBER(SEARCH("MMK OJSC",B143)),"MMK OJSC",IF(ISNUMBER(SEARCH("Wesfarmers",B143)),"Wesfarmers",IF(ISNUMBER(SEARCH("Kazakhmys",B143)),"Kazakhmys",IF(ISNUMBER(SEARCH("New World Resources",B143)),"New World Resources",IF(ISNUMBER(SEARCH("MMC",B143)),"MMC",IF(ISNUMBER(SEARCH("Itochu",B143)),"Itochu",IF(ISNUMBER(SEARCH("Cockatoo",B143)),"Cockatoo",IF(ISNUMBER(SEARCH("Shanxi Meijin Energy",B143)),"Shanxi Meijin Energy",IF(ISNUMBER(SEARCH("Jizhong Energy",B143)),"Jizhong Energy",IF(ISNUMBER(SEARCH("Bandanna",B143)),"Bandanna",IF(ISNUMBER(SEARCH("Polo Resources",B143)),"Polo Resources",IF(ISNUMBER(SEARCH("Allete",B143)),"Allete",IF(ISNUMBER(SEARCH("CLP Holdings",B143)),"CLP Holdings", IF(AND(ISNUMBER(SEARCH("Aspire",B143)),NOT(ISNUMBER(SEARCH("Aspire D",B143)))),"Aspire", IF(ISNUMBER(SEARCH("Marubeni",B143)),"Marubeni",IF(ISNUMBER(SEARCH("China Resources",B143)),"China Resources",IF(ISNUMBER(SEARCH("Walter Energy",B143)),"Walter Energy",IF(ISNUMBER(SEARCH("Coal Energy",B143)),"Coal Energy",IF(ISNUMBER(SEARCH("Indika",B143)),"Indika",IF(ISNUMBER(SEARCH("Arcelor Mittal",B143)),"Arcelor Mittal",IF(ISNUMBER(SEARCH("FirstEnergy",B143)),"FirstEnergy",IF(ISNUMBER(SEARCH("Black Hills",B143)),"Black Hills",IF(ISNUMBER(SEARCH("Wescoal",B143)),"Wescoal",IF(ISNUMBER(SEARCH("Grupo Mexico",B143)),"Grupo Mexico",IF(and(or(B143="ARM", ISNUMBER(SEARCH("ARM ",B143))),NOT(ISNUMBER(SEARCH("?ARM",B143)))), "ARM",IF(ISNUMBER(SEARCH("Shanxi Coal",B143)),"Shanxi Coal",IF(ISNUMBER(SEARCH("Capital Power",B143)),"Capital Power",IF(ISNUMBER(SEARCH("PTT",B143)),"PTT",IF(ISNUMBER(SEARCH("Shanxi Lanhua Sci-Tech",B143)),"Shanxi Lanhua Sci-Tech",IF(ISNUMBER(SEARCH("Fortune",B143)),"Fortune",IF(ISNUMBER(SEARCH("Cardero",B143)),"Cardero",IF(ISNUMBER(SEARCH("Zhengzhou  Coal",B143)),"Zhengzhou Coal",IF(ISNUMBER(SEARCH("SAIL",B143)),"SAIL",IF(ISNUMBER(SEARCH("JSPL",B143)),"JSPL",IF(ISNUMBER(SEARCH("Shougang Fushan",B143)),"Shougang Fushan",IF(ISNUMBER(SEARCH("Jingyuan",B143)),"Jingyuan",IF(ISNUMBER(SEARCH("Stanmore",B143)),"Stanmore",IF(ISNUMBER(SEARCH("Prophecy Coal",B143)),"Prophecy Coal",IF(ISNUMBER(SEARCH("Cliffs Natural Resources",B143)),"Cliffs Natural Resources",IF(ISNUMBER(SEARCH("James River",B143)),"James River",IF(ISNUMBER(SEARCH("CESC",B143)),"CESC",IF(ISNUMBER(SEARCH("Alcoa",B143)),"Alcoa","0"))))))))))))))))))))))))))))))))))))))))))))))))))))))))))))))))))))))))))))))))))))))))))))))))))))
</f>
        <v>0</v>
      </c>
      <c r="F143" s="16" t="str">
        <f t="shared" ref="F143:F198" si="6">IF(OR(NOT(D143="0"),NOT(E143="0")),B143,D143)</f>
        <v>0</v>
      </c>
      <c r="G143" s="17" t="str">
        <f t="shared" ref="G143:G208" si="7">IF(F143="0",F143,H143)</f>
        <v>0</v>
      </c>
      <c r="H143" s="5">
        <v>5877006.21</v>
      </c>
      <c r="I143" s="5"/>
    </row>
    <row r="144">
      <c r="A144" s="3" t="s">
        <v>10</v>
      </c>
      <c r="B144" s="5" t="s">
        <v>205</v>
      </c>
      <c r="C144" s="5" t="s">
        <v>55</v>
      </c>
      <c r="D144" s="16" t="str">
        <f t="shared" si="1"/>
        <v>0</v>
      </c>
      <c r="E144" s="16" t="str">
        <f t="shared" si="5"/>
        <v>0</v>
      </c>
      <c r="F144" s="16" t="str">
        <f t="shared" si="6"/>
        <v>0</v>
      </c>
      <c r="G144" s="17" t="str">
        <f t="shared" si="7"/>
        <v>0</v>
      </c>
      <c r="H144" s="5">
        <v>7044301.49</v>
      </c>
      <c r="I144" s="5"/>
    </row>
    <row r="145">
      <c r="A145" s="3" t="s">
        <v>10</v>
      </c>
      <c r="B145" s="5" t="s">
        <v>206</v>
      </c>
      <c r="C145" s="5" t="s">
        <v>55</v>
      </c>
      <c r="D145" s="16" t="str">
        <f t="shared" si="1"/>
        <v>0</v>
      </c>
      <c r="E145" s="16" t="str">
        <f t="shared" si="5"/>
        <v>0</v>
      </c>
      <c r="F145" s="16" t="str">
        <f t="shared" si="6"/>
        <v>0</v>
      </c>
      <c r="G145" s="17" t="str">
        <f t="shared" si="7"/>
        <v>0</v>
      </c>
      <c r="H145" s="5">
        <v>8556523.92</v>
      </c>
      <c r="I145" s="5"/>
    </row>
    <row r="146">
      <c r="A146" s="3" t="s">
        <v>10</v>
      </c>
      <c r="B146" s="5" t="s">
        <v>207</v>
      </c>
      <c r="C146" s="5" t="s">
        <v>66</v>
      </c>
      <c r="D146" s="16" t="str">
        <f t="shared" si="1"/>
        <v>0</v>
      </c>
      <c r="E146" s="16" t="str">
        <f t="shared" si="5"/>
        <v>0</v>
      </c>
      <c r="F146" s="16" t="str">
        <f t="shared" si="6"/>
        <v>0</v>
      </c>
      <c r="G146" s="17" t="str">
        <f t="shared" si="7"/>
        <v>0</v>
      </c>
      <c r="H146" s="5">
        <v>6712844.34</v>
      </c>
      <c r="I146" s="5"/>
    </row>
    <row r="147">
      <c r="A147" s="3" t="s">
        <v>10</v>
      </c>
      <c r="B147" s="5" t="s">
        <v>208</v>
      </c>
      <c r="C147" s="5" t="s">
        <v>110</v>
      </c>
      <c r="D147" s="16" t="str">
        <f t="shared" si="1"/>
        <v>0</v>
      </c>
      <c r="E147" s="16" t="str">
        <f t="shared" si="5"/>
        <v>0</v>
      </c>
      <c r="F147" s="16" t="str">
        <f t="shared" si="6"/>
        <v>0</v>
      </c>
      <c r="G147" s="17" t="str">
        <f t="shared" si="7"/>
        <v>0</v>
      </c>
      <c r="H147" s="5">
        <v>7581696.21</v>
      </c>
      <c r="I147" s="5"/>
    </row>
    <row r="148">
      <c r="A148" s="3" t="s">
        <v>10</v>
      </c>
      <c r="B148" s="5" t="s">
        <v>209</v>
      </c>
      <c r="C148" s="5" t="s">
        <v>20</v>
      </c>
      <c r="D148" s="16" t="str">
        <f t="shared" si="1"/>
        <v>0</v>
      </c>
      <c r="E148" s="16" t="str">
        <f t="shared" si="5"/>
        <v>0</v>
      </c>
      <c r="F148" s="16" t="str">
        <f t="shared" si="6"/>
        <v>0</v>
      </c>
      <c r="G148" s="17" t="str">
        <f t="shared" si="7"/>
        <v>0</v>
      </c>
      <c r="H148" s="5">
        <v>8590128.1</v>
      </c>
      <c r="I148" s="5"/>
    </row>
    <row r="149">
      <c r="A149" s="3" t="s">
        <v>10</v>
      </c>
      <c r="B149" s="5" t="s">
        <v>210</v>
      </c>
      <c r="C149" s="5" t="s">
        <v>64</v>
      </c>
      <c r="D149" s="16" t="str">
        <f t="shared" si="1"/>
        <v>0</v>
      </c>
      <c r="E149" s="16" t="str">
        <f t="shared" si="5"/>
        <v>0</v>
      </c>
      <c r="F149" s="16" t="str">
        <f t="shared" si="6"/>
        <v>0</v>
      </c>
      <c r="G149" s="17" t="str">
        <f t="shared" si="7"/>
        <v>0</v>
      </c>
      <c r="H149" s="5">
        <v>7129854.97</v>
      </c>
      <c r="I149" s="5"/>
    </row>
    <row r="150">
      <c r="A150" s="3" t="s">
        <v>10</v>
      </c>
      <c r="B150" s="5" t="s">
        <v>211</v>
      </c>
      <c r="C150" s="5" t="s">
        <v>66</v>
      </c>
      <c r="D150" s="16" t="str">
        <f t="shared" si="1"/>
        <v>0</v>
      </c>
      <c r="E150" s="16" t="str">
        <f t="shared" si="5"/>
        <v>0</v>
      </c>
      <c r="F150" s="16" t="str">
        <f t="shared" si="6"/>
        <v>0</v>
      </c>
      <c r="G150" s="17" t="str">
        <f t="shared" si="7"/>
        <v>0</v>
      </c>
      <c r="H150" s="5">
        <v>7534075.43</v>
      </c>
      <c r="I150" s="5"/>
    </row>
    <row r="151">
      <c r="A151" s="3" t="s">
        <v>10</v>
      </c>
      <c r="B151" s="5" t="s">
        <v>212</v>
      </c>
      <c r="C151" s="5" t="s">
        <v>79</v>
      </c>
      <c r="D151" s="16" t="str">
        <f t="shared" si="1"/>
        <v>0</v>
      </c>
      <c r="E151" s="16" t="str">
        <f t="shared" si="5"/>
        <v>0</v>
      </c>
      <c r="F151" s="16" t="str">
        <f t="shared" si="6"/>
        <v>0</v>
      </c>
      <c r="G151" s="17" t="str">
        <f t="shared" si="7"/>
        <v>0</v>
      </c>
      <c r="H151" s="5">
        <v>7835859.63</v>
      </c>
      <c r="I151" s="5"/>
    </row>
    <row r="152">
      <c r="A152" s="3" t="s">
        <v>10</v>
      </c>
      <c r="B152" s="5" t="s">
        <v>213</v>
      </c>
      <c r="C152" s="5" t="s">
        <v>20</v>
      </c>
      <c r="D152" s="16" t="str">
        <f t="shared" si="1"/>
        <v>0</v>
      </c>
      <c r="E152" s="16" t="str">
        <f t="shared" si="5"/>
        <v>0</v>
      </c>
      <c r="F152" s="16" t="str">
        <f t="shared" si="6"/>
        <v>0</v>
      </c>
      <c r="G152" s="17" t="str">
        <f t="shared" si="7"/>
        <v>0</v>
      </c>
      <c r="H152" s="5">
        <v>5648796.29</v>
      </c>
      <c r="I152" s="5"/>
    </row>
    <row r="153">
      <c r="A153" s="3" t="s">
        <v>10</v>
      </c>
      <c r="B153" s="5" t="s">
        <v>214</v>
      </c>
      <c r="C153" s="5" t="s">
        <v>110</v>
      </c>
      <c r="D153" s="16" t="str">
        <f t="shared" si="1"/>
        <v>0</v>
      </c>
      <c r="E153" s="16" t="str">
        <f t="shared" si="5"/>
        <v>0</v>
      </c>
      <c r="F153" s="16" t="str">
        <f t="shared" si="6"/>
        <v>0</v>
      </c>
      <c r="G153" s="17" t="str">
        <f t="shared" si="7"/>
        <v>0</v>
      </c>
      <c r="H153" s="5">
        <v>7723688.31</v>
      </c>
      <c r="I153" s="5"/>
    </row>
    <row r="154">
      <c r="A154" s="3" t="s">
        <v>10</v>
      </c>
      <c r="B154" s="5" t="s">
        <v>215</v>
      </c>
      <c r="C154" s="5" t="s">
        <v>52</v>
      </c>
      <c r="D154" s="16" t="str">
        <f t="shared" si="1"/>
        <v>0</v>
      </c>
      <c r="E154" s="16" t="str">
        <f t="shared" si="5"/>
        <v>0</v>
      </c>
      <c r="F154" s="16" t="str">
        <f t="shared" si="6"/>
        <v>0</v>
      </c>
      <c r="G154" s="17" t="str">
        <f t="shared" si="7"/>
        <v>0</v>
      </c>
      <c r="H154" s="5">
        <v>2821479.4</v>
      </c>
      <c r="I154" s="5"/>
    </row>
    <row r="155">
      <c r="A155" s="3" t="s">
        <v>10</v>
      </c>
      <c r="B155" s="5" t="s">
        <v>216</v>
      </c>
      <c r="C155" s="5" t="s">
        <v>20</v>
      </c>
      <c r="D155" s="16" t="str">
        <f t="shared" si="1"/>
        <v>0</v>
      </c>
      <c r="E155" s="16" t="str">
        <f t="shared" si="5"/>
        <v>0</v>
      </c>
      <c r="F155" s="16" t="str">
        <f t="shared" si="6"/>
        <v>0</v>
      </c>
      <c r="G155" s="17" t="str">
        <f t="shared" si="7"/>
        <v>0</v>
      </c>
      <c r="H155" s="5">
        <v>7785451.55</v>
      </c>
      <c r="I155" s="5"/>
    </row>
    <row r="156">
      <c r="A156" s="3" t="s">
        <v>10</v>
      </c>
      <c r="B156" s="5" t="s">
        <v>217</v>
      </c>
      <c r="C156" s="5" t="s">
        <v>55</v>
      </c>
      <c r="D156" s="16" t="str">
        <f t="shared" si="1"/>
        <v>0</v>
      </c>
      <c r="E156" s="16" t="str">
        <f t="shared" si="5"/>
        <v>0</v>
      </c>
      <c r="F156" s="16" t="str">
        <f t="shared" si="6"/>
        <v>0</v>
      </c>
      <c r="G156" s="17" t="str">
        <f t="shared" si="7"/>
        <v>0</v>
      </c>
      <c r="H156" s="5">
        <v>1.091296369E7</v>
      </c>
      <c r="I156" s="5"/>
    </row>
    <row r="157">
      <c r="A157" s="3" t="s">
        <v>10</v>
      </c>
      <c r="B157" s="5" t="s">
        <v>218</v>
      </c>
      <c r="C157" s="5" t="s">
        <v>55</v>
      </c>
      <c r="D157" s="16" t="str">
        <f t="shared" si="1"/>
        <v>0</v>
      </c>
      <c r="E157" s="16" t="str">
        <f t="shared" si="5"/>
        <v>0</v>
      </c>
      <c r="F157" s="16" t="str">
        <f t="shared" si="6"/>
        <v>0</v>
      </c>
      <c r="G157" s="17" t="str">
        <f t="shared" si="7"/>
        <v>0</v>
      </c>
      <c r="H157" s="5">
        <v>2589273.21</v>
      </c>
      <c r="I157" s="5"/>
    </row>
    <row r="158">
      <c r="A158" s="3" t="s">
        <v>10</v>
      </c>
      <c r="B158" s="5" t="s">
        <v>219</v>
      </c>
      <c r="C158" s="5" t="s">
        <v>20</v>
      </c>
      <c r="D158" s="16" t="str">
        <f t="shared" si="1"/>
        <v>0</v>
      </c>
      <c r="E158" s="16" t="str">
        <f t="shared" si="5"/>
        <v>0</v>
      </c>
      <c r="F158" s="16" t="str">
        <f t="shared" si="6"/>
        <v>0</v>
      </c>
      <c r="G158" s="17" t="str">
        <f t="shared" si="7"/>
        <v>0</v>
      </c>
      <c r="H158" s="5">
        <v>5330260.95</v>
      </c>
      <c r="I158" s="5"/>
    </row>
    <row r="159">
      <c r="A159" s="3" t="s">
        <v>10</v>
      </c>
      <c r="B159" s="5" t="s">
        <v>220</v>
      </c>
      <c r="C159" s="5" t="s">
        <v>59</v>
      </c>
      <c r="D159" s="16" t="str">
        <f t="shared" si="1"/>
        <v>0</v>
      </c>
      <c r="E159" s="16" t="str">
        <f t="shared" si="5"/>
        <v>0</v>
      </c>
      <c r="F159" s="16" t="str">
        <f t="shared" si="6"/>
        <v>0</v>
      </c>
      <c r="G159" s="17" t="str">
        <f t="shared" si="7"/>
        <v>0</v>
      </c>
      <c r="H159" s="5">
        <v>1.014198008E7</v>
      </c>
      <c r="I159" s="5"/>
    </row>
    <row r="160">
      <c r="A160" s="3" t="s">
        <v>10</v>
      </c>
      <c r="B160" s="5" t="s">
        <v>221</v>
      </c>
      <c r="C160" s="5" t="s">
        <v>64</v>
      </c>
      <c r="D160" s="16" t="str">
        <f t="shared" si="1"/>
        <v>0</v>
      </c>
      <c r="E160" s="16" t="str">
        <f t="shared" si="5"/>
        <v>0</v>
      </c>
      <c r="F160" s="16" t="str">
        <f t="shared" si="6"/>
        <v>0</v>
      </c>
      <c r="G160" s="17" t="str">
        <f t="shared" si="7"/>
        <v>0</v>
      </c>
      <c r="H160" s="5">
        <v>1.019244118E7</v>
      </c>
      <c r="I160" s="5"/>
    </row>
    <row r="161">
      <c r="A161" s="3" t="s">
        <v>10</v>
      </c>
      <c r="B161" s="5" t="s">
        <v>222</v>
      </c>
      <c r="C161" s="5" t="s">
        <v>55</v>
      </c>
      <c r="D161" s="16" t="str">
        <f t="shared" si="1"/>
        <v>0</v>
      </c>
      <c r="E161" s="16" t="str">
        <f t="shared" si="5"/>
        <v>0</v>
      </c>
      <c r="F161" s="16" t="str">
        <f t="shared" si="6"/>
        <v>0</v>
      </c>
      <c r="G161" s="17" t="str">
        <f t="shared" si="7"/>
        <v>0</v>
      </c>
      <c r="H161" s="5">
        <v>4982143.23</v>
      </c>
      <c r="I161" s="5"/>
    </row>
    <row r="162">
      <c r="A162" s="3" t="s">
        <v>10</v>
      </c>
      <c r="B162" s="5" t="s">
        <v>223</v>
      </c>
      <c r="C162" s="5" t="s">
        <v>55</v>
      </c>
      <c r="D162" s="16" t="str">
        <f t="shared" si="1"/>
        <v>0</v>
      </c>
      <c r="E162" s="16" t="str">
        <f t="shared" si="5"/>
        <v>0</v>
      </c>
      <c r="F162" s="16" t="str">
        <f t="shared" si="6"/>
        <v>0</v>
      </c>
      <c r="G162" s="17" t="str">
        <f t="shared" si="7"/>
        <v>0</v>
      </c>
      <c r="H162" s="5">
        <v>7123565.81</v>
      </c>
      <c r="I162" s="5"/>
    </row>
    <row r="163">
      <c r="A163" s="3" t="s">
        <v>10</v>
      </c>
      <c r="B163" s="5" t="s">
        <v>224</v>
      </c>
      <c r="C163" s="5" t="s">
        <v>20</v>
      </c>
      <c r="D163" s="16" t="str">
        <f t="shared" si="1"/>
        <v>0</v>
      </c>
      <c r="E163" s="16" t="str">
        <f t="shared" si="5"/>
        <v>0</v>
      </c>
      <c r="F163" s="16" t="str">
        <f t="shared" si="6"/>
        <v>0</v>
      </c>
      <c r="G163" s="17" t="str">
        <f t="shared" si="7"/>
        <v>0</v>
      </c>
      <c r="H163" s="5">
        <v>6861863.41</v>
      </c>
      <c r="I163" s="5"/>
    </row>
    <row r="164">
      <c r="A164" s="3" t="s">
        <v>10</v>
      </c>
      <c r="B164" s="5" t="s">
        <v>225</v>
      </c>
      <c r="C164" s="5" t="s">
        <v>59</v>
      </c>
      <c r="D164" s="16" t="str">
        <f t="shared" si="1"/>
        <v>0</v>
      </c>
      <c r="E164" s="16" t="str">
        <f t="shared" si="5"/>
        <v>0</v>
      </c>
      <c r="F164" s="16" t="str">
        <f t="shared" si="6"/>
        <v>0</v>
      </c>
      <c r="G164" s="17" t="str">
        <f t="shared" si="7"/>
        <v>0</v>
      </c>
      <c r="H164" s="5">
        <v>2314607.06</v>
      </c>
      <c r="I164" s="5"/>
    </row>
    <row r="165">
      <c r="A165" s="3" t="s">
        <v>10</v>
      </c>
      <c r="B165" s="5" t="s">
        <v>226</v>
      </c>
      <c r="C165" s="5" t="s">
        <v>79</v>
      </c>
      <c r="D165" s="16" t="str">
        <f t="shared" si="1"/>
        <v>0</v>
      </c>
      <c r="E165" s="16" t="str">
        <f t="shared" si="5"/>
        <v>0</v>
      </c>
      <c r="F165" s="16" t="str">
        <f t="shared" si="6"/>
        <v>0</v>
      </c>
      <c r="G165" s="17" t="str">
        <f t="shared" si="7"/>
        <v>0</v>
      </c>
      <c r="H165" s="5">
        <v>8030299.97</v>
      </c>
      <c r="I165" s="5"/>
    </row>
    <row r="166">
      <c r="A166" s="3" t="s">
        <v>10</v>
      </c>
      <c r="B166" s="5" t="s">
        <v>227</v>
      </c>
      <c r="C166" s="5" t="s">
        <v>68</v>
      </c>
      <c r="D166" s="16" t="str">
        <f t="shared" si="1"/>
        <v>0</v>
      </c>
      <c r="E166" s="16" t="str">
        <f t="shared" si="5"/>
        <v>0</v>
      </c>
      <c r="F166" s="16" t="str">
        <f t="shared" si="6"/>
        <v>0</v>
      </c>
      <c r="G166" s="17" t="str">
        <f t="shared" si="7"/>
        <v>0</v>
      </c>
      <c r="H166" s="5">
        <v>1.444085892E7</v>
      </c>
      <c r="I166" s="5"/>
    </row>
    <row r="167">
      <c r="A167" s="3" t="s">
        <v>10</v>
      </c>
      <c r="B167" s="5" t="s">
        <v>228</v>
      </c>
      <c r="C167" s="5" t="s">
        <v>66</v>
      </c>
      <c r="D167" s="16" t="str">
        <f t="shared" si="1"/>
        <v>0</v>
      </c>
      <c r="E167" s="16" t="str">
        <f t="shared" si="5"/>
        <v>0</v>
      </c>
      <c r="F167" s="16" t="str">
        <f t="shared" si="6"/>
        <v>0</v>
      </c>
      <c r="G167" s="17" t="str">
        <f t="shared" si="7"/>
        <v>0</v>
      </c>
      <c r="H167" s="5">
        <v>9256000.32</v>
      </c>
      <c r="I167" s="5"/>
    </row>
    <row r="168">
      <c r="A168" s="3" t="s">
        <v>10</v>
      </c>
      <c r="B168" s="5" t="s">
        <v>229</v>
      </c>
      <c r="C168" s="5" t="s">
        <v>55</v>
      </c>
      <c r="D168" s="16" t="str">
        <f t="shared" si="1"/>
        <v>0</v>
      </c>
      <c r="E168" s="16" t="str">
        <f t="shared" si="5"/>
        <v>0</v>
      </c>
      <c r="F168" s="16" t="str">
        <f t="shared" si="6"/>
        <v>0</v>
      </c>
      <c r="G168" s="17" t="str">
        <f t="shared" si="7"/>
        <v>0</v>
      </c>
      <c r="H168" s="5">
        <v>1.211361269E7</v>
      </c>
      <c r="I168" s="5"/>
    </row>
    <row r="169">
      <c r="A169" s="3" t="s">
        <v>10</v>
      </c>
      <c r="B169" s="5" t="s">
        <v>230</v>
      </c>
      <c r="C169" s="5" t="s">
        <v>52</v>
      </c>
      <c r="D169" s="16" t="str">
        <f t="shared" si="1"/>
        <v>Hess </v>
      </c>
      <c r="E169" s="16" t="str">
        <f t="shared" si="5"/>
        <v>0</v>
      </c>
      <c r="F169" s="16" t="str">
        <f t="shared" si="6"/>
        <v>HESS CORP COM STK</v>
      </c>
      <c r="G169" s="17">
        <f t="shared" si="7"/>
        <v>7156253.72</v>
      </c>
      <c r="H169" s="5">
        <v>7156253.72</v>
      </c>
      <c r="I169" s="5"/>
    </row>
    <row r="170">
      <c r="A170" s="3" t="s">
        <v>10</v>
      </c>
      <c r="B170" s="5" t="s">
        <v>231</v>
      </c>
      <c r="C170" s="5" t="s">
        <v>59</v>
      </c>
      <c r="D170" s="16" t="str">
        <f t="shared" si="1"/>
        <v>0</v>
      </c>
      <c r="E170" s="16" t="str">
        <f t="shared" si="5"/>
        <v>0</v>
      </c>
      <c r="F170" s="16" t="str">
        <f t="shared" si="6"/>
        <v>0</v>
      </c>
      <c r="G170" s="17" t="str">
        <f t="shared" si="7"/>
        <v>0</v>
      </c>
      <c r="H170" s="5">
        <v>1.261064631E7</v>
      </c>
      <c r="I170" s="5"/>
    </row>
    <row r="171">
      <c r="A171" s="3" t="s">
        <v>10</v>
      </c>
      <c r="B171" s="5" t="s">
        <v>232</v>
      </c>
      <c r="C171" s="5" t="s">
        <v>66</v>
      </c>
      <c r="D171" s="16" t="str">
        <f t="shared" si="1"/>
        <v>0</v>
      </c>
      <c r="E171" s="16" t="str">
        <f t="shared" si="5"/>
        <v>0</v>
      </c>
      <c r="F171" s="16" t="str">
        <f t="shared" si="6"/>
        <v>0</v>
      </c>
      <c r="G171" s="17" t="str">
        <f t="shared" si="7"/>
        <v>0</v>
      </c>
      <c r="H171" s="5">
        <v>1.026285601E7</v>
      </c>
      <c r="I171" s="5"/>
    </row>
    <row r="172">
      <c r="A172" s="3" t="s">
        <v>10</v>
      </c>
      <c r="B172" s="5" t="s">
        <v>233</v>
      </c>
      <c r="C172" s="5" t="s">
        <v>59</v>
      </c>
      <c r="D172" s="16" t="str">
        <f t="shared" si="1"/>
        <v>0</v>
      </c>
      <c r="E172" s="16" t="str">
        <f t="shared" si="5"/>
        <v>0</v>
      </c>
      <c r="F172" s="16" t="str">
        <f t="shared" si="6"/>
        <v>0</v>
      </c>
      <c r="G172" s="17" t="str">
        <f t="shared" si="7"/>
        <v>0</v>
      </c>
      <c r="H172" s="5">
        <v>1.320768178E7</v>
      </c>
      <c r="I172" s="5"/>
    </row>
    <row r="173">
      <c r="A173" s="3" t="s">
        <v>10</v>
      </c>
      <c r="B173" s="5" t="s">
        <v>234</v>
      </c>
      <c r="C173" s="5" t="s">
        <v>59</v>
      </c>
      <c r="D173" s="16" t="str">
        <f t="shared" si="1"/>
        <v>0</v>
      </c>
      <c r="E173" s="16" t="str">
        <f t="shared" si="5"/>
        <v>0</v>
      </c>
      <c r="F173" s="16" t="str">
        <f t="shared" si="6"/>
        <v>0</v>
      </c>
      <c r="G173" s="17" t="str">
        <f t="shared" si="7"/>
        <v>0</v>
      </c>
      <c r="H173" s="5">
        <v>8033046.17</v>
      </c>
      <c r="I173" s="5"/>
    </row>
    <row r="174">
      <c r="A174" s="3" t="s">
        <v>10</v>
      </c>
      <c r="B174" s="5" t="s">
        <v>235</v>
      </c>
      <c r="C174" s="5" t="s">
        <v>20</v>
      </c>
      <c r="D174" s="16" t="str">
        <f t="shared" si="1"/>
        <v>0</v>
      </c>
      <c r="E174" s="16" t="str">
        <f t="shared" si="5"/>
        <v>0</v>
      </c>
      <c r="F174" s="16" t="str">
        <f t="shared" si="6"/>
        <v>0</v>
      </c>
      <c r="G174" s="17" t="str">
        <f t="shared" si="7"/>
        <v>0</v>
      </c>
      <c r="H174" s="5">
        <v>6676628.42</v>
      </c>
      <c r="I174" s="5"/>
    </row>
    <row r="175">
      <c r="A175" s="3" t="s">
        <v>10</v>
      </c>
      <c r="B175" s="5" t="s">
        <v>236</v>
      </c>
      <c r="C175" s="5" t="s">
        <v>97</v>
      </c>
      <c r="D175" s="16" t="str">
        <f t="shared" si="1"/>
        <v>0</v>
      </c>
      <c r="E175" s="16" t="str">
        <f t="shared" si="5"/>
        <v>0</v>
      </c>
      <c r="F175" s="16" t="str">
        <f t="shared" si="6"/>
        <v>0</v>
      </c>
      <c r="G175" s="17" t="str">
        <f t="shared" si="7"/>
        <v>0</v>
      </c>
      <c r="H175" s="5">
        <v>6027757.52</v>
      </c>
      <c r="I175" s="5"/>
    </row>
    <row r="176">
      <c r="A176" s="3" t="s">
        <v>10</v>
      </c>
      <c r="B176" s="5" t="s">
        <v>237</v>
      </c>
      <c r="C176" s="5" t="s">
        <v>79</v>
      </c>
      <c r="D176" s="16" t="str">
        <f t="shared" si="1"/>
        <v>0</v>
      </c>
      <c r="E176" s="16" t="str">
        <f t="shared" si="5"/>
        <v>0</v>
      </c>
      <c r="F176" s="16" t="str">
        <f t="shared" si="6"/>
        <v>0</v>
      </c>
      <c r="G176" s="17" t="str">
        <f t="shared" si="7"/>
        <v>0</v>
      </c>
      <c r="H176" s="5">
        <v>6197080.85</v>
      </c>
      <c r="I176" s="5"/>
    </row>
    <row r="177">
      <c r="A177" s="3" t="s">
        <v>10</v>
      </c>
      <c r="B177" s="5" t="s">
        <v>238</v>
      </c>
      <c r="C177" s="5" t="s">
        <v>79</v>
      </c>
      <c r="D177" s="16" t="str">
        <f t="shared" si="1"/>
        <v>0</v>
      </c>
      <c r="E177" s="16" t="str">
        <f t="shared" si="5"/>
        <v>0</v>
      </c>
      <c r="F177" s="16" t="str">
        <f t="shared" si="6"/>
        <v>0</v>
      </c>
      <c r="G177" s="17" t="str">
        <f t="shared" si="7"/>
        <v>0</v>
      </c>
      <c r="H177" s="5">
        <v>1.3412215E7</v>
      </c>
      <c r="I177" s="5"/>
    </row>
    <row r="178">
      <c r="A178" s="3" t="s">
        <v>10</v>
      </c>
      <c r="B178" s="5" t="s">
        <v>239</v>
      </c>
      <c r="C178" s="5" t="s">
        <v>55</v>
      </c>
      <c r="D178" s="16" t="str">
        <f t="shared" si="1"/>
        <v>0</v>
      </c>
      <c r="E178" s="16" t="str">
        <f t="shared" si="5"/>
        <v>0</v>
      </c>
      <c r="F178" s="16" t="str">
        <f t="shared" si="6"/>
        <v>0</v>
      </c>
      <c r="G178" s="17" t="str">
        <f t="shared" si="7"/>
        <v>0</v>
      </c>
      <c r="H178" s="5">
        <v>1.256858357E7</v>
      </c>
      <c r="I178" s="5"/>
    </row>
    <row r="179">
      <c r="A179" s="3" t="s">
        <v>10</v>
      </c>
      <c r="B179" s="5" t="s">
        <v>240</v>
      </c>
      <c r="C179" s="5" t="s">
        <v>52</v>
      </c>
      <c r="D179" s="16" t="str">
        <f t="shared" si="1"/>
        <v>0</v>
      </c>
      <c r="E179" s="16" t="str">
        <f t="shared" si="5"/>
        <v>0</v>
      </c>
      <c r="F179" s="16" t="str">
        <f t="shared" si="6"/>
        <v>0</v>
      </c>
      <c r="G179" s="17" t="str">
        <f t="shared" si="7"/>
        <v>0</v>
      </c>
      <c r="H179" s="5">
        <v>4574091.51</v>
      </c>
      <c r="I179" s="5"/>
    </row>
    <row r="180">
      <c r="A180" s="3" t="s">
        <v>10</v>
      </c>
      <c r="B180" s="5" t="s">
        <v>241</v>
      </c>
      <c r="C180" s="5" t="s">
        <v>68</v>
      </c>
      <c r="D180" s="16" t="str">
        <f t="shared" si="1"/>
        <v>0</v>
      </c>
      <c r="E180" s="16" t="str">
        <f t="shared" si="5"/>
        <v>0</v>
      </c>
      <c r="F180" s="16" t="str">
        <f t="shared" si="6"/>
        <v>0</v>
      </c>
      <c r="G180" s="17" t="str">
        <f t="shared" si="7"/>
        <v>0</v>
      </c>
      <c r="H180" s="5">
        <v>6850182.08</v>
      </c>
      <c r="I180" s="5"/>
    </row>
    <row r="181">
      <c r="A181" s="3" t="s">
        <v>10</v>
      </c>
      <c r="B181" s="5" t="s">
        <v>242</v>
      </c>
      <c r="C181" s="5" t="s">
        <v>79</v>
      </c>
      <c r="D181" s="16" t="str">
        <f t="shared" si="1"/>
        <v>0</v>
      </c>
      <c r="E181" s="16" t="str">
        <f t="shared" si="5"/>
        <v>0</v>
      </c>
      <c r="F181" s="16" t="str">
        <f t="shared" si="6"/>
        <v>0</v>
      </c>
      <c r="G181" s="17" t="str">
        <f t="shared" si="7"/>
        <v>0</v>
      </c>
      <c r="H181" s="5">
        <v>7261212.03</v>
      </c>
      <c r="I181" s="5"/>
    </row>
    <row r="182">
      <c r="A182" s="3" t="s">
        <v>10</v>
      </c>
      <c r="B182" s="5" t="s">
        <v>243</v>
      </c>
      <c r="C182" s="5" t="s">
        <v>64</v>
      </c>
      <c r="D182" s="16" t="str">
        <f t="shared" si="1"/>
        <v>0</v>
      </c>
      <c r="E182" s="16" t="str">
        <f t="shared" si="5"/>
        <v>0</v>
      </c>
      <c r="F182" s="16" t="str">
        <f t="shared" si="6"/>
        <v>0</v>
      </c>
      <c r="G182" s="17" t="str">
        <f t="shared" si="7"/>
        <v>0</v>
      </c>
      <c r="H182" s="5">
        <v>5354706.56</v>
      </c>
      <c r="I182" s="5"/>
    </row>
    <row r="183">
      <c r="A183" s="3" t="s">
        <v>10</v>
      </c>
      <c r="B183" s="5" t="s">
        <v>244</v>
      </c>
      <c r="C183" s="5" t="s">
        <v>59</v>
      </c>
      <c r="D183" s="16" t="str">
        <f t="shared" si="1"/>
        <v>0</v>
      </c>
      <c r="E183" s="16" t="str">
        <f t="shared" si="5"/>
        <v>0</v>
      </c>
      <c r="F183" s="16" t="str">
        <f t="shared" si="6"/>
        <v>0</v>
      </c>
      <c r="G183" s="17" t="str">
        <f t="shared" si="7"/>
        <v>0</v>
      </c>
      <c r="H183" s="5">
        <v>3218135.47</v>
      </c>
      <c r="I183" s="5"/>
    </row>
    <row r="184">
      <c r="A184" s="3" t="s">
        <v>10</v>
      </c>
      <c r="B184" s="5" t="s">
        <v>245</v>
      </c>
      <c r="C184" s="5" t="s">
        <v>64</v>
      </c>
      <c r="D184" s="16" t="str">
        <f t="shared" si="1"/>
        <v>0</v>
      </c>
      <c r="E184" s="16" t="str">
        <f t="shared" si="5"/>
        <v>0</v>
      </c>
      <c r="F184" s="16" t="str">
        <f t="shared" si="6"/>
        <v>0</v>
      </c>
      <c r="G184" s="17" t="str">
        <f t="shared" si="7"/>
        <v>0</v>
      </c>
      <c r="H184" s="5">
        <v>9734984.41</v>
      </c>
      <c r="I184" s="5"/>
    </row>
    <row r="185">
      <c r="A185" s="3" t="s">
        <v>10</v>
      </c>
      <c r="B185" s="5" t="s">
        <v>246</v>
      </c>
      <c r="C185" s="5" t="s">
        <v>79</v>
      </c>
      <c r="D185" s="16" t="str">
        <f t="shared" si="1"/>
        <v>0</v>
      </c>
      <c r="E185" s="16" t="str">
        <f t="shared" si="5"/>
        <v>0</v>
      </c>
      <c r="F185" s="16" t="str">
        <f t="shared" si="6"/>
        <v>0</v>
      </c>
      <c r="G185" s="17" t="str">
        <f t="shared" si="7"/>
        <v>0</v>
      </c>
      <c r="H185" s="5">
        <v>6568483.27</v>
      </c>
      <c r="I185" s="5"/>
    </row>
    <row r="186">
      <c r="A186" s="3" t="s">
        <v>10</v>
      </c>
      <c r="B186" s="5" t="s">
        <v>247</v>
      </c>
      <c r="C186" s="5" t="s">
        <v>20</v>
      </c>
      <c r="D186" s="16" t="str">
        <f t="shared" si="1"/>
        <v>0</v>
      </c>
      <c r="E186" s="16" t="str">
        <f t="shared" si="5"/>
        <v>0</v>
      </c>
      <c r="F186" s="16" t="str">
        <f t="shared" si="6"/>
        <v>0</v>
      </c>
      <c r="G186" s="17" t="str">
        <f t="shared" si="7"/>
        <v>0</v>
      </c>
      <c r="H186" s="5">
        <v>8493226.94</v>
      </c>
      <c r="I186" s="5"/>
    </row>
    <row r="187">
      <c r="A187" s="3" t="s">
        <v>10</v>
      </c>
      <c r="B187" s="5" t="s">
        <v>248</v>
      </c>
      <c r="C187" s="5" t="s">
        <v>20</v>
      </c>
      <c r="D187" s="16" t="str">
        <f t="shared" si="1"/>
        <v>0</v>
      </c>
      <c r="E187" s="16" t="str">
        <f t="shared" si="5"/>
        <v>0</v>
      </c>
      <c r="F187" s="16" t="str">
        <f t="shared" si="6"/>
        <v>0</v>
      </c>
      <c r="G187" s="17" t="str">
        <f t="shared" si="7"/>
        <v>0</v>
      </c>
      <c r="H187" s="5">
        <v>1.731422245E7</v>
      </c>
      <c r="I187" s="5"/>
    </row>
    <row r="188">
      <c r="A188" s="3" t="s">
        <v>10</v>
      </c>
      <c r="B188" s="5" t="s">
        <v>249</v>
      </c>
      <c r="C188" s="5" t="s">
        <v>20</v>
      </c>
      <c r="D188" s="16" t="str">
        <f t="shared" si="1"/>
        <v>0</v>
      </c>
      <c r="E188" s="16" t="str">
        <f t="shared" si="5"/>
        <v>0</v>
      </c>
      <c r="F188" s="16" t="str">
        <f t="shared" si="6"/>
        <v>0</v>
      </c>
      <c r="G188" s="17" t="str">
        <f t="shared" si="7"/>
        <v>0</v>
      </c>
      <c r="H188" s="5">
        <v>6579737.01</v>
      </c>
      <c r="I188" s="5"/>
    </row>
    <row r="189">
      <c r="A189" s="3" t="s">
        <v>10</v>
      </c>
      <c r="B189" s="5" t="s">
        <v>250</v>
      </c>
      <c r="C189" s="5" t="s">
        <v>52</v>
      </c>
      <c r="D189" s="16" t="str">
        <f t="shared" si="1"/>
        <v>Occidental</v>
      </c>
      <c r="E189" s="16" t="str">
        <f t="shared" si="5"/>
        <v>0</v>
      </c>
      <c r="F189" s="16" t="str">
        <f t="shared" si="6"/>
        <v>OCCIDENTAL PETROLEUM CORP</v>
      </c>
      <c r="G189" s="17">
        <f t="shared" si="7"/>
        <v>9946245.56</v>
      </c>
      <c r="H189" s="5">
        <v>9946245.56</v>
      </c>
      <c r="I189" s="5"/>
    </row>
    <row r="190">
      <c r="A190" s="3" t="s">
        <v>10</v>
      </c>
      <c r="B190" s="5" t="s">
        <v>251</v>
      </c>
      <c r="C190" s="5" t="s">
        <v>20</v>
      </c>
      <c r="D190" s="16" t="str">
        <f t="shared" si="1"/>
        <v>0</v>
      </c>
      <c r="E190" s="16" t="str">
        <f t="shared" si="5"/>
        <v>0</v>
      </c>
      <c r="F190" s="16" t="str">
        <f t="shared" si="6"/>
        <v>0</v>
      </c>
      <c r="G190" s="17" t="str">
        <f t="shared" si="7"/>
        <v>0</v>
      </c>
      <c r="H190" s="5">
        <v>9651455.43</v>
      </c>
      <c r="I190" s="5"/>
    </row>
    <row r="191">
      <c r="A191" s="3" t="s">
        <v>10</v>
      </c>
      <c r="B191" s="5" t="s">
        <v>252</v>
      </c>
      <c r="C191" s="5" t="s">
        <v>66</v>
      </c>
      <c r="D191" s="16" t="str">
        <f t="shared" si="1"/>
        <v>0</v>
      </c>
      <c r="E191" s="16" t="str">
        <f t="shared" si="5"/>
        <v>0</v>
      </c>
      <c r="F191" s="16" t="str">
        <f t="shared" si="6"/>
        <v>0</v>
      </c>
      <c r="G191" s="17" t="str">
        <f t="shared" si="7"/>
        <v>0</v>
      </c>
      <c r="H191" s="5">
        <v>7923045.24</v>
      </c>
      <c r="I191" s="5"/>
    </row>
    <row r="192">
      <c r="A192" s="3" t="s">
        <v>10</v>
      </c>
      <c r="B192" s="5" t="s">
        <v>253</v>
      </c>
      <c r="C192" s="5" t="s">
        <v>20</v>
      </c>
      <c r="D192" s="16" t="str">
        <f t="shared" si="1"/>
        <v>0</v>
      </c>
      <c r="E192" s="16" t="str">
        <f t="shared" si="5"/>
        <v>0</v>
      </c>
      <c r="F192" s="16" t="str">
        <f t="shared" si="6"/>
        <v>0</v>
      </c>
      <c r="G192" s="17" t="str">
        <f t="shared" si="7"/>
        <v>0</v>
      </c>
      <c r="H192" s="5">
        <v>2680196.32</v>
      </c>
      <c r="I192" s="5"/>
    </row>
    <row r="193">
      <c r="A193" s="3" t="s">
        <v>10</v>
      </c>
      <c r="B193" s="5" t="s">
        <v>254</v>
      </c>
      <c r="C193" s="5" t="s">
        <v>79</v>
      </c>
      <c r="D193" s="16" t="str">
        <f t="shared" si="1"/>
        <v>0</v>
      </c>
      <c r="E193" s="16" t="str">
        <f t="shared" si="5"/>
        <v>0</v>
      </c>
      <c r="F193" s="16" t="str">
        <f t="shared" si="6"/>
        <v>0</v>
      </c>
      <c r="G193" s="17" t="str">
        <f t="shared" si="7"/>
        <v>0</v>
      </c>
      <c r="H193" s="5">
        <v>1.041825504E7</v>
      </c>
      <c r="I193" s="5"/>
    </row>
    <row r="194">
      <c r="A194" s="3" t="s">
        <v>10</v>
      </c>
      <c r="B194" s="5" t="s">
        <v>255</v>
      </c>
      <c r="C194" s="5" t="s">
        <v>71</v>
      </c>
      <c r="D194" s="16" t="str">
        <f t="shared" si="1"/>
        <v>0</v>
      </c>
      <c r="E194" s="16" t="str">
        <f t="shared" si="5"/>
        <v>0</v>
      </c>
      <c r="F194" s="16" t="str">
        <f t="shared" si="6"/>
        <v>0</v>
      </c>
      <c r="G194" s="17" t="str">
        <f t="shared" si="7"/>
        <v>0</v>
      </c>
      <c r="H194" s="5">
        <v>0.0</v>
      </c>
      <c r="I194" s="5"/>
    </row>
    <row r="195">
      <c r="A195" s="3" t="s">
        <v>10</v>
      </c>
      <c r="B195" s="5" t="s">
        <v>256</v>
      </c>
      <c r="C195" s="5" t="s">
        <v>71</v>
      </c>
      <c r="D195" s="16" t="str">
        <f t="shared" si="1"/>
        <v>0</v>
      </c>
      <c r="E195" s="16" t="str">
        <f t="shared" si="5"/>
        <v>0</v>
      </c>
      <c r="F195" s="16" t="str">
        <f t="shared" si="6"/>
        <v>0</v>
      </c>
      <c r="G195" s="17" t="str">
        <f t="shared" si="7"/>
        <v>0</v>
      </c>
      <c r="H195" s="5">
        <v>0.0</v>
      </c>
      <c r="I195" s="5"/>
    </row>
    <row r="196">
      <c r="A196" s="3" t="s">
        <v>10</v>
      </c>
      <c r="B196" s="5" t="s">
        <v>257</v>
      </c>
      <c r="C196" s="5" t="s">
        <v>71</v>
      </c>
      <c r="D196" s="16" t="str">
        <f t="shared" si="1"/>
        <v>0</v>
      </c>
      <c r="E196" s="16" t="str">
        <f t="shared" si="5"/>
        <v>0</v>
      </c>
      <c r="F196" s="16" t="str">
        <f t="shared" si="6"/>
        <v>0</v>
      </c>
      <c r="G196" s="17" t="str">
        <f t="shared" si="7"/>
        <v>0</v>
      </c>
      <c r="H196" s="5">
        <v>0.0</v>
      </c>
      <c r="I196" s="5"/>
    </row>
    <row r="197">
      <c r="A197" s="3" t="s">
        <v>10</v>
      </c>
      <c r="B197" s="5" t="s">
        <v>258</v>
      </c>
      <c r="C197" s="5" t="s">
        <v>71</v>
      </c>
      <c r="D197" s="16" t="str">
        <f t="shared" si="1"/>
        <v>0</v>
      </c>
      <c r="E197" s="16" t="str">
        <f t="shared" si="5"/>
        <v>0</v>
      </c>
      <c r="F197" s="16" t="str">
        <f t="shared" si="6"/>
        <v>0</v>
      </c>
      <c r="G197" s="17" t="str">
        <f t="shared" si="7"/>
        <v>0</v>
      </c>
      <c r="H197" s="5">
        <v>0.0</v>
      </c>
      <c r="I197" s="5"/>
    </row>
    <row r="198">
      <c r="A198" s="3" t="s">
        <v>10</v>
      </c>
      <c r="B198" s="5" t="s">
        <v>259</v>
      </c>
      <c r="C198" s="5" t="s">
        <v>71</v>
      </c>
      <c r="D198" s="16" t="str">
        <f t="shared" si="1"/>
        <v>0</v>
      </c>
      <c r="E198" s="16" t="str">
        <f t="shared" si="5"/>
        <v>0</v>
      </c>
      <c r="F198" s="16" t="str">
        <f t="shared" si="6"/>
        <v>0</v>
      </c>
      <c r="G198" s="17" t="str">
        <f t="shared" si="7"/>
        <v>0</v>
      </c>
      <c r="H198" s="5">
        <v>0.0</v>
      </c>
      <c r="I198" s="5"/>
    </row>
    <row r="199">
      <c r="A199" s="3" t="s">
        <v>10</v>
      </c>
      <c r="B199" s="5" t="s">
        <v>260</v>
      </c>
      <c r="C199" s="5" t="s">
        <v>71</v>
      </c>
      <c r="D199" s="16" t="str">
        <f t="shared" si="1"/>
        <v>0</v>
      </c>
      <c r="E199" s="19">
        <v>0.0</v>
      </c>
      <c r="F199" s="19">
        <v>0.0</v>
      </c>
      <c r="G199" s="17">
        <f t="shared" si="7"/>
        <v>0</v>
      </c>
      <c r="H199" s="5">
        <v>0.0</v>
      </c>
      <c r="I199" s="5"/>
    </row>
    <row r="200">
      <c r="A200" s="3" t="s">
        <v>10</v>
      </c>
      <c r="B200" s="5" t="s">
        <v>261</v>
      </c>
      <c r="C200" s="5" t="s">
        <v>71</v>
      </c>
      <c r="D200" s="16" t="str">
        <f t="shared" si="1"/>
        <v>0</v>
      </c>
      <c r="E200" s="16" t="str">
        <f t="shared" ref="E200:E208" si="8">IF(ISNUMBER(SEARCH("Coal India",B200)),"Coal India",IF(ISNUMBER(SEARCH("China Shenhua",B200)),"China Shenhua",IF(ISNUMBER(SEARCH("Adani",B200)),"Adani",IF(ISNUMBER(SEARCH("Shanxi Coking",B200)),"Shanxi Coking",IF(ISNUMBER(SEARCH("Anglo American",B200)),"Anglo American",IF(ISNUMBER(SEARCH("BHP Billiton",B200)),"BHP Billiton",IF(ISNUMBER(SEARCH("Yitai Coal",B200)),"Yitai Coal",IF(ISNUMBER(SEARCH("Datang Intl",B200)),"Datang Intl",IF(ISNUMBER(SEARCH("China Coal",B200)),"China Coal",IF(ISNUMBER(SEARCH("Peabody Energy",B200)),"Peabody Energy",IF(ISNUMBER(SEARCH("Glencore Xstrata",B200)),"Glencore Xstrata",IF(ISNUMBER(SEARCH("Datong Coal",B200)),"Datong Coal",IF(ISNUMBER(SEARCH("Yanzhou Coal",B200)),"Yanzhou Coal",IF(ISNUMBER(SEARCH("DEH",B200)),"DEH",IF(ISNUMBER(SEARCH("Exxaro",B200)),"Exxaro",IF(ISNUMBER(SEARCH("Yangquan Coal",B200)),"Yangquan Coal",IF(ISNUMBER(SEARCH("Mechel",B200)),"Mechel",IF(ISNUMBER(SEARCH("Arch Coal",B200)),"Arch Coal",IF(ISNUMBER(SEARCH("Alpha Natural Resources",B200)),"Alpha Natural Resources",IF(ISNUMBER(SEARCH("EVRAZ",B200)),"EVRAZ", IF(ISNUMBER(SEARCH("Mitsubishi",B200)),"Mitsubishi",
if(and(or(B200="Vale", ISNUMBER(SEARCH("Vale ",B200))),NOT(ISNUMBER(SEARCH("?Vale",B200)))), "Vale",IF(ISNUMBER(SEARCH("Raspadskaya",B200)),"Raspadskaya",IF(ISNUMBER(SEARCH("Rio Tinto",B200)),"Rio Tinto",IF(ISNUMBER(SEARCH("Asia Resource",B200)),"Asia Resource",IF(ISNUMBER(SEARCH("Rusal",B200)),"Rusal",IF(ISNUMBER(SEARCH("Neyveli Lignite",B200)),"Neyveli Lignite",IF(ISNUMBER(SEARCH("Pingdingshan",B200)),"Pingdingshan",IF(ISNUMBER(SEARCH("Cloud Peak",B200)),"Cloud Peak",IF(ISNUMBER(SEARCH("Sasol",B200)),"Sasol",IF(ISNUMBER(SEARCH("Tata Steel",B200)),"Tata Steel",IF(AND(ISNUMBER(SEARCH("AGL",B200)),NOT(ISNUMBER(SEARCH("?AGL",B200)))),"AGL", IF(ISNUMBER(SEARCH("Teck",B200)),"Teck",IF(ISNUMBER(SEARCH("Severstal",B200)),"Severstal",IF(ISNUMBER(SEARCH("Coalspur",B200)),"Coalspur",IF(ISNUMBER(SEARCH("Kuzbass Fuel ",B200)),"Kuzbass Fuel ",IF(ISNUMBER(SEARCH("Polyus Gold",B200)),"Polyus Gold",IF(ISNUMBER(SEARCH("Energy Ventures",B200)),"Energy Ventures",IF(ISNUMBER(SEARCH("Whitehaven Coal",B200)),"Whitehaven Coal",IF(ISNUMBER(SEARCH("Banpu",B200)),"Banpu",IF(ISNUMBER(SEARCH("Bayan",B200)),"Bayan",IF(AND(ISNUMBER(SEARCH("RWE",B200)),NOT(ISNUMBER(SEARCH("ERWE",B200)))),"RWE",IF(ISNUMBER(SEARCH("Consol Energy",B200)),"Consol Energy",IF(ISNUMBER(SEARCH("WHSP",B200)),"WHSP",IF(ISNUMBER(SEARCH("Westmoreland",B200)),"Westmoreland",IF(ISNUMBER(SEARCH("Resource Generation",B200)),"Resource Generation",IF(ISNUMBER(SEARCH("Churchill Mining",B200)),"Churchill Mining",IF(ISNUMBER(SEARCH("NTPC",B200)),"NTPC",IF(ISNUMBER(SEARCH("Adaro",B200)),"Adaro",IF(ISNUMBER(SEARCH("Nacco",B200)),"Nacco",  IF(ISNUMBER(SEARCH("Idemitsu Kosan",B200)),"Idemitsu Kosan",IF(ISNUMBER(SEARCH("ARLP",B200)),"ARLP",IF(ISNUMBER(SEARCH("Huolinhe Opencut",B200)),"Huolinhe Opencut",IF(ISNUMBER(SEARCH("Golden Energy",B200)),"Golden Energy",IF(ISNUMBER(SEARCH("Mitsui &amp; Co",B200)),"Mitsui &amp; Co",
IF(AND(ISNUMBER(SEARCH("CoAL",B200)),NOT(ISNUMBER(SEARCH("?CoAL",B200)))),"CoAL",IF(ISNUMBER(SEARCH("NLMK",B200)),"NLMK",IF(ISNUMBER(SEARCH("Tata Power",B200)),"Tata Power",IF(ISNUMBER(SEARCH("MMK OJSC",B200)),"MMK OJSC",IF(ISNUMBER(SEARCH("Wesfarmers",B200)),"Wesfarmers",IF(ISNUMBER(SEARCH("Kazakhmys",B200)),"Kazakhmys",IF(ISNUMBER(SEARCH("New World Resources",B200)),"New World Resources",IF(ISNUMBER(SEARCH("MMC",B200)),"MMC",IF(ISNUMBER(SEARCH("Itochu",B200)),"Itochu",IF(ISNUMBER(SEARCH("Cockatoo",B200)),"Cockatoo",IF(ISNUMBER(SEARCH("Shanxi Meijin Energy",B200)),"Shanxi Meijin Energy",IF(ISNUMBER(SEARCH("Jizhong Energy",B200)),"Jizhong Energy",IF(ISNUMBER(SEARCH("Bandanna",B200)),"Bandanna",IF(ISNUMBER(SEARCH("Polo Resources",B200)),"Polo Resources",IF(ISNUMBER(SEARCH("Allete",B200)),"Allete",IF(ISNUMBER(SEARCH("CLP Holdings",B200)),"CLP Holdings", IF(AND(ISNUMBER(SEARCH("Aspire",B200)),NOT(ISNUMBER(SEARCH("Aspire D",B200)))),"Aspire", IF(ISNUMBER(SEARCH("Marubeni",B200)),"Marubeni",IF(ISNUMBER(SEARCH("China Resources",B200)),"China Resources",IF(ISNUMBER(SEARCH("Walter Energy",B200)),"Walter Energy",IF(ISNUMBER(SEARCH("Coal Energy",B200)),"Coal Energy",IF(ISNUMBER(SEARCH("Indika",B200)),"Indika",IF(ISNUMBER(SEARCH("Arcelor Mittal",B200)),"Arcelor Mittal",IF(ISNUMBER(SEARCH("FirstEnergy",B200)),"FirstEnergy",IF(ISNUMBER(SEARCH("Black Hills",B200)),"Black Hills",IF(ISNUMBER(SEARCH("Wescoal",B200)),"Wescoal",IF(ISNUMBER(SEARCH("Grupo Mexico",B200)),"Grupo Mexico",IF(and(or(B200="ARM", ISNUMBER(SEARCH("ARM ",B200))),NOT(ISNUMBER(SEARCH("?ARM",B200)))), "ARM",IF(ISNUMBER(SEARCH("Shanxi Coal",B200)),"Shanxi Coal",IF(ISNUMBER(SEARCH("Capital Power",B200)),"Capital Power",IF(ISNUMBER(SEARCH("PTT",B200)),"PTT",IF(ISNUMBER(SEARCH("Shanxi Lanhua Sci-Tech",B200)),"Shanxi Lanhua Sci-Tech",IF(ISNUMBER(SEARCH("Fortune",B200)),"Fortune",IF(ISNUMBER(SEARCH("Cardero",B200)),"Cardero",IF(ISNUMBER(SEARCH("Zhengzhou  Coal",B200)),"Zhengzhou Coal",IF(ISNUMBER(SEARCH("SAIL",B200)),"SAIL",IF(ISNUMBER(SEARCH("JSPL",B200)),"JSPL",IF(ISNUMBER(SEARCH("Shougang Fushan",B200)),"Shougang Fushan",IF(ISNUMBER(SEARCH("Jingyuan",B200)),"Jingyuan",IF(ISNUMBER(SEARCH("Stanmore",B200)),"Stanmore",IF(ISNUMBER(SEARCH("Prophecy Coal",B200)),"Prophecy Coal",IF(ISNUMBER(SEARCH("Cliffs Natural Resources",B200)),"Cliffs Natural Resources",IF(ISNUMBER(SEARCH("James River",B200)),"James River",IF(ISNUMBER(SEARCH("CESC",B200)),"CESC",IF(ISNUMBER(SEARCH("Alcoa",B200)),"Alcoa","0"))))))))))))))))))))))))))))))))))))))))))))))))))))))))))))))))))))))))))))))))))))))))))))))))))))
</f>
        <v>0</v>
      </c>
      <c r="F200" s="16" t="str">
        <f t="shared" ref="F200:F208" si="9">IF(OR(NOT(D200="0"),NOT(E200="0")),B200,D200)</f>
        <v>0</v>
      </c>
      <c r="G200" s="17" t="str">
        <f t="shared" si="7"/>
        <v>0</v>
      </c>
      <c r="H200" s="5">
        <v>1500.1</v>
      </c>
      <c r="I200" s="5"/>
    </row>
    <row r="201">
      <c r="A201" s="3" t="s">
        <v>10</v>
      </c>
      <c r="B201" s="5" t="s">
        <v>259</v>
      </c>
      <c r="C201" s="5" t="s">
        <v>71</v>
      </c>
      <c r="D201" s="16" t="str">
        <f t="shared" si="1"/>
        <v>0</v>
      </c>
      <c r="E201" s="16" t="str">
        <f t="shared" si="8"/>
        <v>0</v>
      </c>
      <c r="F201" s="16" t="str">
        <f t="shared" si="9"/>
        <v>0</v>
      </c>
      <c r="G201" s="17" t="str">
        <f t="shared" si="7"/>
        <v>0</v>
      </c>
      <c r="H201" s="5">
        <v>222820.46</v>
      </c>
      <c r="I201" s="5"/>
    </row>
    <row r="202">
      <c r="A202" s="3" t="s">
        <v>10</v>
      </c>
      <c r="B202" s="5" t="s">
        <v>257</v>
      </c>
      <c r="C202" s="5" t="s">
        <v>71</v>
      </c>
      <c r="D202" s="16" t="str">
        <f t="shared" si="1"/>
        <v>0</v>
      </c>
      <c r="E202" s="16" t="str">
        <f t="shared" si="8"/>
        <v>0</v>
      </c>
      <c r="F202" s="16" t="str">
        <f t="shared" si="9"/>
        <v>0</v>
      </c>
      <c r="G202" s="17" t="str">
        <f t="shared" si="7"/>
        <v>0</v>
      </c>
      <c r="H202" s="5">
        <v>524.73</v>
      </c>
      <c r="I202" s="5"/>
    </row>
    <row r="203">
      <c r="A203" s="3" t="s">
        <v>10</v>
      </c>
      <c r="B203" s="5" t="s">
        <v>262</v>
      </c>
      <c r="C203" s="5" t="s">
        <v>71</v>
      </c>
      <c r="D203" s="16" t="str">
        <f t="shared" si="1"/>
        <v>0</v>
      </c>
      <c r="E203" s="16" t="str">
        <f t="shared" si="8"/>
        <v>0</v>
      </c>
      <c r="F203" s="16" t="str">
        <f t="shared" si="9"/>
        <v>0</v>
      </c>
      <c r="G203" s="17" t="str">
        <f t="shared" si="7"/>
        <v>0</v>
      </c>
      <c r="H203" s="5">
        <v>12134.36</v>
      </c>
      <c r="I203" s="5"/>
    </row>
    <row r="204">
      <c r="A204" s="3" t="s">
        <v>10</v>
      </c>
      <c r="B204" s="5" t="s">
        <v>256</v>
      </c>
      <c r="C204" s="5" t="s">
        <v>71</v>
      </c>
      <c r="D204" s="16" t="str">
        <f t="shared" si="1"/>
        <v>0</v>
      </c>
      <c r="E204" s="16" t="str">
        <f t="shared" si="8"/>
        <v>0</v>
      </c>
      <c r="F204" s="16" t="str">
        <f t="shared" si="9"/>
        <v>0</v>
      </c>
      <c r="G204" s="17" t="str">
        <f t="shared" si="7"/>
        <v>0</v>
      </c>
      <c r="H204" s="5">
        <v>2409.8</v>
      </c>
      <c r="I204" s="5"/>
    </row>
    <row r="205">
      <c r="A205" s="3" t="s">
        <v>10</v>
      </c>
      <c r="B205" s="5" t="s">
        <v>255</v>
      </c>
      <c r="C205" s="5" t="s">
        <v>71</v>
      </c>
      <c r="D205" s="16" t="str">
        <f t="shared" si="1"/>
        <v>0</v>
      </c>
      <c r="E205" s="16" t="str">
        <f t="shared" si="8"/>
        <v>0</v>
      </c>
      <c r="F205" s="16" t="str">
        <f t="shared" si="9"/>
        <v>0</v>
      </c>
      <c r="G205" s="17" t="str">
        <f t="shared" si="7"/>
        <v>0</v>
      </c>
      <c r="H205" s="5">
        <v>697.74</v>
      </c>
      <c r="I205" s="5"/>
    </row>
    <row r="206">
      <c r="A206" s="3" t="s">
        <v>10</v>
      </c>
      <c r="B206" s="5" t="s">
        <v>255</v>
      </c>
      <c r="C206" s="5" t="s">
        <v>71</v>
      </c>
      <c r="D206" s="16" t="str">
        <f t="shared" si="1"/>
        <v>0</v>
      </c>
      <c r="E206" s="16" t="str">
        <f t="shared" si="8"/>
        <v>0</v>
      </c>
      <c r="F206" s="16" t="str">
        <f t="shared" si="9"/>
        <v>0</v>
      </c>
      <c r="G206" s="17" t="str">
        <f t="shared" si="7"/>
        <v>0</v>
      </c>
      <c r="H206" s="5">
        <v>3.8925E7</v>
      </c>
      <c r="I206" s="5"/>
    </row>
    <row r="207">
      <c r="A207" s="3" t="s">
        <v>10</v>
      </c>
      <c r="B207" s="5" t="s">
        <v>263</v>
      </c>
      <c r="C207" s="5" t="s">
        <v>71</v>
      </c>
      <c r="D207" s="16" t="str">
        <f t="shared" si="1"/>
        <v>0</v>
      </c>
      <c r="E207" s="16" t="str">
        <f t="shared" si="8"/>
        <v>0</v>
      </c>
      <c r="F207" s="16" t="str">
        <f t="shared" si="9"/>
        <v>0</v>
      </c>
      <c r="G207" s="17" t="str">
        <f t="shared" si="7"/>
        <v>0</v>
      </c>
      <c r="H207" s="5">
        <v>135491.59</v>
      </c>
      <c r="I207" s="5"/>
    </row>
    <row r="208">
      <c r="A208" s="3" t="s">
        <v>10</v>
      </c>
      <c r="B208" s="5" t="s">
        <v>264</v>
      </c>
      <c r="C208" s="5" t="s">
        <v>71</v>
      </c>
      <c r="D208" s="16" t="str">
        <f t="shared" si="1"/>
        <v>0</v>
      </c>
      <c r="E208" s="16" t="str">
        <f t="shared" si="8"/>
        <v>0</v>
      </c>
      <c r="F208" s="16" t="str">
        <f t="shared" si="9"/>
        <v>0</v>
      </c>
      <c r="G208" s="17" t="str">
        <f t="shared" si="7"/>
        <v>0</v>
      </c>
      <c r="H208" s="5">
        <v>357.13</v>
      </c>
      <c r="I208" s="5"/>
    </row>
    <row r="209">
      <c r="A209" s="3" t="s">
        <v>10</v>
      </c>
      <c r="B209" s="5" t="s">
        <v>260</v>
      </c>
      <c r="C209" s="5" t="s">
        <v>71</v>
      </c>
      <c r="D209" s="16" t="str">
        <f t="shared" si="1"/>
        <v>0</v>
      </c>
      <c r="E209" s="19">
        <v>0.0</v>
      </c>
      <c r="F209" s="19">
        <v>0.0</v>
      </c>
      <c r="G209" s="20">
        <v>0.0</v>
      </c>
      <c r="H209" s="5">
        <v>510.76</v>
      </c>
      <c r="I209" s="5"/>
    </row>
    <row r="210">
      <c r="A210" s="3" t="s">
        <v>10</v>
      </c>
      <c r="B210" s="5" t="s">
        <v>265</v>
      </c>
      <c r="C210" s="5" t="s">
        <v>71</v>
      </c>
      <c r="D210" s="16" t="str">
        <f t="shared" si="1"/>
        <v>0</v>
      </c>
      <c r="E210" s="16" t="str">
        <f t="shared" ref="E210:E316" si="10">IF(ISNUMBER(SEARCH("Coal India",B210)),"Coal India",IF(ISNUMBER(SEARCH("China Shenhua",B210)),"China Shenhua",IF(ISNUMBER(SEARCH("Adani",B210)),"Adani",IF(ISNUMBER(SEARCH("Shanxi Coking",B210)),"Shanxi Coking",IF(ISNUMBER(SEARCH("Anglo American",B210)),"Anglo American",IF(ISNUMBER(SEARCH("BHP Billiton",B210)),"BHP Billiton",IF(ISNUMBER(SEARCH("Yitai Coal",B210)),"Yitai Coal",IF(ISNUMBER(SEARCH("Datang Intl",B210)),"Datang Intl",IF(ISNUMBER(SEARCH("China Coal",B210)),"China Coal",IF(ISNUMBER(SEARCH("Peabody Energy",B210)),"Peabody Energy",IF(ISNUMBER(SEARCH("Glencore Xstrata",B210)),"Glencore Xstrata",IF(ISNUMBER(SEARCH("Datong Coal",B210)),"Datong Coal",IF(ISNUMBER(SEARCH("Yanzhou Coal",B210)),"Yanzhou Coal",IF(ISNUMBER(SEARCH("DEH",B210)),"DEH",IF(ISNUMBER(SEARCH("Exxaro",B210)),"Exxaro",IF(ISNUMBER(SEARCH("Yangquan Coal",B210)),"Yangquan Coal",IF(ISNUMBER(SEARCH("Mechel",B210)),"Mechel",IF(ISNUMBER(SEARCH("Arch Coal",B210)),"Arch Coal",IF(ISNUMBER(SEARCH("Alpha Natural Resources",B210)),"Alpha Natural Resources",IF(ISNUMBER(SEARCH("EVRAZ",B210)),"EVRAZ", IF(ISNUMBER(SEARCH("Mitsubishi",B210)),"Mitsubishi",
if(and(or(B210="Vale", ISNUMBER(SEARCH("Vale ",B210))),NOT(ISNUMBER(SEARCH("?Vale",B210)))), "Vale",IF(ISNUMBER(SEARCH("Raspadskaya",B210)),"Raspadskaya",IF(ISNUMBER(SEARCH("Rio Tinto",B210)),"Rio Tinto",IF(ISNUMBER(SEARCH("Asia Resource",B210)),"Asia Resource",IF(ISNUMBER(SEARCH("Rusal",B210)),"Rusal",IF(ISNUMBER(SEARCH("Neyveli Lignite",B210)),"Neyveli Lignite",IF(ISNUMBER(SEARCH("Pingdingshan",B210)),"Pingdingshan",IF(ISNUMBER(SEARCH("Cloud Peak",B210)),"Cloud Peak",IF(ISNUMBER(SEARCH("Sasol",B210)),"Sasol",IF(ISNUMBER(SEARCH("Tata Steel",B210)),"Tata Steel",IF(AND(ISNUMBER(SEARCH("AGL",B210)),NOT(ISNUMBER(SEARCH("?AGL",B210)))),"AGL", IF(ISNUMBER(SEARCH("Teck",B210)),"Teck",IF(ISNUMBER(SEARCH("Severstal",B210)),"Severstal",IF(ISNUMBER(SEARCH("Coalspur",B210)),"Coalspur",IF(ISNUMBER(SEARCH("Kuzbass Fuel ",B210)),"Kuzbass Fuel ",IF(ISNUMBER(SEARCH("Polyus Gold",B210)),"Polyus Gold",IF(ISNUMBER(SEARCH("Energy Ventures",B210)),"Energy Ventures",IF(ISNUMBER(SEARCH("Whitehaven Coal",B210)),"Whitehaven Coal",IF(ISNUMBER(SEARCH("Banpu",B210)),"Banpu",IF(ISNUMBER(SEARCH("Bayan",B210)),"Bayan",IF(AND(ISNUMBER(SEARCH("RWE",B210)),NOT(ISNUMBER(SEARCH("ERWE",B210)))),"RWE",IF(ISNUMBER(SEARCH("Consol Energy",B210)),"Consol Energy",IF(ISNUMBER(SEARCH("WHSP",B210)),"WHSP",IF(ISNUMBER(SEARCH("Westmoreland",B210)),"Westmoreland",IF(ISNUMBER(SEARCH("Resource Generation",B210)),"Resource Generation",IF(ISNUMBER(SEARCH("Churchill Mining",B210)),"Churchill Mining",IF(ISNUMBER(SEARCH("NTPC",B210)),"NTPC",IF(ISNUMBER(SEARCH("Adaro",B210)),"Adaro",IF(ISNUMBER(SEARCH("Nacco",B210)),"Nacco",  IF(ISNUMBER(SEARCH("Idemitsu Kosan",B210)),"Idemitsu Kosan",IF(ISNUMBER(SEARCH("ARLP",B210)),"ARLP",IF(ISNUMBER(SEARCH("Huolinhe Opencut",B210)),"Huolinhe Opencut",IF(ISNUMBER(SEARCH("Golden Energy",B210)),"Golden Energy",IF(ISNUMBER(SEARCH("Mitsui &amp; Co",B210)),"Mitsui &amp; Co",
IF(AND(ISNUMBER(SEARCH("CoAL",B210)),NOT(ISNUMBER(SEARCH("?CoAL",B210)))),"CoAL",IF(ISNUMBER(SEARCH("NLMK",B210)),"NLMK",IF(ISNUMBER(SEARCH("Tata Power",B210)),"Tata Power",IF(ISNUMBER(SEARCH("MMK OJSC",B210)),"MMK OJSC",IF(ISNUMBER(SEARCH("Wesfarmers",B210)),"Wesfarmers",IF(ISNUMBER(SEARCH("Kazakhmys",B210)),"Kazakhmys",IF(ISNUMBER(SEARCH("New World Resources",B210)),"New World Resources",IF(ISNUMBER(SEARCH("MMC",B210)),"MMC",IF(ISNUMBER(SEARCH("Itochu",B210)),"Itochu",IF(ISNUMBER(SEARCH("Cockatoo",B210)),"Cockatoo",IF(ISNUMBER(SEARCH("Shanxi Meijin Energy",B210)),"Shanxi Meijin Energy",IF(ISNUMBER(SEARCH("Jizhong Energy",B210)),"Jizhong Energy",IF(ISNUMBER(SEARCH("Bandanna",B210)),"Bandanna",IF(ISNUMBER(SEARCH("Polo Resources",B210)),"Polo Resources",IF(ISNUMBER(SEARCH("Allete",B210)),"Allete",IF(ISNUMBER(SEARCH("CLP Holdings",B210)),"CLP Holdings", IF(AND(ISNUMBER(SEARCH("Aspire",B210)),NOT(ISNUMBER(SEARCH("Aspire D",B210)))),"Aspire", IF(ISNUMBER(SEARCH("Marubeni",B210)),"Marubeni",IF(ISNUMBER(SEARCH("China Resources",B210)),"China Resources",IF(ISNUMBER(SEARCH("Walter Energy",B210)),"Walter Energy",IF(ISNUMBER(SEARCH("Coal Energy",B210)),"Coal Energy",IF(ISNUMBER(SEARCH("Indika",B210)),"Indika",IF(ISNUMBER(SEARCH("Arcelor Mittal",B210)),"Arcelor Mittal",IF(ISNUMBER(SEARCH("FirstEnergy",B210)),"FirstEnergy",IF(ISNUMBER(SEARCH("Black Hills",B210)),"Black Hills",IF(ISNUMBER(SEARCH("Wescoal",B210)),"Wescoal",IF(ISNUMBER(SEARCH("Grupo Mexico",B210)),"Grupo Mexico",IF(and(or(B210="ARM", ISNUMBER(SEARCH("ARM ",B210))),NOT(ISNUMBER(SEARCH("?ARM",B210)))), "ARM",IF(ISNUMBER(SEARCH("Shanxi Coal",B210)),"Shanxi Coal",IF(ISNUMBER(SEARCH("Capital Power",B210)),"Capital Power",IF(ISNUMBER(SEARCH("PTT",B210)),"PTT",IF(ISNUMBER(SEARCH("Shanxi Lanhua Sci-Tech",B210)),"Shanxi Lanhua Sci-Tech",IF(ISNUMBER(SEARCH("Fortune",B210)),"Fortune",IF(ISNUMBER(SEARCH("Cardero",B210)),"Cardero",IF(ISNUMBER(SEARCH("Zhengzhou  Coal",B210)),"Zhengzhou Coal",IF(ISNUMBER(SEARCH("SAIL",B210)),"SAIL",IF(ISNUMBER(SEARCH("JSPL",B210)),"JSPL",IF(ISNUMBER(SEARCH("Shougang Fushan",B210)),"Shougang Fushan",IF(ISNUMBER(SEARCH("Jingyuan",B210)),"Jingyuan",IF(ISNUMBER(SEARCH("Stanmore",B210)),"Stanmore",IF(ISNUMBER(SEARCH("Prophecy Coal",B210)),"Prophecy Coal",IF(ISNUMBER(SEARCH("Cliffs Natural Resources",B210)),"Cliffs Natural Resources",IF(ISNUMBER(SEARCH("James River",B210)),"James River",IF(ISNUMBER(SEARCH("CESC",B210)),"CESC",IF(ISNUMBER(SEARCH("Alcoa",B210)),"Alcoa","0"))))))))))))))))))))))))))))))))))))))))))))))))))))))))))))))))))))))))))))))))))))))))))))))))))))
</f>
        <v>0</v>
      </c>
      <c r="F210" s="16" t="str">
        <f t="shared" ref="F210:F315" si="11">IF(OR(NOT(D210="0"),NOT(E210="0")),B210,D210)</f>
        <v>0</v>
      </c>
      <c r="G210" s="17" t="str">
        <f t="shared" ref="G210:G315" si="12">IF(F210="0",F210,H210)</f>
        <v>0</v>
      </c>
      <c r="H210" s="5">
        <v>649.58</v>
      </c>
      <c r="I210" s="5"/>
    </row>
    <row r="211">
      <c r="A211" s="3" t="s">
        <v>10</v>
      </c>
      <c r="B211" s="5" t="s">
        <v>266</v>
      </c>
      <c r="C211" s="5" t="s">
        <v>71</v>
      </c>
      <c r="D211" s="16" t="str">
        <f t="shared" si="1"/>
        <v>0</v>
      </c>
      <c r="E211" s="16" t="str">
        <f t="shared" si="10"/>
        <v>0</v>
      </c>
      <c r="F211" s="16" t="str">
        <f t="shared" si="11"/>
        <v>0</v>
      </c>
      <c r="G211" s="17" t="str">
        <f t="shared" si="12"/>
        <v>0</v>
      </c>
      <c r="H211" s="5">
        <v>822.0</v>
      </c>
      <c r="I211" s="5"/>
    </row>
    <row r="212">
      <c r="A212" s="3" t="s">
        <v>10</v>
      </c>
      <c r="B212" s="5" t="s">
        <v>258</v>
      </c>
      <c r="C212" s="5" t="s">
        <v>71</v>
      </c>
      <c r="D212" s="16" t="str">
        <f t="shared" si="1"/>
        <v>0</v>
      </c>
      <c r="E212" s="16" t="str">
        <f t="shared" si="10"/>
        <v>0</v>
      </c>
      <c r="F212" s="16" t="str">
        <f t="shared" si="11"/>
        <v>0</v>
      </c>
      <c r="G212" s="17" t="str">
        <f t="shared" si="12"/>
        <v>0</v>
      </c>
      <c r="H212" s="5">
        <v>3825.84</v>
      </c>
      <c r="I212" s="5"/>
    </row>
    <row r="213">
      <c r="A213" s="3" t="s">
        <v>10</v>
      </c>
      <c r="B213" s="5" t="s">
        <v>258</v>
      </c>
      <c r="C213" s="5" t="s">
        <v>71</v>
      </c>
      <c r="D213" s="16" t="str">
        <f t="shared" si="1"/>
        <v>0</v>
      </c>
      <c r="E213" s="16" t="str">
        <f t="shared" si="10"/>
        <v>0</v>
      </c>
      <c r="F213" s="16" t="str">
        <f t="shared" si="11"/>
        <v>0</v>
      </c>
      <c r="G213" s="17" t="str">
        <f t="shared" si="12"/>
        <v>0</v>
      </c>
      <c r="H213" s="5">
        <v>550226.72</v>
      </c>
      <c r="I213" s="5"/>
    </row>
    <row r="214">
      <c r="A214" s="3" t="s">
        <v>10</v>
      </c>
      <c r="B214" s="5" t="s">
        <v>267</v>
      </c>
      <c r="C214" s="5" t="s">
        <v>71</v>
      </c>
      <c r="D214" s="16" t="str">
        <f t="shared" si="1"/>
        <v>0</v>
      </c>
      <c r="E214" s="16" t="str">
        <f t="shared" si="10"/>
        <v>0</v>
      </c>
      <c r="F214" s="16" t="str">
        <f t="shared" si="11"/>
        <v>0</v>
      </c>
      <c r="G214" s="17" t="str">
        <f t="shared" si="12"/>
        <v>0</v>
      </c>
      <c r="H214" s="5">
        <v>32792.51</v>
      </c>
      <c r="I214" s="5"/>
    </row>
    <row r="215">
      <c r="A215" s="3" t="s">
        <v>10</v>
      </c>
      <c r="B215" s="5" t="s">
        <v>255</v>
      </c>
      <c r="C215" s="5" t="s">
        <v>71</v>
      </c>
      <c r="D215" s="16" t="str">
        <f t="shared" si="1"/>
        <v>0</v>
      </c>
      <c r="E215" s="16" t="str">
        <f t="shared" si="10"/>
        <v>0</v>
      </c>
      <c r="F215" s="16" t="str">
        <f t="shared" si="11"/>
        <v>0</v>
      </c>
      <c r="G215" s="17" t="str">
        <f t="shared" si="12"/>
        <v>0</v>
      </c>
      <c r="H215" s="5">
        <v>32259.18</v>
      </c>
      <c r="I215" s="5"/>
    </row>
    <row r="216">
      <c r="A216" s="3" t="s">
        <v>10</v>
      </c>
      <c r="B216" s="5" t="s">
        <v>255</v>
      </c>
      <c r="C216" s="5" t="s">
        <v>71</v>
      </c>
      <c r="D216" s="16" t="str">
        <f t="shared" si="1"/>
        <v>0</v>
      </c>
      <c r="E216" s="16" t="str">
        <f t="shared" si="10"/>
        <v>0</v>
      </c>
      <c r="F216" s="16" t="str">
        <f t="shared" si="11"/>
        <v>0</v>
      </c>
      <c r="G216" s="17" t="str">
        <f t="shared" si="12"/>
        <v>0</v>
      </c>
      <c r="H216" s="5">
        <v>-629283.81</v>
      </c>
      <c r="I216" s="5"/>
    </row>
    <row r="217">
      <c r="A217" s="3" t="s">
        <v>10</v>
      </c>
      <c r="B217" s="5" t="s">
        <v>268</v>
      </c>
      <c r="C217" s="5" t="s">
        <v>66</v>
      </c>
      <c r="D217" s="16" t="str">
        <f t="shared" si="1"/>
        <v>0</v>
      </c>
      <c r="E217" s="16" t="str">
        <f t="shared" si="10"/>
        <v>0</v>
      </c>
      <c r="F217" s="16" t="str">
        <f t="shared" si="11"/>
        <v>0</v>
      </c>
      <c r="G217" s="17" t="str">
        <f t="shared" si="12"/>
        <v>0</v>
      </c>
      <c r="H217" s="5">
        <v>8688757.0</v>
      </c>
      <c r="I217" s="5"/>
    </row>
    <row r="218">
      <c r="A218" s="3" t="s">
        <v>10</v>
      </c>
      <c r="B218" s="5" t="s">
        <v>269</v>
      </c>
      <c r="C218" s="5" t="s">
        <v>55</v>
      </c>
      <c r="D218" s="16" t="str">
        <f t="shared" si="1"/>
        <v>0</v>
      </c>
      <c r="E218" s="16" t="str">
        <f t="shared" si="10"/>
        <v>0</v>
      </c>
      <c r="F218" s="16" t="str">
        <f t="shared" si="11"/>
        <v>0</v>
      </c>
      <c r="G218" s="17" t="str">
        <f t="shared" si="12"/>
        <v>0</v>
      </c>
      <c r="H218" s="5">
        <v>5353275.84</v>
      </c>
      <c r="I218" s="5"/>
    </row>
    <row r="219">
      <c r="A219" s="3" t="s">
        <v>10</v>
      </c>
      <c r="B219" s="5" t="s">
        <v>270</v>
      </c>
      <c r="C219" s="5" t="s">
        <v>79</v>
      </c>
      <c r="D219" s="16" t="str">
        <f t="shared" si="1"/>
        <v>0</v>
      </c>
      <c r="E219" s="16" t="str">
        <f t="shared" si="10"/>
        <v>0</v>
      </c>
      <c r="F219" s="16" t="str">
        <f t="shared" si="11"/>
        <v>0</v>
      </c>
      <c r="G219" s="17" t="str">
        <f t="shared" si="12"/>
        <v>0</v>
      </c>
      <c r="H219" s="5">
        <v>7370574.26</v>
      </c>
      <c r="I219" s="5"/>
    </row>
    <row r="220">
      <c r="A220" s="3" t="s">
        <v>10</v>
      </c>
      <c r="B220" s="5" t="s">
        <v>63</v>
      </c>
      <c r="C220" s="5" t="s">
        <v>64</v>
      </c>
      <c r="D220" s="16" t="str">
        <f t="shared" si="1"/>
        <v>0</v>
      </c>
      <c r="E220" s="16" t="str">
        <f t="shared" si="10"/>
        <v>0</v>
      </c>
      <c r="F220" s="16" t="str">
        <f t="shared" si="11"/>
        <v>0</v>
      </c>
      <c r="G220" s="17" t="str">
        <f t="shared" si="12"/>
        <v>0</v>
      </c>
      <c r="H220" s="5">
        <v>1.742289988E7</v>
      </c>
      <c r="I220" s="5"/>
    </row>
    <row r="221">
      <c r="A221" s="3" t="s">
        <v>10</v>
      </c>
      <c r="B221" s="5" t="s">
        <v>271</v>
      </c>
      <c r="C221" s="5" t="s">
        <v>59</v>
      </c>
      <c r="D221" s="16" t="str">
        <f t="shared" si="1"/>
        <v>0</v>
      </c>
      <c r="E221" s="16" t="str">
        <f t="shared" si="10"/>
        <v>0</v>
      </c>
      <c r="F221" s="16" t="str">
        <f t="shared" si="11"/>
        <v>0</v>
      </c>
      <c r="G221" s="17" t="str">
        <f t="shared" si="12"/>
        <v>0</v>
      </c>
      <c r="H221" s="5">
        <v>2.207802074E7</v>
      </c>
      <c r="I221" s="5"/>
    </row>
    <row r="222">
      <c r="A222" s="3" t="s">
        <v>10</v>
      </c>
      <c r="B222" s="5" t="s">
        <v>272</v>
      </c>
      <c r="C222" s="5" t="s">
        <v>66</v>
      </c>
      <c r="D222" s="16" t="str">
        <f t="shared" si="1"/>
        <v>0</v>
      </c>
      <c r="E222" s="16" t="str">
        <f t="shared" si="10"/>
        <v>0</v>
      </c>
      <c r="F222" s="16" t="str">
        <f t="shared" si="11"/>
        <v>0</v>
      </c>
      <c r="G222" s="17" t="str">
        <f t="shared" si="12"/>
        <v>0</v>
      </c>
      <c r="H222" s="5">
        <v>1.030017197E7</v>
      </c>
      <c r="I222" s="5"/>
    </row>
    <row r="223">
      <c r="A223" s="3" t="s">
        <v>10</v>
      </c>
      <c r="B223" s="5" t="s">
        <v>273</v>
      </c>
      <c r="C223" s="5" t="s">
        <v>64</v>
      </c>
      <c r="D223" s="16" t="str">
        <f t="shared" si="1"/>
        <v>0</v>
      </c>
      <c r="E223" s="16" t="str">
        <f t="shared" si="10"/>
        <v>0</v>
      </c>
      <c r="F223" s="16" t="str">
        <f t="shared" si="11"/>
        <v>0</v>
      </c>
      <c r="G223" s="17" t="str">
        <f t="shared" si="12"/>
        <v>0</v>
      </c>
      <c r="H223" s="5">
        <v>8769270.55</v>
      </c>
      <c r="I223" s="5"/>
    </row>
    <row r="224">
      <c r="A224" s="3" t="s">
        <v>10</v>
      </c>
      <c r="B224" s="5" t="s">
        <v>274</v>
      </c>
      <c r="C224" s="5" t="s">
        <v>55</v>
      </c>
      <c r="D224" s="16" t="str">
        <f t="shared" si="1"/>
        <v>0</v>
      </c>
      <c r="E224" s="16" t="str">
        <f t="shared" si="10"/>
        <v>0</v>
      </c>
      <c r="F224" s="16" t="str">
        <f t="shared" si="11"/>
        <v>0</v>
      </c>
      <c r="G224" s="17" t="str">
        <f t="shared" si="12"/>
        <v>0</v>
      </c>
      <c r="H224" s="5">
        <v>5532420.24</v>
      </c>
      <c r="I224" s="5"/>
    </row>
    <row r="225">
      <c r="A225" s="3" t="s">
        <v>10</v>
      </c>
      <c r="B225" s="5" t="s">
        <v>275</v>
      </c>
      <c r="C225" s="5" t="s">
        <v>55</v>
      </c>
      <c r="D225" s="16" t="str">
        <f t="shared" si="1"/>
        <v>0</v>
      </c>
      <c r="E225" s="16" t="str">
        <f t="shared" si="10"/>
        <v>0</v>
      </c>
      <c r="F225" s="16" t="str">
        <f t="shared" si="11"/>
        <v>0</v>
      </c>
      <c r="G225" s="17" t="str">
        <f t="shared" si="12"/>
        <v>0</v>
      </c>
      <c r="H225" s="5">
        <v>1.027219036E7</v>
      </c>
      <c r="I225" s="5"/>
    </row>
    <row r="226">
      <c r="A226" s="3" t="s">
        <v>10</v>
      </c>
      <c r="B226" s="5" t="s">
        <v>276</v>
      </c>
      <c r="C226" s="5" t="s">
        <v>55</v>
      </c>
      <c r="D226" s="16" t="str">
        <f t="shared" si="1"/>
        <v>0</v>
      </c>
      <c r="E226" s="16" t="str">
        <f t="shared" si="10"/>
        <v>0</v>
      </c>
      <c r="F226" s="16" t="str">
        <f t="shared" si="11"/>
        <v>0</v>
      </c>
      <c r="G226" s="17" t="str">
        <f t="shared" si="12"/>
        <v>0</v>
      </c>
      <c r="H226" s="5">
        <v>6021435.81</v>
      </c>
      <c r="I226" s="5"/>
    </row>
    <row r="227">
      <c r="A227" s="3" t="s">
        <v>10</v>
      </c>
      <c r="B227" s="5" t="s">
        <v>277</v>
      </c>
      <c r="C227" s="5" t="s">
        <v>20</v>
      </c>
      <c r="D227" s="16" t="str">
        <f t="shared" si="1"/>
        <v>0</v>
      </c>
      <c r="E227" s="16" t="str">
        <f t="shared" si="10"/>
        <v>0</v>
      </c>
      <c r="F227" s="16" t="str">
        <f t="shared" si="11"/>
        <v>0</v>
      </c>
      <c r="G227" s="17" t="str">
        <f t="shared" si="12"/>
        <v>0</v>
      </c>
      <c r="H227" s="5">
        <v>9076213.13</v>
      </c>
      <c r="I227" s="5"/>
    </row>
    <row r="228">
      <c r="A228" s="3" t="s">
        <v>10</v>
      </c>
      <c r="B228" s="5" t="s">
        <v>278</v>
      </c>
      <c r="C228" s="5" t="s">
        <v>66</v>
      </c>
      <c r="D228" s="16" t="str">
        <f t="shared" si="1"/>
        <v>0</v>
      </c>
      <c r="E228" s="16" t="str">
        <f t="shared" si="10"/>
        <v>0</v>
      </c>
      <c r="F228" s="16" t="str">
        <f t="shared" si="11"/>
        <v>0</v>
      </c>
      <c r="G228" s="17" t="str">
        <f t="shared" si="12"/>
        <v>0</v>
      </c>
      <c r="H228" s="5">
        <v>1.691222443E7</v>
      </c>
      <c r="I228" s="5"/>
    </row>
    <row r="229">
      <c r="A229" s="3" t="s">
        <v>10</v>
      </c>
      <c r="B229" s="5" t="s">
        <v>279</v>
      </c>
      <c r="C229" s="5" t="s">
        <v>64</v>
      </c>
      <c r="D229" s="16" t="str">
        <f t="shared" si="1"/>
        <v>0</v>
      </c>
      <c r="E229" s="16" t="str">
        <f t="shared" si="10"/>
        <v>0</v>
      </c>
      <c r="F229" s="16" t="str">
        <f t="shared" si="11"/>
        <v>0</v>
      </c>
      <c r="G229" s="17" t="str">
        <f t="shared" si="12"/>
        <v>0</v>
      </c>
      <c r="H229" s="5">
        <v>7672692.15</v>
      </c>
      <c r="I229" s="5"/>
    </row>
    <row r="230">
      <c r="A230" s="3" t="s">
        <v>10</v>
      </c>
      <c r="B230" s="5" t="s">
        <v>280</v>
      </c>
      <c r="C230" s="5" t="s">
        <v>66</v>
      </c>
      <c r="D230" s="16" t="str">
        <f t="shared" si="1"/>
        <v>0</v>
      </c>
      <c r="E230" s="16" t="str">
        <f t="shared" si="10"/>
        <v>0</v>
      </c>
      <c r="F230" s="16" t="str">
        <f t="shared" si="11"/>
        <v>0</v>
      </c>
      <c r="G230" s="17" t="str">
        <f t="shared" si="12"/>
        <v>0</v>
      </c>
      <c r="H230" s="5">
        <v>3460569.48</v>
      </c>
      <c r="I230" s="5"/>
    </row>
    <row r="231">
      <c r="A231" s="3" t="s">
        <v>10</v>
      </c>
      <c r="B231" s="5" t="s">
        <v>281</v>
      </c>
      <c r="C231" s="5" t="s">
        <v>282</v>
      </c>
      <c r="D231" s="16" t="str">
        <f t="shared" si="1"/>
        <v>0</v>
      </c>
      <c r="E231" s="16" t="str">
        <f t="shared" si="10"/>
        <v>0</v>
      </c>
      <c r="F231" s="16" t="str">
        <f t="shared" si="11"/>
        <v>0</v>
      </c>
      <c r="G231" s="17" t="str">
        <f t="shared" si="12"/>
        <v>0</v>
      </c>
      <c r="H231" s="5">
        <v>2.527827376E8</v>
      </c>
      <c r="I231" s="5"/>
    </row>
    <row r="232">
      <c r="A232" s="3" t="s">
        <v>10</v>
      </c>
      <c r="B232" s="5" t="s">
        <v>135</v>
      </c>
      <c r="C232" s="5" t="s">
        <v>64</v>
      </c>
      <c r="D232" s="16" t="str">
        <f t="shared" si="1"/>
        <v>0</v>
      </c>
      <c r="E232" s="16" t="str">
        <f t="shared" si="10"/>
        <v>0</v>
      </c>
      <c r="F232" s="16" t="str">
        <f t="shared" si="11"/>
        <v>0</v>
      </c>
      <c r="G232" s="17" t="str">
        <f t="shared" si="12"/>
        <v>0</v>
      </c>
      <c r="H232" s="5">
        <v>8963434.04</v>
      </c>
      <c r="I232" s="5"/>
    </row>
    <row r="233">
      <c r="A233" s="3" t="s">
        <v>10</v>
      </c>
      <c r="B233" s="5" t="s">
        <v>81</v>
      </c>
      <c r="C233" s="5" t="s">
        <v>52</v>
      </c>
      <c r="D233" s="16" t="str">
        <f t="shared" si="1"/>
        <v>Tullow Oil</v>
      </c>
      <c r="E233" s="16" t="str">
        <f t="shared" si="10"/>
        <v>0</v>
      </c>
      <c r="F233" s="16" t="str">
        <f t="shared" si="11"/>
        <v>TULLOW OIL ORD GBP0.10</v>
      </c>
      <c r="G233" s="17">
        <f t="shared" si="12"/>
        <v>3052938.5</v>
      </c>
      <c r="H233" s="5">
        <v>3052938.5</v>
      </c>
      <c r="I233" s="5"/>
    </row>
    <row r="234">
      <c r="A234" s="3" t="s">
        <v>10</v>
      </c>
      <c r="B234" s="5" t="s">
        <v>283</v>
      </c>
      <c r="C234" s="5" t="s">
        <v>66</v>
      </c>
      <c r="D234" s="16" t="str">
        <f t="shared" si="1"/>
        <v>0</v>
      </c>
      <c r="E234" s="16" t="str">
        <f t="shared" si="10"/>
        <v>0</v>
      </c>
      <c r="F234" s="16" t="str">
        <f t="shared" si="11"/>
        <v>0</v>
      </c>
      <c r="G234" s="17" t="str">
        <f t="shared" si="12"/>
        <v>0</v>
      </c>
      <c r="H234" s="5">
        <v>1.176843356E7</v>
      </c>
      <c r="I234" s="5"/>
    </row>
    <row r="235">
      <c r="A235" s="3" t="s">
        <v>10</v>
      </c>
      <c r="B235" s="5" t="s">
        <v>94</v>
      </c>
      <c r="C235" s="5" t="s">
        <v>55</v>
      </c>
      <c r="D235" s="16" t="str">
        <f t="shared" si="1"/>
        <v>0</v>
      </c>
      <c r="E235" s="16" t="str">
        <f t="shared" si="10"/>
        <v>0</v>
      </c>
      <c r="F235" s="16" t="str">
        <f t="shared" si="11"/>
        <v>0</v>
      </c>
      <c r="G235" s="17" t="str">
        <f t="shared" si="12"/>
        <v>0</v>
      </c>
      <c r="H235" s="5">
        <v>3.194234016E7</v>
      </c>
      <c r="I235" s="5"/>
    </row>
    <row r="236">
      <c r="A236" s="3" t="s">
        <v>10</v>
      </c>
      <c r="B236" s="5" t="s">
        <v>284</v>
      </c>
      <c r="C236" s="5" t="s">
        <v>66</v>
      </c>
      <c r="D236" s="16" t="str">
        <f t="shared" si="1"/>
        <v>0</v>
      </c>
      <c r="E236" s="16" t="str">
        <f t="shared" si="10"/>
        <v>0</v>
      </c>
      <c r="F236" s="16" t="str">
        <f t="shared" si="11"/>
        <v>0</v>
      </c>
      <c r="G236" s="17" t="str">
        <f t="shared" si="12"/>
        <v>0</v>
      </c>
      <c r="H236" s="5">
        <v>1.279549318E7</v>
      </c>
      <c r="I236" s="5"/>
    </row>
    <row r="237">
      <c r="A237" s="3" t="s">
        <v>10</v>
      </c>
      <c r="B237" s="5" t="s">
        <v>285</v>
      </c>
      <c r="C237" s="5" t="s">
        <v>52</v>
      </c>
      <c r="D237" s="16" t="str">
        <f t="shared" si="1"/>
        <v>Dragon Oil</v>
      </c>
      <c r="E237" s="16" t="str">
        <f t="shared" si="10"/>
        <v>0</v>
      </c>
      <c r="F237" s="16" t="str">
        <f t="shared" si="11"/>
        <v>DRAGON OIL ORD EUR0.10</v>
      </c>
      <c r="G237" s="17">
        <f t="shared" si="12"/>
        <v>4404979.52</v>
      </c>
      <c r="H237" s="5">
        <v>4404979.52</v>
      </c>
      <c r="I237" s="5"/>
    </row>
    <row r="238">
      <c r="A238" s="3" t="s">
        <v>10</v>
      </c>
      <c r="B238" s="5" t="s">
        <v>286</v>
      </c>
      <c r="C238" s="5" t="s">
        <v>68</v>
      </c>
      <c r="D238" s="16" t="str">
        <f t="shared" si="1"/>
        <v>0</v>
      </c>
      <c r="E238" s="16" t="str">
        <f t="shared" si="10"/>
        <v>0</v>
      </c>
      <c r="F238" s="16" t="str">
        <f t="shared" si="11"/>
        <v>0</v>
      </c>
      <c r="G238" s="17" t="str">
        <f t="shared" si="12"/>
        <v>0</v>
      </c>
      <c r="H238" s="5">
        <v>8128255.2</v>
      </c>
      <c r="I238" s="5"/>
    </row>
    <row r="239">
      <c r="A239" s="3" t="s">
        <v>10</v>
      </c>
      <c r="B239" s="5" t="s">
        <v>287</v>
      </c>
      <c r="C239" s="5" t="s">
        <v>66</v>
      </c>
      <c r="D239" s="16" t="str">
        <f t="shared" si="1"/>
        <v>0</v>
      </c>
      <c r="E239" s="16" t="str">
        <f t="shared" si="10"/>
        <v>0</v>
      </c>
      <c r="F239" s="16" t="str">
        <f t="shared" si="11"/>
        <v>0</v>
      </c>
      <c r="G239" s="17" t="str">
        <f t="shared" si="12"/>
        <v>0</v>
      </c>
      <c r="H239" s="5">
        <v>8558663.4</v>
      </c>
      <c r="I239" s="5"/>
    </row>
    <row r="240">
      <c r="A240" s="3" t="s">
        <v>10</v>
      </c>
      <c r="B240" s="5" t="s">
        <v>288</v>
      </c>
      <c r="C240" s="5" t="s">
        <v>66</v>
      </c>
      <c r="D240" s="16" t="str">
        <f t="shared" si="1"/>
        <v>0</v>
      </c>
      <c r="E240" s="16" t="str">
        <f t="shared" si="10"/>
        <v>0</v>
      </c>
      <c r="F240" s="16" t="str">
        <f t="shared" si="11"/>
        <v>0</v>
      </c>
      <c r="G240" s="17" t="str">
        <f t="shared" si="12"/>
        <v>0</v>
      </c>
      <c r="H240" s="5">
        <v>4853119.92</v>
      </c>
      <c r="I240" s="5"/>
    </row>
    <row r="241">
      <c r="A241" s="3" t="s">
        <v>10</v>
      </c>
      <c r="B241" s="5" t="s">
        <v>289</v>
      </c>
      <c r="C241" s="5" t="s">
        <v>64</v>
      </c>
      <c r="D241" s="16" t="str">
        <f t="shared" si="1"/>
        <v>0</v>
      </c>
      <c r="E241" s="16" t="str">
        <f t="shared" si="10"/>
        <v>0</v>
      </c>
      <c r="F241" s="16" t="str">
        <f t="shared" si="11"/>
        <v>0</v>
      </c>
      <c r="G241" s="17" t="str">
        <f t="shared" si="12"/>
        <v>0</v>
      </c>
      <c r="H241" s="5">
        <v>7298388.28</v>
      </c>
      <c r="I241" s="5"/>
    </row>
    <row r="242">
      <c r="A242" s="3" t="s">
        <v>10</v>
      </c>
      <c r="B242" s="5" t="s">
        <v>198</v>
      </c>
      <c r="C242" s="5" t="s">
        <v>110</v>
      </c>
      <c r="D242" s="16" t="str">
        <f t="shared" si="1"/>
        <v>0</v>
      </c>
      <c r="E242" s="16" t="str">
        <f t="shared" si="10"/>
        <v>0</v>
      </c>
      <c r="F242" s="16" t="str">
        <f t="shared" si="11"/>
        <v>0</v>
      </c>
      <c r="G242" s="17" t="str">
        <f t="shared" si="12"/>
        <v>0</v>
      </c>
      <c r="H242" s="5">
        <v>7136714.18</v>
      </c>
      <c r="I242" s="5"/>
    </row>
    <row r="243">
      <c r="A243" s="3" t="s">
        <v>10</v>
      </c>
      <c r="B243" s="5" t="s">
        <v>290</v>
      </c>
      <c r="C243" s="5" t="s">
        <v>64</v>
      </c>
      <c r="D243" s="16" t="str">
        <f t="shared" si="1"/>
        <v>0</v>
      </c>
      <c r="E243" s="16" t="str">
        <f t="shared" si="10"/>
        <v>0</v>
      </c>
      <c r="F243" s="16" t="str">
        <f t="shared" si="11"/>
        <v>0</v>
      </c>
      <c r="G243" s="17" t="str">
        <f t="shared" si="12"/>
        <v>0</v>
      </c>
      <c r="H243" s="5">
        <v>4999161.45</v>
      </c>
      <c r="I243" s="5"/>
    </row>
    <row r="244">
      <c r="A244" s="3" t="s">
        <v>10</v>
      </c>
      <c r="B244" s="5" t="s">
        <v>200</v>
      </c>
      <c r="C244" s="5" t="s">
        <v>55</v>
      </c>
      <c r="D244" s="16" t="str">
        <f t="shared" si="1"/>
        <v>0</v>
      </c>
      <c r="E244" s="16" t="str">
        <f t="shared" si="10"/>
        <v>0</v>
      </c>
      <c r="F244" s="16" t="str">
        <f t="shared" si="11"/>
        <v>0</v>
      </c>
      <c r="G244" s="17" t="str">
        <f t="shared" si="12"/>
        <v>0</v>
      </c>
      <c r="H244" s="5">
        <v>1.524108895E7</v>
      </c>
      <c r="I244" s="5"/>
    </row>
    <row r="245">
      <c r="A245" s="3" t="s">
        <v>10</v>
      </c>
      <c r="B245" s="5" t="s">
        <v>291</v>
      </c>
      <c r="C245" s="5" t="s">
        <v>59</v>
      </c>
      <c r="D245" s="16" t="str">
        <f t="shared" si="1"/>
        <v>0</v>
      </c>
      <c r="E245" s="16" t="str">
        <f t="shared" si="10"/>
        <v>0</v>
      </c>
      <c r="F245" s="16" t="str">
        <f t="shared" si="11"/>
        <v>0</v>
      </c>
      <c r="G245" s="17" t="str">
        <f t="shared" si="12"/>
        <v>0</v>
      </c>
      <c r="H245" s="5">
        <v>4451186.74</v>
      </c>
      <c r="I245" s="5"/>
    </row>
    <row r="246">
      <c r="A246" s="3" t="s">
        <v>10</v>
      </c>
      <c r="B246" s="5" t="s">
        <v>292</v>
      </c>
      <c r="C246" s="5" t="s">
        <v>64</v>
      </c>
      <c r="D246" s="16" t="str">
        <f t="shared" si="1"/>
        <v>0</v>
      </c>
      <c r="E246" s="16" t="str">
        <f t="shared" si="10"/>
        <v>0</v>
      </c>
      <c r="F246" s="16" t="str">
        <f t="shared" si="11"/>
        <v>0</v>
      </c>
      <c r="G246" s="17" t="str">
        <f t="shared" si="12"/>
        <v>0</v>
      </c>
      <c r="H246" s="5">
        <v>5927906.02</v>
      </c>
      <c r="I246" s="5"/>
    </row>
    <row r="247">
      <c r="A247" s="3" t="s">
        <v>10</v>
      </c>
      <c r="B247" s="5" t="s">
        <v>293</v>
      </c>
      <c r="C247" s="5" t="s">
        <v>55</v>
      </c>
      <c r="D247" s="16" t="str">
        <f t="shared" si="1"/>
        <v>0</v>
      </c>
      <c r="E247" s="16" t="str">
        <f t="shared" si="10"/>
        <v>0</v>
      </c>
      <c r="F247" s="16" t="str">
        <f t="shared" si="11"/>
        <v>0</v>
      </c>
      <c r="G247" s="17" t="str">
        <f t="shared" si="12"/>
        <v>0</v>
      </c>
      <c r="H247" s="5">
        <v>3342486.4</v>
      </c>
      <c r="I247" s="5"/>
    </row>
    <row r="248">
      <c r="A248" s="3" t="s">
        <v>10</v>
      </c>
      <c r="B248" s="5" t="s">
        <v>294</v>
      </c>
      <c r="C248" s="5" t="s">
        <v>59</v>
      </c>
      <c r="D248" s="16" t="str">
        <f t="shared" si="1"/>
        <v>0</v>
      </c>
      <c r="E248" s="16" t="str">
        <f t="shared" si="10"/>
        <v>0</v>
      </c>
      <c r="F248" s="16" t="str">
        <f t="shared" si="11"/>
        <v>0</v>
      </c>
      <c r="G248" s="17" t="str">
        <f t="shared" si="12"/>
        <v>0</v>
      </c>
      <c r="H248" s="5">
        <v>7817688.56</v>
      </c>
      <c r="I248" s="5"/>
    </row>
    <row r="249">
      <c r="A249" s="3" t="s">
        <v>10</v>
      </c>
      <c r="B249" s="5" t="s">
        <v>295</v>
      </c>
      <c r="C249" s="5" t="s">
        <v>66</v>
      </c>
      <c r="D249" s="16" t="str">
        <f t="shared" si="1"/>
        <v>0</v>
      </c>
      <c r="E249" s="16" t="str">
        <f t="shared" si="10"/>
        <v>0</v>
      </c>
      <c r="F249" s="16" t="str">
        <f t="shared" si="11"/>
        <v>0</v>
      </c>
      <c r="G249" s="17" t="str">
        <f t="shared" si="12"/>
        <v>0</v>
      </c>
      <c r="H249" s="5">
        <v>8920794.05</v>
      </c>
      <c r="I249" s="5"/>
    </row>
    <row r="250">
      <c r="A250" s="3" t="s">
        <v>10</v>
      </c>
      <c r="B250" s="5" t="s">
        <v>296</v>
      </c>
      <c r="C250" s="5" t="s">
        <v>20</v>
      </c>
      <c r="D250" s="16" t="str">
        <f t="shared" si="1"/>
        <v>0</v>
      </c>
      <c r="E250" s="16" t="str">
        <f t="shared" si="10"/>
        <v>0</v>
      </c>
      <c r="F250" s="16" t="str">
        <f t="shared" si="11"/>
        <v>0</v>
      </c>
      <c r="G250" s="17" t="str">
        <f t="shared" si="12"/>
        <v>0</v>
      </c>
      <c r="H250" s="5">
        <v>8633939.11</v>
      </c>
      <c r="I250" s="5"/>
    </row>
    <row r="251">
      <c r="A251" s="3" t="s">
        <v>10</v>
      </c>
      <c r="B251" s="5" t="s">
        <v>297</v>
      </c>
      <c r="C251" s="5" t="s">
        <v>79</v>
      </c>
      <c r="D251" s="16" t="str">
        <f t="shared" si="1"/>
        <v>0</v>
      </c>
      <c r="E251" s="16" t="str">
        <f t="shared" si="10"/>
        <v>0</v>
      </c>
      <c r="F251" s="16" t="str">
        <f t="shared" si="11"/>
        <v>0</v>
      </c>
      <c r="G251" s="17" t="str">
        <f t="shared" si="12"/>
        <v>0</v>
      </c>
      <c r="H251" s="5">
        <v>5193673.21</v>
      </c>
      <c r="I251" s="5"/>
    </row>
    <row r="252">
      <c r="A252" s="3" t="s">
        <v>10</v>
      </c>
      <c r="B252" s="5" t="s">
        <v>298</v>
      </c>
      <c r="C252" s="5" t="s">
        <v>20</v>
      </c>
      <c r="D252" s="16" t="str">
        <f t="shared" si="1"/>
        <v>0</v>
      </c>
      <c r="E252" s="16" t="str">
        <f t="shared" si="10"/>
        <v>0</v>
      </c>
      <c r="F252" s="16" t="str">
        <f t="shared" si="11"/>
        <v>0</v>
      </c>
      <c r="G252" s="17" t="str">
        <f t="shared" si="12"/>
        <v>0</v>
      </c>
      <c r="H252" s="5">
        <v>6933677.44</v>
      </c>
      <c r="I252" s="5"/>
    </row>
    <row r="253">
      <c r="A253" s="3" t="s">
        <v>10</v>
      </c>
      <c r="B253" s="5" t="s">
        <v>299</v>
      </c>
      <c r="C253" s="5" t="s">
        <v>66</v>
      </c>
      <c r="D253" s="16" t="str">
        <f t="shared" si="1"/>
        <v>0</v>
      </c>
      <c r="E253" s="16" t="str">
        <f t="shared" si="10"/>
        <v>0</v>
      </c>
      <c r="F253" s="16" t="str">
        <f t="shared" si="11"/>
        <v>0</v>
      </c>
      <c r="G253" s="17" t="str">
        <f t="shared" si="12"/>
        <v>0</v>
      </c>
      <c r="H253" s="5">
        <v>9117592.11</v>
      </c>
      <c r="I253" s="5"/>
    </row>
    <row r="254">
      <c r="A254" s="3" t="s">
        <v>10</v>
      </c>
      <c r="B254" s="5" t="s">
        <v>300</v>
      </c>
      <c r="C254" s="5" t="s">
        <v>55</v>
      </c>
      <c r="D254" s="16" t="str">
        <f t="shared" si="1"/>
        <v>0</v>
      </c>
      <c r="E254" s="16" t="str">
        <f t="shared" si="10"/>
        <v>0</v>
      </c>
      <c r="F254" s="16" t="str">
        <f t="shared" si="11"/>
        <v>0</v>
      </c>
      <c r="G254" s="17" t="str">
        <f t="shared" si="12"/>
        <v>0</v>
      </c>
      <c r="H254" s="5">
        <v>4799605.87</v>
      </c>
      <c r="I254" s="5"/>
    </row>
    <row r="255">
      <c r="A255" s="3" t="s">
        <v>10</v>
      </c>
      <c r="B255" s="5" t="s">
        <v>301</v>
      </c>
      <c r="C255" s="5" t="s">
        <v>52</v>
      </c>
      <c r="D255" s="16" t="str">
        <f t="shared" si="1"/>
        <v>Inpex </v>
      </c>
      <c r="E255" s="16" t="str">
        <f t="shared" si="10"/>
        <v>0</v>
      </c>
      <c r="F255" s="16" t="str">
        <f t="shared" si="11"/>
        <v>INPEX CORPORATION NPV</v>
      </c>
      <c r="G255" s="17">
        <f t="shared" si="12"/>
        <v>14444000.96</v>
      </c>
      <c r="H255" s="5">
        <v>1.444400096E7</v>
      </c>
      <c r="I255" s="5"/>
    </row>
    <row r="256">
      <c r="A256" s="3" t="s">
        <v>10</v>
      </c>
      <c r="B256" s="5" t="s">
        <v>302</v>
      </c>
      <c r="C256" s="5" t="s">
        <v>20</v>
      </c>
      <c r="D256" s="16" t="str">
        <f t="shared" si="1"/>
        <v>0</v>
      </c>
      <c r="E256" s="16" t="str">
        <f t="shared" si="10"/>
        <v>0</v>
      </c>
      <c r="F256" s="16" t="str">
        <f t="shared" si="11"/>
        <v>0</v>
      </c>
      <c r="G256" s="17" t="str">
        <f t="shared" si="12"/>
        <v>0</v>
      </c>
      <c r="H256" s="5">
        <v>5605457.78</v>
      </c>
      <c r="I256" s="5"/>
    </row>
    <row r="257">
      <c r="A257" s="3" t="s">
        <v>10</v>
      </c>
      <c r="B257" s="5" t="s">
        <v>303</v>
      </c>
      <c r="C257" s="5" t="s">
        <v>79</v>
      </c>
      <c r="D257" s="16" t="str">
        <f t="shared" si="1"/>
        <v>0</v>
      </c>
      <c r="E257" s="16" t="str">
        <f t="shared" si="10"/>
        <v>0</v>
      </c>
      <c r="F257" s="16" t="str">
        <f t="shared" si="11"/>
        <v>0</v>
      </c>
      <c r="G257" s="17" t="str">
        <f t="shared" si="12"/>
        <v>0</v>
      </c>
      <c r="H257" s="5">
        <v>7899306.67</v>
      </c>
      <c r="I257" s="5"/>
    </row>
    <row r="258">
      <c r="A258" s="3" t="s">
        <v>10</v>
      </c>
      <c r="B258" s="5" t="s">
        <v>304</v>
      </c>
      <c r="C258" s="5" t="s">
        <v>68</v>
      </c>
      <c r="D258" s="16" t="str">
        <f t="shared" si="1"/>
        <v>0</v>
      </c>
      <c r="E258" s="16" t="str">
        <f t="shared" si="10"/>
        <v>0</v>
      </c>
      <c r="F258" s="16" t="str">
        <f t="shared" si="11"/>
        <v>0</v>
      </c>
      <c r="G258" s="17" t="str">
        <f t="shared" si="12"/>
        <v>0</v>
      </c>
      <c r="H258" s="5">
        <v>4921484.75</v>
      </c>
      <c r="I258" s="5"/>
    </row>
    <row r="259">
      <c r="A259" s="3" t="s">
        <v>10</v>
      </c>
      <c r="B259" s="5" t="s">
        <v>305</v>
      </c>
      <c r="C259" s="5" t="s">
        <v>55</v>
      </c>
      <c r="D259" s="16" t="str">
        <f t="shared" si="1"/>
        <v>0</v>
      </c>
      <c r="E259" s="16" t="str">
        <f t="shared" si="10"/>
        <v>0</v>
      </c>
      <c r="F259" s="16" t="str">
        <f t="shared" si="11"/>
        <v>0</v>
      </c>
      <c r="G259" s="17" t="str">
        <f t="shared" si="12"/>
        <v>0</v>
      </c>
      <c r="H259" s="5">
        <v>1.281174941E7</v>
      </c>
      <c r="I259" s="5"/>
    </row>
    <row r="260">
      <c r="A260" s="3" t="s">
        <v>10</v>
      </c>
      <c r="B260" s="5" t="s">
        <v>306</v>
      </c>
      <c r="C260" s="5" t="s">
        <v>55</v>
      </c>
      <c r="D260" s="16" t="str">
        <f t="shared" si="1"/>
        <v>0</v>
      </c>
      <c r="E260" s="16" t="str">
        <f t="shared" si="10"/>
        <v>0</v>
      </c>
      <c r="F260" s="16" t="str">
        <f t="shared" si="11"/>
        <v>0</v>
      </c>
      <c r="G260" s="17" t="str">
        <f t="shared" si="12"/>
        <v>0</v>
      </c>
      <c r="H260" s="5">
        <v>5680575.83</v>
      </c>
      <c r="I260" s="5"/>
    </row>
    <row r="261">
      <c r="A261" s="3" t="s">
        <v>10</v>
      </c>
      <c r="B261" s="5" t="s">
        <v>307</v>
      </c>
      <c r="C261" s="5" t="s">
        <v>66</v>
      </c>
      <c r="D261" s="16" t="str">
        <f t="shared" si="1"/>
        <v>0</v>
      </c>
      <c r="E261" s="16" t="str">
        <f t="shared" si="10"/>
        <v>0</v>
      </c>
      <c r="F261" s="16" t="str">
        <f t="shared" si="11"/>
        <v>0</v>
      </c>
      <c r="G261" s="17" t="str">
        <f t="shared" si="12"/>
        <v>0</v>
      </c>
      <c r="H261" s="5">
        <v>5509707.66</v>
      </c>
      <c r="I261" s="5"/>
    </row>
    <row r="262">
      <c r="A262" s="3" t="s">
        <v>10</v>
      </c>
      <c r="B262" s="5" t="s">
        <v>308</v>
      </c>
      <c r="C262" s="5" t="s">
        <v>66</v>
      </c>
      <c r="D262" s="16" t="str">
        <f t="shared" si="1"/>
        <v>0</v>
      </c>
      <c r="E262" s="16" t="str">
        <f t="shared" si="10"/>
        <v>0</v>
      </c>
      <c r="F262" s="16" t="str">
        <f t="shared" si="11"/>
        <v>0</v>
      </c>
      <c r="G262" s="17" t="str">
        <f t="shared" si="12"/>
        <v>0</v>
      </c>
      <c r="H262" s="5">
        <v>1.166821441E7</v>
      </c>
      <c r="I262" s="5"/>
    </row>
    <row r="263">
      <c r="A263" s="3" t="s">
        <v>10</v>
      </c>
      <c r="B263" s="5" t="s">
        <v>309</v>
      </c>
      <c r="C263" s="5" t="s">
        <v>79</v>
      </c>
      <c r="D263" s="16" t="str">
        <f t="shared" si="1"/>
        <v>0</v>
      </c>
      <c r="E263" s="16" t="str">
        <f t="shared" si="10"/>
        <v>0</v>
      </c>
      <c r="F263" s="16" t="str">
        <f t="shared" si="11"/>
        <v>0</v>
      </c>
      <c r="G263" s="17" t="str">
        <f t="shared" si="12"/>
        <v>0</v>
      </c>
      <c r="H263" s="5">
        <v>1.3817219E7</v>
      </c>
      <c r="I263" s="5"/>
    </row>
    <row r="264">
      <c r="A264" s="3" t="s">
        <v>10</v>
      </c>
      <c r="B264" s="5" t="s">
        <v>310</v>
      </c>
      <c r="C264" s="5" t="s">
        <v>59</v>
      </c>
      <c r="D264" s="16" t="str">
        <f t="shared" si="1"/>
        <v>0</v>
      </c>
      <c r="E264" s="16" t="str">
        <f t="shared" si="10"/>
        <v>0</v>
      </c>
      <c r="F264" s="16" t="str">
        <f t="shared" si="11"/>
        <v>0</v>
      </c>
      <c r="G264" s="17" t="str">
        <f t="shared" si="12"/>
        <v>0</v>
      </c>
      <c r="H264" s="5">
        <v>2956969.99</v>
      </c>
      <c r="I264" s="5"/>
    </row>
    <row r="265">
      <c r="A265" s="3" t="s">
        <v>10</v>
      </c>
      <c r="B265" s="5" t="s">
        <v>311</v>
      </c>
      <c r="C265" s="5" t="s">
        <v>52</v>
      </c>
      <c r="D265" s="16" t="str">
        <f t="shared" si="1"/>
        <v>EOG Resources</v>
      </c>
      <c r="E265" s="16" t="str">
        <f t="shared" si="10"/>
        <v>0</v>
      </c>
      <c r="F265" s="16" t="str">
        <f t="shared" si="11"/>
        <v>EOG RESOURCES INC COM</v>
      </c>
      <c r="G265" s="17">
        <f t="shared" si="12"/>
        <v>14495040.98</v>
      </c>
      <c r="H265" s="5">
        <v>1.449504098E7</v>
      </c>
      <c r="I265" s="5"/>
    </row>
    <row r="266">
      <c r="A266" s="3" t="s">
        <v>10</v>
      </c>
      <c r="B266" s="5" t="s">
        <v>312</v>
      </c>
      <c r="C266" s="5" t="s">
        <v>20</v>
      </c>
      <c r="D266" s="16" t="str">
        <f t="shared" si="1"/>
        <v>0</v>
      </c>
      <c r="E266" s="16" t="str">
        <f t="shared" si="10"/>
        <v>0</v>
      </c>
      <c r="F266" s="16" t="str">
        <f t="shared" si="11"/>
        <v>0</v>
      </c>
      <c r="G266" s="17" t="str">
        <f t="shared" si="12"/>
        <v>0</v>
      </c>
      <c r="H266" s="5">
        <v>8587817.2</v>
      </c>
      <c r="I266" s="5"/>
    </row>
    <row r="267">
      <c r="A267" s="3" t="s">
        <v>10</v>
      </c>
      <c r="B267" s="5" t="s">
        <v>313</v>
      </c>
      <c r="C267" s="5" t="s">
        <v>59</v>
      </c>
      <c r="D267" s="16" t="str">
        <f t="shared" si="1"/>
        <v>0</v>
      </c>
      <c r="E267" s="16" t="str">
        <f t="shared" si="10"/>
        <v>0</v>
      </c>
      <c r="F267" s="16" t="str">
        <f t="shared" si="11"/>
        <v>0</v>
      </c>
      <c r="G267" s="17" t="str">
        <f t="shared" si="12"/>
        <v>0</v>
      </c>
      <c r="H267" s="5">
        <v>9375664.87</v>
      </c>
      <c r="I267" s="5"/>
    </row>
    <row r="268">
      <c r="A268" s="3" t="s">
        <v>10</v>
      </c>
      <c r="B268" s="5" t="s">
        <v>314</v>
      </c>
      <c r="C268" s="5" t="s">
        <v>55</v>
      </c>
      <c r="D268" s="16" t="str">
        <f t="shared" si="1"/>
        <v>0</v>
      </c>
      <c r="E268" s="16" t="str">
        <f t="shared" si="10"/>
        <v>0</v>
      </c>
      <c r="F268" s="16" t="str">
        <f t="shared" si="11"/>
        <v>0</v>
      </c>
      <c r="G268" s="17" t="str">
        <f t="shared" si="12"/>
        <v>0</v>
      </c>
      <c r="H268" s="5">
        <v>1.496682818E7</v>
      </c>
      <c r="I268" s="5"/>
    </row>
    <row r="269">
      <c r="A269" s="3" t="s">
        <v>10</v>
      </c>
      <c r="B269" s="5" t="s">
        <v>235</v>
      </c>
      <c r="C269" s="5" t="s">
        <v>20</v>
      </c>
      <c r="D269" s="16" t="str">
        <f t="shared" si="1"/>
        <v>0</v>
      </c>
      <c r="E269" s="16" t="str">
        <f t="shared" si="10"/>
        <v>0</v>
      </c>
      <c r="F269" s="16" t="str">
        <f t="shared" si="11"/>
        <v>0</v>
      </c>
      <c r="G269" s="17" t="str">
        <f t="shared" si="12"/>
        <v>0</v>
      </c>
      <c r="H269" s="5">
        <v>1.521473307E7</v>
      </c>
      <c r="I269" s="5"/>
    </row>
    <row r="270">
      <c r="A270" s="3" t="s">
        <v>10</v>
      </c>
      <c r="B270" s="5" t="s">
        <v>315</v>
      </c>
      <c r="C270" s="5" t="s">
        <v>55</v>
      </c>
      <c r="D270" s="16" t="str">
        <f t="shared" si="1"/>
        <v>0</v>
      </c>
      <c r="E270" s="16" t="str">
        <f t="shared" si="10"/>
        <v>0</v>
      </c>
      <c r="F270" s="16" t="str">
        <f t="shared" si="11"/>
        <v>0</v>
      </c>
      <c r="G270" s="17" t="str">
        <f t="shared" si="12"/>
        <v>0</v>
      </c>
      <c r="H270" s="5">
        <v>8899133.5</v>
      </c>
      <c r="I270" s="5"/>
    </row>
    <row r="271">
      <c r="A271" s="3" t="s">
        <v>10</v>
      </c>
      <c r="B271" s="5" t="s">
        <v>316</v>
      </c>
      <c r="C271" s="5" t="s">
        <v>20</v>
      </c>
      <c r="D271" s="16" t="str">
        <f t="shared" si="1"/>
        <v>0</v>
      </c>
      <c r="E271" s="16" t="str">
        <f t="shared" si="10"/>
        <v>0</v>
      </c>
      <c r="F271" s="16" t="str">
        <f t="shared" si="11"/>
        <v>0</v>
      </c>
      <c r="G271" s="17" t="str">
        <f t="shared" si="12"/>
        <v>0</v>
      </c>
      <c r="H271" s="5">
        <v>4893532.64</v>
      </c>
      <c r="I271" s="5"/>
    </row>
    <row r="272">
      <c r="A272" s="3" t="s">
        <v>10</v>
      </c>
      <c r="B272" s="5" t="s">
        <v>317</v>
      </c>
      <c r="C272" s="5" t="s">
        <v>55</v>
      </c>
      <c r="D272" s="16" t="str">
        <f t="shared" si="1"/>
        <v>0</v>
      </c>
      <c r="E272" s="16" t="str">
        <f t="shared" si="10"/>
        <v>0</v>
      </c>
      <c r="F272" s="16" t="str">
        <f t="shared" si="11"/>
        <v>0</v>
      </c>
      <c r="G272" s="17" t="str">
        <f t="shared" si="12"/>
        <v>0</v>
      </c>
      <c r="H272" s="5">
        <v>9955384.14</v>
      </c>
      <c r="I272" s="5"/>
    </row>
    <row r="273">
      <c r="A273" s="3" t="s">
        <v>10</v>
      </c>
      <c r="B273" s="5" t="s">
        <v>318</v>
      </c>
      <c r="C273" s="5" t="s">
        <v>55</v>
      </c>
      <c r="D273" s="16" t="str">
        <f t="shared" si="1"/>
        <v>0</v>
      </c>
      <c r="E273" s="16" t="str">
        <f t="shared" si="10"/>
        <v>0</v>
      </c>
      <c r="F273" s="16" t="str">
        <f t="shared" si="11"/>
        <v>0</v>
      </c>
      <c r="G273" s="17" t="str">
        <f t="shared" si="12"/>
        <v>0</v>
      </c>
      <c r="H273" s="5">
        <v>1.898812091E7</v>
      </c>
      <c r="I273" s="5"/>
    </row>
    <row r="274">
      <c r="A274" s="3" t="s">
        <v>10</v>
      </c>
      <c r="B274" s="5" t="s">
        <v>319</v>
      </c>
      <c r="C274" s="5" t="s">
        <v>59</v>
      </c>
      <c r="D274" s="16" t="str">
        <f t="shared" si="1"/>
        <v>0</v>
      </c>
      <c r="E274" s="16" t="str">
        <f t="shared" si="10"/>
        <v>0</v>
      </c>
      <c r="F274" s="16" t="str">
        <f t="shared" si="11"/>
        <v>0</v>
      </c>
      <c r="G274" s="17" t="str">
        <f t="shared" si="12"/>
        <v>0</v>
      </c>
      <c r="H274" s="5">
        <v>1.155851004E7</v>
      </c>
      <c r="I274" s="5"/>
    </row>
    <row r="275">
      <c r="A275" s="3" t="s">
        <v>10</v>
      </c>
      <c r="B275" s="5" t="s">
        <v>320</v>
      </c>
      <c r="C275" s="5" t="s">
        <v>20</v>
      </c>
      <c r="D275" s="16" t="str">
        <f t="shared" si="1"/>
        <v>0</v>
      </c>
      <c r="E275" s="16" t="str">
        <f t="shared" si="10"/>
        <v>0</v>
      </c>
      <c r="F275" s="16" t="str">
        <f t="shared" si="11"/>
        <v>0</v>
      </c>
      <c r="G275" s="17" t="str">
        <f t="shared" si="12"/>
        <v>0</v>
      </c>
      <c r="H275" s="5">
        <v>3309755.32</v>
      </c>
      <c r="I275" s="5"/>
    </row>
    <row r="276">
      <c r="A276" s="3" t="s">
        <v>10</v>
      </c>
      <c r="B276" s="5" t="s">
        <v>237</v>
      </c>
      <c r="C276" s="5" t="s">
        <v>79</v>
      </c>
      <c r="D276" s="16" t="str">
        <f t="shared" si="1"/>
        <v>0</v>
      </c>
      <c r="E276" s="16" t="str">
        <f t="shared" si="10"/>
        <v>0</v>
      </c>
      <c r="F276" s="16" t="str">
        <f t="shared" si="11"/>
        <v>0</v>
      </c>
      <c r="G276" s="17" t="str">
        <f t="shared" si="12"/>
        <v>0</v>
      </c>
      <c r="H276" s="5">
        <v>3.097618957E7</v>
      </c>
      <c r="I276" s="5"/>
    </row>
    <row r="277">
      <c r="A277" s="3" t="s">
        <v>10</v>
      </c>
      <c r="B277" s="5" t="s">
        <v>321</v>
      </c>
      <c r="C277" s="5" t="s">
        <v>55</v>
      </c>
      <c r="D277" s="16" t="str">
        <f t="shared" si="1"/>
        <v>0</v>
      </c>
      <c r="E277" s="16" t="str">
        <f t="shared" si="10"/>
        <v>0</v>
      </c>
      <c r="F277" s="16" t="str">
        <f t="shared" si="11"/>
        <v>0</v>
      </c>
      <c r="G277" s="17" t="str">
        <f t="shared" si="12"/>
        <v>0</v>
      </c>
      <c r="H277" s="5">
        <v>9956745.52</v>
      </c>
      <c r="I277" s="5"/>
    </row>
    <row r="278">
      <c r="A278" s="3" t="s">
        <v>10</v>
      </c>
      <c r="B278" s="5" t="s">
        <v>322</v>
      </c>
      <c r="C278" s="5" t="s">
        <v>79</v>
      </c>
      <c r="D278" s="16" t="str">
        <f t="shared" si="1"/>
        <v>0</v>
      </c>
      <c r="E278" s="16" t="str">
        <f t="shared" si="10"/>
        <v>0</v>
      </c>
      <c r="F278" s="16" t="str">
        <f t="shared" si="11"/>
        <v>0</v>
      </c>
      <c r="G278" s="17" t="str">
        <f t="shared" si="12"/>
        <v>0</v>
      </c>
      <c r="H278" s="5">
        <v>1918701.65</v>
      </c>
      <c r="I278" s="5"/>
    </row>
    <row r="279">
      <c r="A279" s="3" t="s">
        <v>10</v>
      </c>
      <c r="B279" s="5" t="s">
        <v>243</v>
      </c>
      <c r="C279" s="5" t="s">
        <v>64</v>
      </c>
      <c r="D279" s="16" t="str">
        <f t="shared" si="1"/>
        <v>0</v>
      </c>
      <c r="E279" s="16" t="str">
        <f t="shared" si="10"/>
        <v>0</v>
      </c>
      <c r="F279" s="16" t="str">
        <f t="shared" si="11"/>
        <v>0</v>
      </c>
      <c r="G279" s="17" t="str">
        <f t="shared" si="12"/>
        <v>0</v>
      </c>
      <c r="H279" s="5">
        <v>9631230.28</v>
      </c>
      <c r="I279" s="5"/>
    </row>
    <row r="280">
      <c r="A280" s="3" t="s">
        <v>10</v>
      </c>
      <c r="B280" s="5" t="s">
        <v>323</v>
      </c>
      <c r="C280" s="5" t="s">
        <v>20</v>
      </c>
      <c r="D280" s="16" t="str">
        <f t="shared" si="1"/>
        <v>0</v>
      </c>
      <c r="E280" s="16" t="str">
        <f t="shared" si="10"/>
        <v>0</v>
      </c>
      <c r="F280" s="16" t="str">
        <f t="shared" si="11"/>
        <v>0</v>
      </c>
      <c r="G280" s="17" t="str">
        <f t="shared" si="12"/>
        <v>0</v>
      </c>
      <c r="H280" s="5">
        <v>1.131306118E7</v>
      </c>
      <c r="I280" s="5"/>
    </row>
    <row r="281">
      <c r="A281" s="3" t="s">
        <v>10</v>
      </c>
      <c r="B281" s="5" t="s">
        <v>324</v>
      </c>
      <c r="C281" s="5" t="s">
        <v>79</v>
      </c>
      <c r="D281" s="16" t="str">
        <f t="shared" si="1"/>
        <v>0</v>
      </c>
      <c r="E281" s="16" t="str">
        <f t="shared" si="10"/>
        <v>0</v>
      </c>
      <c r="F281" s="16" t="str">
        <f t="shared" si="11"/>
        <v>0</v>
      </c>
      <c r="G281" s="17" t="str">
        <f t="shared" si="12"/>
        <v>0</v>
      </c>
      <c r="H281" s="5">
        <v>1.561770055E7</v>
      </c>
      <c r="I281" s="5"/>
    </row>
    <row r="282">
      <c r="A282" s="3" t="s">
        <v>10</v>
      </c>
      <c r="B282" s="5" t="s">
        <v>325</v>
      </c>
      <c r="C282" s="5" t="s">
        <v>55</v>
      </c>
      <c r="D282" s="16" t="str">
        <f t="shared" si="1"/>
        <v>0</v>
      </c>
      <c r="E282" s="16" t="str">
        <f t="shared" si="10"/>
        <v>0</v>
      </c>
      <c r="F282" s="16" t="str">
        <f t="shared" si="11"/>
        <v>0</v>
      </c>
      <c r="G282" s="17" t="str">
        <f t="shared" si="12"/>
        <v>0</v>
      </c>
      <c r="H282" s="5">
        <v>1.449609135E7</v>
      </c>
      <c r="I282" s="5"/>
    </row>
    <row r="283">
      <c r="A283" s="3" t="s">
        <v>10</v>
      </c>
      <c r="B283" s="5" t="s">
        <v>326</v>
      </c>
      <c r="C283" s="5" t="s">
        <v>55</v>
      </c>
      <c r="D283" s="16" t="str">
        <f t="shared" si="1"/>
        <v>0</v>
      </c>
      <c r="E283" s="16" t="str">
        <f t="shared" si="10"/>
        <v>0</v>
      </c>
      <c r="F283" s="16" t="str">
        <f t="shared" si="11"/>
        <v>0</v>
      </c>
      <c r="G283" s="17" t="str">
        <f t="shared" si="12"/>
        <v>0</v>
      </c>
      <c r="H283" s="5">
        <v>5338803.03</v>
      </c>
      <c r="I283" s="5"/>
    </row>
    <row r="284">
      <c r="A284" s="3" t="s">
        <v>10</v>
      </c>
      <c r="B284" s="5" t="s">
        <v>327</v>
      </c>
      <c r="C284" s="5" t="s">
        <v>66</v>
      </c>
      <c r="D284" s="16" t="str">
        <f t="shared" si="1"/>
        <v>0</v>
      </c>
      <c r="E284" s="16" t="str">
        <f t="shared" si="10"/>
        <v>0</v>
      </c>
      <c r="F284" s="16" t="str">
        <f t="shared" si="11"/>
        <v>0</v>
      </c>
      <c r="G284" s="17" t="str">
        <f t="shared" si="12"/>
        <v>0</v>
      </c>
      <c r="H284" s="5">
        <v>7749857.06</v>
      </c>
      <c r="I284" s="5"/>
    </row>
    <row r="285">
      <c r="A285" s="3" t="s">
        <v>10</v>
      </c>
      <c r="B285" s="5" t="s">
        <v>240</v>
      </c>
      <c r="C285" s="5" t="s">
        <v>52</v>
      </c>
      <c r="D285" s="16" t="str">
        <f t="shared" si="1"/>
        <v>0</v>
      </c>
      <c r="E285" s="16" t="str">
        <f t="shared" si="10"/>
        <v>0</v>
      </c>
      <c r="F285" s="16" t="str">
        <f t="shared" si="11"/>
        <v>0</v>
      </c>
      <c r="G285" s="17" t="str">
        <f t="shared" si="12"/>
        <v>0</v>
      </c>
      <c r="H285" s="5">
        <v>1.153237801E7</v>
      </c>
      <c r="I285" s="5"/>
    </row>
    <row r="286">
      <c r="A286" s="3" t="s">
        <v>10</v>
      </c>
      <c r="B286" s="5" t="s">
        <v>328</v>
      </c>
      <c r="C286" s="5" t="s">
        <v>20</v>
      </c>
      <c r="D286" s="16" t="str">
        <f t="shared" si="1"/>
        <v>0</v>
      </c>
      <c r="E286" s="16" t="str">
        <f t="shared" si="10"/>
        <v>0</v>
      </c>
      <c r="F286" s="16" t="str">
        <f t="shared" si="11"/>
        <v>0</v>
      </c>
      <c r="G286" s="17" t="str">
        <f t="shared" si="12"/>
        <v>0</v>
      </c>
      <c r="H286" s="5">
        <v>1.062035501E7</v>
      </c>
      <c r="I286" s="5"/>
    </row>
    <row r="287">
      <c r="A287" s="3" t="s">
        <v>10</v>
      </c>
      <c r="B287" s="5" t="s">
        <v>329</v>
      </c>
      <c r="C287" s="5" t="s">
        <v>79</v>
      </c>
      <c r="D287" s="16" t="str">
        <f t="shared" si="1"/>
        <v>0</v>
      </c>
      <c r="E287" s="16" t="str">
        <f t="shared" si="10"/>
        <v>0</v>
      </c>
      <c r="F287" s="16" t="str">
        <f t="shared" si="11"/>
        <v>0</v>
      </c>
      <c r="G287" s="17" t="str">
        <f t="shared" si="12"/>
        <v>0</v>
      </c>
      <c r="H287" s="5">
        <v>9666183.84</v>
      </c>
      <c r="I287" s="5"/>
    </row>
    <row r="288">
      <c r="A288" s="3" t="s">
        <v>10</v>
      </c>
      <c r="B288" s="5" t="s">
        <v>330</v>
      </c>
      <c r="C288" s="5" t="s">
        <v>20</v>
      </c>
      <c r="D288" s="16" t="str">
        <f t="shared" si="1"/>
        <v>0</v>
      </c>
      <c r="E288" s="16" t="str">
        <f t="shared" si="10"/>
        <v>0</v>
      </c>
      <c r="F288" s="16" t="str">
        <f t="shared" si="11"/>
        <v>0</v>
      </c>
      <c r="G288" s="17" t="str">
        <f t="shared" si="12"/>
        <v>0</v>
      </c>
      <c r="H288" s="5">
        <v>1.064553359E7</v>
      </c>
      <c r="I288" s="5"/>
    </row>
    <row r="289">
      <c r="A289" s="3" t="s">
        <v>10</v>
      </c>
      <c r="B289" s="5" t="s">
        <v>331</v>
      </c>
      <c r="C289" s="5" t="s">
        <v>20</v>
      </c>
      <c r="D289" s="16" t="str">
        <f t="shared" si="1"/>
        <v>0</v>
      </c>
      <c r="E289" s="16" t="str">
        <f t="shared" si="10"/>
        <v>0</v>
      </c>
      <c r="F289" s="16" t="str">
        <f t="shared" si="11"/>
        <v>0</v>
      </c>
      <c r="G289" s="17" t="str">
        <f t="shared" si="12"/>
        <v>0</v>
      </c>
      <c r="H289" s="5">
        <v>2.064493234E7</v>
      </c>
      <c r="I289" s="5"/>
    </row>
    <row r="290">
      <c r="A290" s="3" t="s">
        <v>10</v>
      </c>
      <c r="B290" s="5" t="s">
        <v>332</v>
      </c>
      <c r="C290" s="5" t="s">
        <v>55</v>
      </c>
      <c r="D290" s="16" t="str">
        <f t="shared" si="1"/>
        <v>0</v>
      </c>
      <c r="E290" s="16" t="str">
        <f t="shared" si="10"/>
        <v>0</v>
      </c>
      <c r="F290" s="16" t="str">
        <f t="shared" si="11"/>
        <v>0</v>
      </c>
      <c r="G290" s="17" t="str">
        <f t="shared" si="12"/>
        <v>0</v>
      </c>
      <c r="H290" s="5">
        <v>1.97933837E7</v>
      </c>
      <c r="I290" s="5"/>
    </row>
    <row r="291">
      <c r="A291" s="3" t="s">
        <v>10</v>
      </c>
      <c r="B291" s="5" t="s">
        <v>333</v>
      </c>
      <c r="C291" s="5" t="s">
        <v>79</v>
      </c>
      <c r="D291" s="16" t="str">
        <f t="shared" si="1"/>
        <v>0</v>
      </c>
      <c r="E291" s="16" t="str">
        <f t="shared" si="10"/>
        <v>0</v>
      </c>
      <c r="F291" s="16" t="str">
        <f t="shared" si="11"/>
        <v>0</v>
      </c>
      <c r="G291" s="17" t="str">
        <f t="shared" si="12"/>
        <v>0</v>
      </c>
      <c r="H291" s="5">
        <v>1.088923995E7</v>
      </c>
      <c r="I291" s="5"/>
    </row>
    <row r="292">
      <c r="A292" s="3" t="s">
        <v>10</v>
      </c>
      <c r="B292" s="5" t="s">
        <v>251</v>
      </c>
      <c r="C292" s="5" t="s">
        <v>20</v>
      </c>
      <c r="D292" s="16" t="str">
        <f t="shared" si="1"/>
        <v>0</v>
      </c>
      <c r="E292" s="16" t="str">
        <f t="shared" si="10"/>
        <v>0</v>
      </c>
      <c r="F292" s="16" t="str">
        <f t="shared" si="11"/>
        <v>0</v>
      </c>
      <c r="G292" s="17" t="str">
        <f t="shared" si="12"/>
        <v>0</v>
      </c>
      <c r="H292" s="5">
        <v>1.985457522E7</v>
      </c>
      <c r="I292" s="5"/>
    </row>
    <row r="293">
      <c r="A293" s="3" t="s">
        <v>10</v>
      </c>
      <c r="B293" s="5" t="s">
        <v>334</v>
      </c>
      <c r="C293" s="5" t="s">
        <v>79</v>
      </c>
      <c r="D293" s="16" t="str">
        <f t="shared" si="1"/>
        <v>0</v>
      </c>
      <c r="E293" s="16" t="str">
        <f t="shared" si="10"/>
        <v>0</v>
      </c>
      <c r="F293" s="16" t="str">
        <f t="shared" si="11"/>
        <v>0</v>
      </c>
      <c r="G293" s="17" t="str">
        <f t="shared" si="12"/>
        <v>0</v>
      </c>
      <c r="H293" s="5">
        <v>5688606.54</v>
      </c>
      <c r="I293" s="5"/>
    </row>
    <row r="294">
      <c r="A294" s="3" t="s">
        <v>10</v>
      </c>
      <c r="B294" s="5" t="s">
        <v>335</v>
      </c>
      <c r="C294" s="5" t="s">
        <v>20</v>
      </c>
      <c r="D294" s="16" t="str">
        <f t="shared" si="1"/>
        <v>0</v>
      </c>
      <c r="E294" s="16" t="str">
        <f t="shared" si="10"/>
        <v>0</v>
      </c>
      <c r="F294" s="16" t="str">
        <f t="shared" si="11"/>
        <v>0</v>
      </c>
      <c r="G294" s="17" t="str">
        <f t="shared" si="12"/>
        <v>0</v>
      </c>
      <c r="H294" s="5">
        <v>6102094.12</v>
      </c>
      <c r="I294" s="5"/>
    </row>
    <row r="295">
      <c r="A295" s="3" t="s">
        <v>10</v>
      </c>
      <c r="B295" s="5" t="s">
        <v>336</v>
      </c>
      <c r="C295" s="5" t="s">
        <v>68</v>
      </c>
      <c r="D295" s="16" t="str">
        <f t="shared" si="1"/>
        <v>0</v>
      </c>
      <c r="E295" s="16" t="str">
        <f t="shared" si="10"/>
        <v>0</v>
      </c>
      <c r="F295" s="16" t="str">
        <f t="shared" si="11"/>
        <v>0</v>
      </c>
      <c r="G295" s="17" t="str">
        <f t="shared" si="12"/>
        <v>0</v>
      </c>
      <c r="H295" s="5">
        <v>8060759.83</v>
      </c>
      <c r="I295" s="5"/>
    </row>
    <row r="296">
      <c r="A296" s="3" t="s">
        <v>10</v>
      </c>
      <c r="B296" s="5" t="s">
        <v>337</v>
      </c>
      <c r="C296" s="5" t="s">
        <v>20</v>
      </c>
      <c r="D296" s="16" t="str">
        <f t="shared" si="1"/>
        <v>0</v>
      </c>
      <c r="E296" s="16" t="str">
        <f t="shared" si="10"/>
        <v>0</v>
      </c>
      <c r="F296" s="16" t="str">
        <f t="shared" si="11"/>
        <v>0</v>
      </c>
      <c r="G296" s="17" t="str">
        <f t="shared" si="12"/>
        <v>0</v>
      </c>
      <c r="H296" s="5">
        <v>9623798.87</v>
      </c>
      <c r="I296" s="5"/>
    </row>
    <row r="297">
      <c r="A297" s="3" t="s">
        <v>10</v>
      </c>
      <c r="B297" s="5" t="s">
        <v>338</v>
      </c>
      <c r="C297" s="5" t="s">
        <v>68</v>
      </c>
      <c r="D297" s="16" t="str">
        <f t="shared" si="1"/>
        <v>0</v>
      </c>
      <c r="E297" s="16" t="str">
        <f t="shared" si="10"/>
        <v>0</v>
      </c>
      <c r="F297" s="16" t="str">
        <f t="shared" si="11"/>
        <v>0</v>
      </c>
      <c r="G297" s="17" t="str">
        <f t="shared" si="12"/>
        <v>0</v>
      </c>
      <c r="H297" s="5">
        <v>1.002529142E7</v>
      </c>
      <c r="I297" s="5"/>
    </row>
    <row r="298">
      <c r="A298" s="3" t="s">
        <v>10</v>
      </c>
      <c r="B298" s="5" t="s">
        <v>339</v>
      </c>
      <c r="C298" s="5" t="s">
        <v>59</v>
      </c>
      <c r="D298" s="16" t="str">
        <f t="shared" si="1"/>
        <v>0</v>
      </c>
      <c r="E298" s="16" t="str">
        <f t="shared" si="10"/>
        <v>0</v>
      </c>
      <c r="F298" s="16" t="str">
        <f t="shared" si="11"/>
        <v>0</v>
      </c>
      <c r="G298" s="17" t="str">
        <f t="shared" si="12"/>
        <v>0</v>
      </c>
      <c r="H298" s="5">
        <v>5310635.99</v>
      </c>
      <c r="I298" s="5"/>
    </row>
    <row r="299">
      <c r="A299" s="3" t="s">
        <v>10</v>
      </c>
      <c r="B299" s="5" t="s">
        <v>340</v>
      </c>
      <c r="C299" s="5" t="s">
        <v>66</v>
      </c>
      <c r="D299" s="16" t="str">
        <f t="shared" si="1"/>
        <v>0</v>
      </c>
      <c r="E299" s="16" t="str">
        <f t="shared" si="10"/>
        <v>0</v>
      </c>
      <c r="F299" s="16" t="str">
        <f t="shared" si="11"/>
        <v>0</v>
      </c>
      <c r="G299" s="17" t="str">
        <f t="shared" si="12"/>
        <v>0</v>
      </c>
      <c r="H299" s="5">
        <v>4979470.57</v>
      </c>
      <c r="I299" s="5"/>
    </row>
    <row r="300">
      <c r="A300" s="3" t="s">
        <v>10</v>
      </c>
      <c r="B300" s="5" t="s">
        <v>341</v>
      </c>
      <c r="C300" s="5" t="s">
        <v>66</v>
      </c>
      <c r="D300" s="16" t="str">
        <f t="shared" si="1"/>
        <v>0</v>
      </c>
      <c r="E300" s="16" t="str">
        <f t="shared" si="10"/>
        <v>0</v>
      </c>
      <c r="F300" s="16" t="str">
        <f t="shared" si="11"/>
        <v>0</v>
      </c>
      <c r="G300" s="17" t="str">
        <f t="shared" si="12"/>
        <v>0</v>
      </c>
      <c r="H300" s="5">
        <v>1.021167277E7</v>
      </c>
      <c r="I300" s="5"/>
    </row>
    <row r="301">
      <c r="A301" s="3" t="s">
        <v>10</v>
      </c>
      <c r="B301" s="5" t="s">
        <v>342</v>
      </c>
      <c r="C301" s="5" t="s">
        <v>20</v>
      </c>
      <c r="D301" s="16" t="str">
        <f t="shared" si="1"/>
        <v>0</v>
      </c>
      <c r="E301" s="16" t="str">
        <f t="shared" si="10"/>
        <v>0</v>
      </c>
      <c r="F301" s="16" t="str">
        <f t="shared" si="11"/>
        <v>0</v>
      </c>
      <c r="G301" s="17" t="str">
        <f t="shared" si="12"/>
        <v>0</v>
      </c>
      <c r="H301" s="5">
        <v>1.548064741E7</v>
      </c>
      <c r="I301" s="5"/>
    </row>
    <row r="302">
      <c r="A302" s="3" t="s">
        <v>10</v>
      </c>
      <c r="B302" s="5" t="s">
        <v>343</v>
      </c>
      <c r="C302" s="5" t="s">
        <v>20</v>
      </c>
      <c r="D302" s="16" t="str">
        <f t="shared" si="1"/>
        <v>0</v>
      </c>
      <c r="E302" s="16" t="str">
        <f t="shared" si="10"/>
        <v>0</v>
      </c>
      <c r="F302" s="16" t="str">
        <f t="shared" si="11"/>
        <v>0</v>
      </c>
      <c r="G302" s="17" t="str">
        <f t="shared" si="12"/>
        <v>0</v>
      </c>
      <c r="H302" s="5">
        <v>1.330895032E7</v>
      </c>
      <c r="I302" s="5"/>
    </row>
    <row r="303">
      <c r="A303" s="3" t="s">
        <v>10</v>
      </c>
      <c r="B303" s="5" t="s">
        <v>344</v>
      </c>
      <c r="C303" s="5" t="s">
        <v>59</v>
      </c>
      <c r="D303" s="16" t="str">
        <f t="shared" si="1"/>
        <v>0</v>
      </c>
      <c r="E303" s="16" t="str">
        <f t="shared" si="10"/>
        <v>0</v>
      </c>
      <c r="F303" s="16" t="str">
        <f t="shared" si="11"/>
        <v>0</v>
      </c>
      <c r="G303" s="17" t="str">
        <f t="shared" si="12"/>
        <v>0</v>
      </c>
      <c r="H303" s="5">
        <v>5277191.21</v>
      </c>
      <c r="I303" s="5"/>
    </row>
    <row r="304">
      <c r="A304" s="3" t="s">
        <v>10</v>
      </c>
      <c r="B304" s="5" t="s">
        <v>218</v>
      </c>
      <c r="C304" s="5" t="s">
        <v>55</v>
      </c>
      <c r="D304" s="16" t="str">
        <f t="shared" si="1"/>
        <v>0</v>
      </c>
      <c r="E304" s="16" t="str">
        <f t="shared" si="10"/>
        <v>0</v>
      </c>
      <c r="F304" s="16" t="str">
        <f t="shared" si="11"/>
        <v>0</v>
      </c>
      <c r="G304" s="17" t="str">
        <f t="shared" si="12"/>
        <v>0</v>
      </c>
      <c r="H304" s="5">
        <v>4942683.17</v>
      </c>
      <c r="I304" s="5"/>
    </row>
    <row r="305">
      <c r="A305" s="3" t="s">
        <v>10</v>
      </c>
      <c r="B305" s="5" t="s">
        <v>345</v>
      </c>
      <c r="C305" s="5" t="s">
        <v>20</v>
      </c>
      <c r="D305" s="16" t="str">
        <f t="shared" si="1"/>
        <v>0</v>
      </c>
      <c r="E305" s="16" t="str">
        <f t="shared" si="10"/>
        <v>0</v>
      </c>
      <c r="F305" s="16" t="str">
        <f t="shared" si="11"/>
        <v>0</v>
      </c>
      <c r="G305" s="17" t="str">
        <f t="shared" si="12"/>
        <v>0</v>
      </c>
      <c r="H305" s="5">
        <v>1.071371554E7</v>
      </c>
      <c r="I305" s="5"/>
    </row>
    <row r="306">
      <c r="A306" s="3" t="s">
        <v>10</v>
      </c>
      <c r="B306" s="5" t="s">
        <v>346</v>
      </c>
      <c r="C306" s="5" t="s">
        <v>55</v>
      </c>
      <c r="D306" s="16" t="str">
        <f t="shared" si="1"/>
        <v>0</v>
      </c>
      <c r="E306" s="16" t="str">
        <f t="shared" si="10"/>
        <v>0</v>
      </c>
      <c r="F306" s="16" t="str">
        <f t="shared" si="11"/>
        <v>0</v>
      </c>
      <c r="G306" s="17" t="str">
        <f t="shared" si="12"/>
        <v>0</v>
      </c>
      <c r="H306" s="5">
        <v>1.524735276E7</v>
      </c>
      <c r="I306" s="5"/>
    </row>
    <row r="307">
      <c r="A307" s="3" t="s">
        <v>10</v>
      </c>
      <c r="B307" s="5" t="s">
        <v>347</v>
      </c>
      <c r="C307" s="5" t="s">
        <v>66</v>
      </c>
      <c r="D307" s="16" t="str">
        <f t="shared" si="1"/>
        <v>0</v>
      </c>
      <c r="E307" s="16" t="str">
        <f t="shared" si="10"/>
        <v>0</v>
      </c>
      <c r="F307" s="16" t="str">
        <f t="shared" si="11"/>
        <v>0</v>
      </c>
      <c r="G307" s="17" t="str">
        <f t="shared" si="12"/>
        <v>0</v>
      </c>
      <c r="H307" s="5">
        <v>8689271.38</v>
      </c>
      <c r="I307" s="5"/>
    </row>
    <row r="308">
      <c r="A308" s="3" t="s">
        <v>10</v>
      </c>
      <c r="B308" s="5" t="s">
        <v>348</v>
      </c>
      <c r="C308" s="5" t="s">
        <v>59</v>
      </c>
      <c r="D308" s="16" t="str">
        <f t="shared" si="1"/>
        <v>0</v>
      </c>
      <c r="E308" s="16" t="str">
        <f t="shared" si="10"/>
        <v>0</v>
      </c>
      <c r="F308" s="16" t="str">
        <f t="shared" si="11"/>
        <v>0</v>
      </c>
      <c r="G308" s="17" t="str">
        <f t="shared" si="12"/>
        <v>0</v>
      </c>
      <c r="H308" s="5">
        <v>1.854159921E7</v>
      </c>
      <c r="I308" s="5"/>
    </row>
    <row r="309">
      <c r="A309" s="3" t="s">
        <v>10</v>
      </c>
      <c r="B309" s="5" t="s">
        <v>349</v>
      </c>
      <c r="C309" s="5" t="s">
        <v>59</v>
      </c>
      <c r="D309" s="16" t="str">
        <f t="shared" si="1"/>
        <v>0</v>
      </c>
      <c r="E309" s="16" t="str">
        <f t="shared" si="10"/>
        <v>0</v>
      </c>
      <c r="F309" s="16" t="str">
        <f t="shared" si="11"/>
        <v>0</v>
      </c>
      <c r="G309" s="17" t="str">
        <f t="shared" si="12"/>
        <v>0</v>
      </c>
      <c r="H309" s="5">
        <v>8309604.68</v>
      </c>
      <c r="I309" s="5"/>
    </row>
    <row r="310">
      <c r="A310" s="3" t="s">
        <v>10</v>
      </c>
      <c r="B310" s="5" t="s">
        <v>350</v>
      </c>
      <c r="C310" s="5" t="s">
        <v>55</v>
      </c>
      <c r="D310" s="16" t="str">
        <f t="shared" si="1"/>
        <v>0</v>
      </c>
      <c r="E310" s="16" t="str">
        <f t="shared" si="10"/>
        <v>0</v>
      </c>
      <c r="F310" s="16" t="str">
        <f t="shared" si="11"/>
        <v>0</v>
      </c>
      <c r="G310" s="17" t="str">
        <f t="shared" si="12"/>
        <v>0</v>
      </c>
      <c r="H310" s="5">
        <v>9700273.9</v>
      </c>
      <c r="I310" s="5"/>
    </row>
    <row r="311">
      <c r="A311" s="3" t="s">
        <v>10</v>
      </c>
      <c r="B311" s="5" t="s">
        <v>351</v>
      </c>
      <c r="C311" s="5" t="s">
        <v>20</v>
      </c>
      <c r="D311" s="16" t="str">
        <f t="shared" si="1"/>
        <v>0</v>
      </c>
      <c r="E311" s="16" t="str">
        <f t="shared" si="10"/>
        <v>0</v>
      </c>
      <c r="F311" s="16" t="str">
        <f t="shared" si="11"/>
        <v>0</v>
      </c>
      <c r="G311" s="17" t="str">
        <f t="shared" si="12"/>
        <v>0</v>
      </c>
      <c r="H311" s="5">
        <v>9528719.09</v>
      </c>
      <c r="I311" s="5"/>
    </row>
    <row r="312">
      <c r="A312" s="3" t="s">
        <v>10</v>
      </c>
      <c r="B312" s="5" t="s">
        <v>352</v>
      </c>
      <c r="C312" s="5" t="s">
        <v>20</v>
      </c>
      <c r="D312" s="16" t="str">
        <f t="shared" si="1"/>
        <v>0</v>
      </c>
      <c r="E312" s="16" t="str">
        <f t="shared" si="10"/>
        <v>0</v>
      </c>
      <c r="F312" s="16" t="str">
        <f t="shared" si="11"/>
        <v>0</v>
      </c>
      <c r="G312" s="17" t="str">
        <f t="shared" si="12"/>
        <v>0</v>
      </c>
      <c r="H312" s="5">
        <v>3367253.33</v>
      </c>
      <c r="I312" s="5"/>
    </row>
    <row r="313">
      <c r="A313" s="3" t="s">
        <v>10</v>
      </c>
      <c r="B313" s="5" t="s">
        <v>254</v>
      </c>
      <c r="C313" s="5" t="s">
        <v>79</v>
      </c>
      <c r="D313" s="16" t="str">
        <f t="shared" si="1"/>
        <v>0</v>
      </c>
      <c r="E313" s="16" t="str">
        <f t="shared" si="10"/>
        <v>0</v>
      </c>
      <c r="F313" s="16" t="str">
        <f t="shared" si="11"/>
        <v>0</v>
      </c>
      <c r="G313" s="17" t="str">
        <f t="shared" si="12"/>
        <v>0</v>
      </c>
      <c r="H313" s="5">
        <v>2.738942536E7</v>
      </c>
      <c r="I313" s="5"/>
    </row>
    <row r="314">
      <c r="A314" s="3" t="s">
        <v>10</v>
      </c>
      <c r="B314" s="5" t="s">
        <v>256</v>
      </c>
      <c r="C314" s="5" t="s">
        <v>71</v>
      </c>
      <c r="D314" s="16" t="str">
        <f t="shared" si="1"/>
        <v>0</v>
      </c>
      <c r="E314" s="16" t="str">
        <f t="shared" si="10"/>
        <v>0</v>
      </c>
      <c r="F314" s="16" t="str">
        <f t="shared" si="11"/>
        <v>0</v>
      </c>
      <c r="G314" s="17" t="str">
        <f t="shared" si="12"/>
        <v>0</v>
      </c>
      <c r="H314" s="5">
        <v>0.0</v>
      </c>
      <c r="I314" s="5"/>
    </row>
    <row r="315">
      <c r="A315" s="3" t="s">
        <v>10</v>
      </c>
      <c r="B315" s="5" t="s">
        <v>257</v>
      </c>
      <c r="C315" s="5" t="s">
        <v>71</v>
      </c>
      <c r="D315" s="16" t="str">
        <f t="shared" si="1"/>
        <v>0</v>
      </c>
      <c r="E315" s="16" t="str">
        <f t="shared" si="10"/>
        <v>0</v>
      </c>
      <c r="F315" s="16" t="str">
        <f t="shared" si="11"/>
        <v>0</v>
      </c>
      <c r="G315" s="17" t="str">
        <f t="shared" si="12"/>
        <v>0</v>
      </c>
      <c r="H315" s="5">
        <v>0.0</v>
      </c>
      <c r="I315" s="5"/>
    </row>
    <row r="316">
      <c r="A316" s="3" t="s">
        <v>10</v>
      </c>
      <c r="B316" s="5" t="s">
        <v>258</v>
      </c>
      <c r="C316" s="5" t="s">
        <v>71</v>
      </c>
      <c r="D316" s="16" t="str">
        <f t="shared" si="1"/>
        <v>0</v>
      </c>
      <c r="E316" s="16" t="str">
        <f t="shared" si="10"/>
        <v>0</v>
      </c>
      <c r="G316" s="17" t="str">
        <f>IF(F317="0",F317,H316)</f>
        <v>0</v>
      </c>
      <c r="H316" s="5">
        <v>0.0</v>
      </c>
      <c r="I316" s="5"/>
    </row>
    <row r="317">
      <c r="A317" s="3" t="s">
        <v>10</v>
      </c>
      <c r="B317" s="5" t="s">
        <v>260</v>
      </c>
      <c r="C317" s="5" t="s">
        <v>71</v>
      </c>
      <c r="D317" s="16" t="str">
        <f t="shared" si="1"/>
        <v>0</v>
      </c>
      <c r="E317" s="19">
        <v>0.0</v>
      </c>
      <c r="F317" s="16" t="str">
        <f>IF(OR(NOT(D316="0"),NOT(E316="0")),B316,D316)</f>
        <v>0</v>
      </c>
      <c r="G317" s="17" t="str">
        <f t="shared" ref="G317:G334" si="13">IF(F317="0",F317,H317)</f>
        <v>0</v>
      </c>
      <c r="H317" s="5">
        <v>0.0</v>
      </c>
      <c r="I317" s="5"/>
    </row>
    <row r="318">
      <c r="A318" s="3" t="s">
        <v>10</v>
      </c>
      <c r="B318" s="5" t="s">
        <v>264</v>
      </c>
      <c r="C318" s="5" t="s">
        <v>71</v>
      </c>
      <c r="D318" s="16" t="str">
        <f t="shared" si="1"/>
        <v>0</v>
      </c>
      <c r="E318" s="16" t="str">
        <f t="shared" ref="E318:E334" si="14">IF(ISNUMBER(SEARCH("Coal India",B318)),"Coal India",IF(ISNUMBER(SEARCH("China Shenhua",B318)),"China Shenhua",IF(ISNUMBER(SEARCH("Adani",B318)),"Adani",IF(ISNUMBER(SEARCH("Shanxi Coking",B318)),"Shanxi Coking",IF(ISNUMBER(SEARCH("Anglo American",B318)),"Anglo American",IF(ISNUMBER(SEARCH("BHP Billiton",B318)),"BHP Billiton",IF(ISNUMBER(SEARCH("Yitai Coal",B318)),"Yitai Coal",IF(ISNUMBER(SEARCH("Datang Intl",B318)),"Datang Intl",IF(ISNUMBER(SEARCH("China Coal",B318)),"China Coal",IF(ISNUMBER(SEARCH("Peabody Energy",B318)),"Peabody Energy",IF(ISNUMBER(SEARCH("Glencore Xstrata",B318)),"Glencore Xstrata",IF(ISNUMBER(SEARCH("Datong Coal",B318)),"Datong Coal",IF(ISNUMBER(SEARCH("Yanzhou Coal",B318)),"Yanzhou Coal",IF(ISNUMBER(SEARCH("DEH",B318)),"DEH",IF(ISNUMBER(SEARCH("Exxaro",B318)),"Exxaro",IF(ISNUMBER(SEARCH("Yangquan Coal",B318)),"Yangquan Coal",IF(ISNUMBER(SEARCH("Mechel",B318)),"Mechel",IF(ISNUMBER(SEARCH("Arch Coal",B318)),"Arch Coal",IF(ISNUMBER(SEARCH("Alpha Natural Resources",B318)),"Alpha Natural Resources",IF(ISNUMBER(SEARCH("EVRAZ",B318)),"EVRAZ", IF(ISNUMBER(SEARCH("Mitsubishi",B318)),"Mitsubishi",
if(and(or(B318="Vale", ISNUMBER(SEARCH("Vale ",B318))),NOT(ISNUMBER(SEARCH("?Vale",B318)))), "Vale",IF(ISNUMBER(SEARCH("Raspadskaya",B318)),"Raspadskaya",IF(ISNUMBER(SEARCH("Rio Tinto",B318)),"Rio Tinto",IF(ISNUMBER(SEARCH("Asia Resource",B318)),"Asia Resource",IF(ISNUMBER(SEARCH("Rusal",B318)),"Rusal",IF(ISNUMBER(SEARCH("Neyveli Lignite",B318)),"Neyveli Lignite",IF(ISNUMBER(SEARCH("Pingdingshan",B318)),"Pingdingshan",IF(ISNUMBER(SEARCH("Cloud Peak",B318)),"Cloud Peak",IF(ISNUMBER(SEARCH("Sasol",B318)),"Sasol",IF(ISNUMBER(SEARCH("Tata Steel",B318)),"Tata Steel",IF(AND(ISNUMBER(SEARCH("AGL",B318)),NOT(ISNUMBER(SEARCH("?AGL",B318)))),"AGL", IF(ISNUMBER(SEARCH("Teck",B318)),"Teck",IF(ISNUMBER(SEARCH("Severstal",B318)),"Severstal",IF(ISNUMBER(SEARCH("Coalspur",B318)),"Coalspur",IF(ISNUMBER(SEARCH("Kuzbass Fuel ",B318)),"Kuzbass Fuel ",IF(ISNUMBER(SEARCH("Polyus Gold",B318)),"Polyus Gold",IF(ISNUMBER(SEARCH("Energy Ventures",B318)),"Energy Ventures",IF(ISNUMBER(SEARCH("Whitehaven Coal",B318)),"Whitehaven Coal",IF(ISNUMBER(SEARCH("Banpu",B318)),"Banpu",IF(ISNUMBER(SEARCH("Bayan",B318)),"Bayan",IF(AND(ISNUMBER(SEARCH("RWE",B318)),NOT(ISNUMBER(SEARCH("ERWE",B318)))),"RWE",IF(ISNUMBER(SEARCH("Consol Energy",B318)),"Consol Energy",IF(ISNUMBER(SEARCH("WHSP",B318)),"WHSP",IF(ISNUMBER(SEARCH("Westmoreland",B318)),"Westmoreland",IF(ISNUMBER(SEARCH("Resource Generation",B318)),"Resource Generation",IF(ISNUMBER(SEARCH("Churchill Mining",B318)),"Churchill Mining",IF(ISNUMBER(SEARCH("NTPC",B318)),"NTPC",IF(ISNUMBER(SEARCH("Adaro",B318)),"Adaro",IF(ISNUMBER(SEARCH("Nacco",B318)),"Nacco",  IF(ISNUMBER(SEARCH("Idemitsu Kosan",B318)),"Idemitsu Kosan",IF(ISNUMBER(SEARCH("ARLP",B318)),"ARLP",IF(ISNUMBER(SEARCH("Huolinhe Opencut",B318)),"Huolinhe Opencut",IF(ISNUMBER(SEARCH("Golden Energy",B318)),"Golden Energy",IF(ISNUMBER(SEARCH("Mitsui &amp; Co",B318)),"Mitsui &amp; Co",
IF(AND(ISNUMBER(SEARCH("CoAL",B318)),NOT(ISNUMBER(SEARCH("?CoAL",B318)))),"CoAL",IF(ISNUMBER(SEARCH("NLMK",B318)),"NLMK",IF(ISNUMBER(SEARCH("Tata Power",B318)),"Tata Power",IF(ISNUMBER(SEARCH("MMK OJSC",B318)),"MMK OJSC",IF(ISNUMBER(SEARCH("Wesfarmers",B318)),"Wesfarmers",IF(ISNUMBER(SEARCH("Kazakhmys",B318)),"Kazakhmys",IF(ISNUMBER(SEARCH("New World Resources",B318)),"New World Resources",IF(ISNUMBER(SEARCH("MMC",B318)),"MMC",IF(ISNUMBER(SEARCH("Itochu",B318)),"Itochu",IF(ISNUMBER(SEARCH("Cockatoo",B318)),"Cockatoo",IF(ISNUMBER(SEARCH("Shanxi Meijin Energy",B318)),"Shanxi Meijin Energy",IF(ISNUMBER(SEARCH("Jizhong Energy",B318)),"Jizhong Energy",IF(ISNUMBER(SEARCH("Bandanna",B318)),"Bandanna",IF(ISNUMBER(SEARCH("Polo Resources",B318)),"Polo Resources",IF(ISNUMBER(SEARCH("Allete",B318)),"Allete",IF(ISNUMBER(SEARCH("CLP Holdings",B318)),"CLP Holdings", IF(AND(ISNUMBER(SEARCH("Aspire",B318)),NOT(ISNUMBER(SEARCH("Aspire D",B318)))),"Aspire", IF(ISNUMBER(SEARCH("Marubeni",B318)),"Marubeni",IF(ISNUMBER(SEARCH("China Resources",B318)),"China Resources",IF(ISNUMBER(SEARCH("Walter Energy",B318)),"Walter Energy",IF(ISNUMBER(SEARCH("Coal Energy",B318)),"Coal Energy",IF(ISNUMBER(SEARCH("Indika",B318)),"Indika",IF(ISNUMBER(SEARCH("Arcelor Mittal",B318)),"Arcelor Mittal",IF(ISNUMBER(SEARCH("FirstEnergy",B318)),"FirstEnergy",IF(ISNUMBER(SEARCH("Black Hills",B318)),"Black Hills",IF(ISNUMBER(SEARCH("Wescoal",B318)),"Wescoal",IF(ISNUMBER(SEARCH("Grupo Mexico",B318)),"Grupo Mexico",IF(and(or(B318="ARM", ISNUMBER(SEARCH("ARM ",B318))),NOT(ISNUMBER(SEARCH("?ARM",B318)))), "ARM",IF(ISNUMBER(SEARCH("Shanxi Coal",B318)),"Shanxi Coal",IF(ISNUMBER(SEARCH("Capital Power",B318)),"Capital Power",IF(ISNUMBER(SEARCH("PTT",B318)),"PTT",IF(ISNUMBER(SEARCH("Shanxi Lanhua Sci-Tech",B318)),"Shanxi Lanhua Sci-Tech",IF(ISNUMBER(SEARCH("Fortune",B318)),"Fortune",IF(ISNUMBER(SEARCH("Cardero",B318)),"Cardero",IF(ISNUMBER(SEARCH("Zhengzhou  Coal",B318)),"Zhengzhou Coal",IF(ISNUMBER(SEARCH("SAIL",B318)),"SAIL",IF(ISNUMBER(SEARCH("JSPL",B318)),"JSPL",IF(ISNUMBER(SEARCH("Shougang Fushan",B318)),"Shougang Fushan",IF(ISNUMBER(SEARCH("Jingyuan",B318)),"Jingyuan",IF(ISNUMBER(SEARCH("Stanmore",B318)),"Stanmore",IF(ISNUMBER(SEARCH("Prophecy Coal",B318)),"Prophecy Coal",IF(ISNUMBER(SEARCH("Cliffs Natural Resources",B318)),"Cliffs Natural Resources",IF(ISNUMBER(SEARCH("James River",B318)),"James River",IF(ISNUMBER(SEARCH("CESC",B318)),"CESC",IF(ISNUMBER(SEARCH("Alcoa",B318)),"Alcoa","0"))))))))))))))))))))))))))))))))))))))))))))))))))))))))))))))))))))))))))))))))))))))))))))))))))))
</f>
        <v>0</v>
      </c>
      <c r="F318" s="16" t="str">
        <f t="shared" ref="F318:F334" si="15">IF(OR(NOT(D318="0"),NOT(E318="0")),B318,D318)</f>
        <v>0</v>
      </c>
      <c r="G318" s="17" t="str">
        <f t="shared" si="13"/>
        <v>0</v>
      </c>
      <c r="H318" s="5">
        <v>0.0</v>
      </c>
      <c r="I318" s="5"/>
    </row>
    <row r="319">
      <c r="A319" s="3" t="s">
        <v>10</v>
      </c>
      <c r="B319" s="5" t="s">
        <v>255</v>
      </c>
      <c r="C319" s="5" t="s">
        <v>71</v>
      </c>
      <c r="D319" s="16" t="str">
        <f t="shared" si="1"/>
        <v>0</v>
      </c>
      <c r="E319" s="16" t="str">
        <f t="shared" si="14"/>
        <v>0</v>
      </c>
      <c r="F319" s="16" t="str">
        <f t="shared" si="15"/>
        <v>0</v>
      </c>
      <c r="G319" s="17" t="str">
        <f t="shared" si="13"/>
        <v>0</v>
      </c>
      <c r="H319" s="5">
        <v>343.69</v>
      </c>
      <c r="I319" s="5"/>
    </row>
    <row r="320">
      <c r="A320" s="3" t="s">
        <v>10</v>
      </c>
      <c r="B320" s="5" t="s">
        <v>255</v>
      </c>
      <c r="C320" s="5" t="s">
        <v>71</v>
      </c>
      <c r="D320" s="16" t="str">
        <f t="shared" si="1"/>
        <v>0</v>
      </c>
      <c r="E320" s="16" t="str">
        <f t="shared" si="14"/>
        <v>0</v>
      </c>
      <c r="F320" s="16" t="str">
        <f t="shared" si="15"/>
        <v>0</v>
      </c>
      <c r="G320" s="17" t="str">
        <f t="shared" si="13"/>
        <v>0</v>
      </c>
      <c r="H320" s="5">
        <v>8472000.0</v>
      </c>
      <c r="I320" s="5"/>
    </row>
    <row r="321">
      <c r="A321" s="3" t="s">
        <v>10</v>
      </c>
      <c r="B321" s="5" t="s">
        <v>258</v>
      </c>
      <c r="C321" s="5" t="s">
        <v>71</v>
      </c>
      <c r="D321" s="16" t="str">
        <f t="shared" si="1"/>
        <v>0</v>
      </c>
      <c r="E321" s="16" t="str">
        <f t="shared" si="14"/>
        <v>0</v>
      </c>
      <c r="F321" s="16" t="str">
        <f t="shared" si="15"/>
        <v>0</v>
      </c>
      <c r="G321" s="17" t="str">
        <f t="shared" si="13"/>
        <v>0</v>
      </c>
      <c r="H321" s="5">
        <v>0.0</v>
      </c>
      <c r="I321" s="5"/>
    </row>
    <row r="322">
      <c r="A322" s="3" t="s">
        <v>10</v>
      </c>
      <c r="B322" s="5" t="s">
        <v>258</v>
      </c>
      <c r="C322" s="5" t="s">
        <v>71</v>
      </c>
      <c r="D322" s="16" t="str">
        <f t="shared" si="1"/>
        <v>0</v>
      </c>
      <c r="E322" s="16" t="str">
        <f t="shared" si="14"/>
        <v>0</v>
      </c>
      <c r="F322" s="16" t="str">
        <f t="shared" si="15"/>
        <v>0</v>
      </c>
      <c r="G322" s="17" t="str">
        <f t="shared" si="13"/>
        <v>0</v>
      </c>
      <c r="H322" s="5">
        <v>0.0</v>
      </c>
      <c r="I322" s="5"/>
    </row>
    <row r="323">
      <c r="A323" s="3" t="s">
        <v>10</v>
      </c>
      <c r="B323" s="5" t="s">
        <v>267</v>
      </c>
      <c r="C323" s="5" t="s">
        <v>71</v>
      </c>
      <c r="D323" s="16" t="str">
        <f t="shared" si="1"/>
        <v>0</v>
      </c>
      <c r="E323" s="16" t="str">
        <f t="shared" si="14"/>
        <v>0</v>
      </c>
      <c r="F323" s="16" t="str">
        <f t="shared" si="15"/>
        <v>0</v>
      </c>
      <c r="G323" s="17" t="str">
        <f t="shared" si="13"/>
        <v>0</v>
      </c>
      <c r="H323" s="5">
        <v>0.0</v>
      </c>
      <c r="I323" s="5"/>
    </row>
    <row r="324">
      <c r="A324" s="3" t="s">
        <v>10</v>
      </c>
      <c r="B324" s="5" t="s">
        <v>264</v>
      </c>
      <c r="C324" s="5" t="s">
        <v>71</v>
      </c>
      <c r="D324" s="16" t="str">
        <f t="shared" si="1"/>
        <v>0</v>
      </c>
      <c r="E324" s="16" t="str">
        <f t="shared" si="14"/>
        <v>0</v>
      </c>
      <c r="F324" s="16" t="str">
        <f t="shared" si="15"/>
        <v>0</v>
      </c>
      <c r="G324" s="17" t="str">
        <f t="shared" si="13"/>
        <v>0</v>
      </c>
      <c r="H324" s="5">
        <v>937602.69</v>
      </c>
      <c r="I324" s="5"/>
    </row>
    <row r="325">
      <c r="A325" s="3" t="s">
        <v>10</v>
      </c>
      <c r="B325" s="5" t="s">
        <v>265</v>
      </c>
      <c r="C325" s="5" t="s">
        <v>71</v>
      </c>
      <c r="D325" s="16" t="str">
        <f t="shared" si="1"/>
        <v>0</v>
      </c>
      <c r="E325" s="16" t="str">
        <f t="shared" si="14"/>
        <v>0</v>
      </c>
      <c r="F325" s="16" t="str">
        <f t="shared" si="15"/>
        <v>0</v>
      </c>
      <c r="G325" s="17" t="str">
        <f t="shared" si="13"/>
        <v>0</v>
      </c>
      <c r="H325" s="5">
        <v>550114.4</v>
      </c>
      <c r="I325" s="5"/>
    </row>
    <row r="326">
      <c r="A326" s="3" t="s">
        <v>10</v>
      </c>
      <c r="B326" s="5" t="s">
        <v>258</v>
      </c>
      <c r="C326" s="5" t="s">
        <v>71</v>
      </c>
      <c r="D326" s="16" t="str">
        <f t="shared" si="1"/>
        <v>0</v>
      </c>
      <c r="E326" s="16" t="str">
        <f t="shared" si="14"/>
        <v>0</v>
      </c>
      <c r="F326" s="16" t="str">
        <f t="shared" si="15"/>
        <v>0</v>
      </c>
      <c r="G326" s="17" t="str">
        <f t="shared" si="13"/>
        <v>0</v>
      </c>
      <c r="H326" s="5">
        <v>-447554.47</v>
      </c>
      <c r="I326" s="5"/>
    </row>
    <row r="327">
      <c r="A327" s="3" t="s">
        <v>10</v>
      </c>
      <c r="B327" s="5" t="s">
        <v>255</v>
      </c>
      <c r="C327" s="5" t="s">
        <v>71</v>
      </c>
      <c r="D327" s="16" t="str">
        <f t="shared" si="1"/>
        <v>0</v>
      </c>
      <c r="E327" s="16" t="str">
        <f t="shared" si="14"/>
        <v>0</v>
      </c>
      <c r="F327" s="16" t="str">
        <f t="shared" si="15"/>
        <v>0</v>
      </c>
      <c r="G327" s="17" t="str">
        <f t="shared" si="13"/>
        <v>0</v>
      </c>
      <c r="H327" s="5">
        <v>290016.31</v>
      </c>
      <c r="I327" s="5"/>
    </row>
    <row r="328">
      <c r="A328" s="3" t="s">
        <v>10</v>
      </c>
      <c r="B328" s="5" t="s">
        <v>264</v>
      </c>
      <c r="C328" s="5" t="s">
        <v>71</v>
      </c>
      <c r="D328" s="16" t="str">
        <f t="shared" si="1"/>
        <v>0</v>
      </c>
      <c r="E328" s="16" t="str">
        <f t="shared" si="14"/>
        <v>0</v>
      </c>
      <c r="F328" s="16" t="str">
        <f t="shared" si="15"/>
        <v>0</v>
      </c>
      <c r="G328" s="17" t="str">
        <f t="shared" si="13"/>
        <v>0</v>
      </c>
      <c r="H328" s="5">
        <v>-290094.53</v>
      </c>
      <c r="I328" s="5"/>
    </row>
    <row r="329">
      <c r="A329" s="3" t="s">
        <v>10</v>
      </c>
      <c r="B329" s="5" t="s">
        <v>255</v>
      </c>
      <c r="C329" s="5" t="s">
        <v>71</v>
      </c>
      <c r="D329" s="16" t="str">
        <f t="shared" si="1"/>
        <v>0</v>
      </c>
      <c r="E329" s="16" t="str">
        <f t="shared" si="14"/>
        <v>0</v>
      </c>
      <c r="F329" s="16" t="str">
        <f t="shared" si="15"/>
        <v>0</v>
      </c>
      <c r="G329" s="17" t="str">
        <f t="shared" si="13"/>
        <v>0</v>
      </c>
      <c r="H329" s="5">
        <v>452173.73</v>
      </c>
      <c r="I329" s="5"/>
    </row>
    <row r="330">
      <c r="A330" s="3" t="s">
        <v>10</v>
      </c>
      <c r="B330" s="5" t="s">
        <v>264</v>
      </c>
      <c r="C330" s="5" t="s">
        <v>71</v>
      </c>
      <c r="D330" s="16" t="str">
        <f t="shared" si="1"/>
        <v>0</v>
      </c>
      <c r="E330" s="16" t="str">
        <f t="shared" si="14"/>
        <v>0</v>
      </c>
      <c r="F330" s="16" t="str">
        <f t="shared" si="15"/>
        <v>0</v>
      </c>
      <c r="G330" s="17" t="str">
        <f t="shared" si="13"/>
        <v>0</v>
      </c>
      <c r="H330" s="5">
        <v>-451736.28</v>
      </c>
      <c r="I330" s="5"/>
    </row>
    <row r="331">
      <c r="A331" s="3" t="s">
        <v>10</v>
      </c>
      <c r="B331" s="5" t="s">
        <v>255</v>
      </c>
      <c r="C331" s="5" t="s">
        <v>71</v>
      </c>
      <c r="D331" s="16" t="str">
        <f t="shared" si="1"/>
        <v>0</v>
      </c>
      <c r="E331" s="16" t="str">
        <f t="shared" si="14"/>
        <v>0</v>
      </c>
      <c r="F331" s="16" t="str">
        <f t="shared" si="15"/>
        <v>0</v>
      </c>
      <c r="G331" s="17" t="str">
        <f t="shared" si="13"/>
        <v>0</v>
      </c>
      <c r="H331" s="5">
        <v>109400.0</v>
      </c>
      <c r="I331" s="5"/>
    </row>
    <row r="332">
      <c r="A332" s="3" t="s">
        <v>10</v>
      </c>
      <c r="B332" s="5" t="s">
        <v>265</v>
      </c>
      <c r="C332" s="5" t="s">
        <v>71</v>
      </c>
      <c r="D332" s="16" t="str">
        <f t="shared" si="1"/>
        <v>0</v>
      </c>
      <c r="E332" s="16" t="str">
        <f t="shared" si="14"/>
        <v>0</v>
      </c>
      <c r="F332" s="16" t="str">
        <f t="shared" si="15"/>
        <v>0</v>
      </c>
      <c r="G332" s="17" t="str">
        <f t="shared" si="13"/>
        <v>0</v>
      </c>
      <c r="H332" s="5">
        <v>-110166.75</v>
      </c>
      <c r="I332" s="5"/>
    </row>
    <row r="333">
      <c r="A333" s="3" t="s">
        <v>10</v>
      </c>
      <c r="B333" s="5" t="s">
        <v>258</v>
      </c>
      <c r="C333" s="5" t="s">
        <v>71</v>
      </c>
      <c r="D333" s="16" t="str">
        <f t="shared" si="1"/>
        <v>0</v>
      </c>
      <c r="E333" s="16" t="str">
        <f t="shared" si="14"/>
        <v>0</v>
      </c>
      <c r="F333" s="16" t="str">
        <f t="shared" si="15"/>
        <v>0</v>
      </c>
      <c r="G333" s="17" t="str">
        <f t="shared" si="13"/>
        <v>0</v>
      </c>
      <c r="H333" s="5">
        <v>193031.11</v>
      </c>
      <c r="I333" s="5"/>
    </row>
    <row r="334">
      <c r="A334" s="3" t="s">
        <v>10</v>
      </c>
      <c r="B334" s="5" t="s">
        <v>255</v>
      </c>
      <c r="C334" s="5" t="s">
        <v>71</v>
      </c>
      <c r="D334" s="16" t="str">
        <f t="shared" si="1"/>
        <v>0</v>
      </c>
      <c r="E334" s="16" t="str">
        <f t="shared" si="14"/>
        <v>0</v>
      </c>
      <c r="F334" s="16" t="str">
        <f t="shared" si="15"/>
        <v>0</v>
      </c>
      <c r="G334" s="17" t="str">
        <f t="shared" si="13"/>
        <v>0</v>
      </c>
      <c r="H334" s="5">
        <v>-192906.15</v>
      </c>
      <c r="I334" s="5"/>
    </row>
    <row r="335">
      <c r="D335" s="21"/>
      <c r="E335" s="21"/>
      <c r="F335" s="21"/>
      <c r="G335" s="21"/>
      <c r="H335" s="21"/>
    </row>
    <row r="336">
      <c r="D336" s="22"/>
      <c r="E336" s="22"/>
      <c r="F336" s="22"/>
      <c r="G336" s="22"/>
      <c r="H336"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3" max="3" width="62.57"/>
  </cols>
  <sheetData>
    <row r="1">
      <c r="A1" s="1" t="s">
        <v>0</v>
      </c>
      <c r="B1" s="1" t="str">
        <f>'Full Data'!A2</f>
        <v>West Sussex Pension Fund </v>
      </c>
      <c r="C1" s="4"/>
      <c r="D1" s="4"/>
      <c r="E1" s="4"/>
      <c r="F1" s="6" t="s">
        <v>18</v>
      </c>
      <c r="G1" s="4"/>
      <c r="H1" s="4"/>
      <c r="I1" s="4"/>
      <c r="J1" s="4"/>
      <c r="K1" s="4"/>
      <c r="L1" s="4"/>
      <c r="M1" s="4"/>
      <c r="N1" s="4"/>
      <c r="O1" s="4"/>
      <c r="P1" s="4"/>
      <c r="Q1" s="4"/>
      <c r="R1" s="4"/>
      <c r="S1" s="4"/>
      <c r="T1" s="4"/>
      <c r="U1" s="4"/>
      <c r="V1" s="4"/>
      <c r="W1" s="4"/>
      <c r="X1" s="4"/>
      <c r="Y1" s="4"/>
      <c r="Z1" s="4"/>
    </row>
    <row r="2">
      <c r="A2" s="1" t="s">
        <v>25</v>
      </c>
      <c r="B2" s="8">
        <f>SUM('Full Data'!H1:H1000)</f>
        <v>2290454248</v>
      </c>
      <c r="C2" s="9" t="s">
        <v>34</v>
      </c>
      <c r="D2" s="4"/>
      <c r="E2" s="4"/>
      <c r="F2" s="6" t="s">
        <v>38</v>
      </c>
      <c r="G2" s="4"/>
      <c r="H2" s="10" t="s">
        <v>39</v>
      </c>
      <c r="I2" s="4"/>
      <c r="J2" s="4"/>
      <c r="K2" s="4"/>
      <c r="L2" s="4"/>
      <c r="M2" s="4"/>
      <c r="N2" s="4"/>
      <c r="O2" s="4"/>
      <c r="P2" s="4"/>
      <c r="Q2" s="4"/>
      <c r="R2" s="4"/>
      <c r="S2" s="4"/>
      <c r="T2" s="4"/>
      <c r="U2" s="4"/>
      <c r="V2" s="4"/>
      <c r="W2" s="4"/>
      <c r="X2" s="4"/>
      <c r="Y2" s="4"/>
      <c r="Z2" s="4"/>
    </row>
    <row r="3">
      <c r="A3" s="1" t="s">
        <v>40</v>
      </c>
      <c r="B3" s="8">
        <f>SUM('Full Data'!G2:G1000)</f>
        <v>121547492</v>
      </c>
      <c r="C3" s="4"/>
      <c r="D3" s="4"/>
      <c r="E3" s="4"/>
      <c r="F3" s="4"/>
      <c r="G3" s="4"/>
      <c r="H3" s="4"/>
      <c r="I3" s="4"/>
      <c r="J3" s="4"/>
      <c r="K3" s="4"/>
      <c r="L3" s="4"/>
      <c r="M3" s="4"/>
      <c r="N3" s="4"/>
      <c r="O3" s="4"/>
      <c r="P3" s="4"/>
      <c r="Q3" s="4"/>
      <c r="R3" s="4"/>
      <c r="S3" s="4"/>
      <c r="T3" s="4"/>
      <c r="U3" s="4"/>
      <c r="V3" s="4"/>
      <c r="W3" s="4"/>
      <c r="X3" s="4"/>
      <c r="Y3" s="4"/>
      <c r="Z3" s="4"/>
    </row>
    <row r="4">
      <c r="A4" s="1" t="s">
        <v>41</v>
      </c>
      <c r="B4" s="11">
        <f>B3/B2</f>
        <v>0.053066981</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42</v>
      </c>
      <c r="B7" s="1"/>
      <c r="C7" s="4"/>
      <c r="D7" s="4"/>
      <c r="E7" s="9" t="s">
        <v>43</v>
      </c>
      <c r="F7" s="4"/>
      <c r="G7" s="4"/>
      <c r="H7" s="4"/>
      <c r="I7" s="4"/>
      <c r="J7" s="4"/>
      <c r="K7" s="4"/>
      <c r="L7" s="4"/>
      <c r="M7" s="4"/>
      <c r="N7" s="4"/>
      <c r="O7" s="4"/>
      <c r="P7" s="4"/>
      <c r="Q7" s="4"/>
      <c r="R7" s="4"/>
      <c r="S7" s="4"/>
      <c r="T7" s="4"/>
      <c r="U7" s="4"/>
      <c r="V7" s="4"/>
      <c r="W7" s="4"/>
      <c r="X7" s="4"/>
      <c r="Y7" s="4"/>
      <c r="Z7" s="4"/>
    </row>
    <row r="8">
      <c r="A8" s="1" t="s">
        <v>44</v>
      </c>
      <c r="B8" s="1"/>
      <c r="C8" s="9" t="s">
        <v>0</v>
      </c>
      <c r="D8" s="4"/>
      <c r="E8" s="4"/>
      <c r="F8" s="4"/>
      <c r="G8" s="4"/>
      <c r="H8" s="4"/>
      <c r="I8" s="4"/>
      <c r="J8" s="4"/>
      <c r="K8" s="4"/>
      <c r="L8" s="4"/>
      <c r="M8" s="4"/>
      <c r="N8" s="4"/>
      <c r="O8" s="4"/>
      <c r="P8" s="4"/>
      <c r="Q8" s="4"/>
      <c r="R8" s="4"/>
      <c r="S8" s="4"/>
      <c r="T8" s="4"/>
      <c r="U8" s="4"/>
      <c r="V8" s="4"/>
      <c r="W8" s="4"/>
      <c r="X8" s="4"/>
      <c r="Y8" s="4"/>
      <c r="Z8" s="4"/>
    </row>
    <row r="9">
      <c r="A9" s="12">
        <f>LARGE('Full Data'!G:G,1)</f>
        <v>19888965.43</v>
      </c>
      <c r="B9" s="11">
        <f t="shared" ref="B9:B18" si="1">A9/$B$2</f>
        <v>0.008683415288</v>
      </c>
      <c r="C9" s="13" t="str">
        <f t="array" ref="C9">INDEX('Full Data'!F:F,MATCH(LARGE('Full Data'!G:G,1),'Full Data'!G:G,0))</f>
        <v>BP ORD USD0.25</v>
      </c>
      <c r="D9" s="4"/>
      <c r="E9" s="4"/>
      <c r="F9" s="4"/>
      <c r="G9" s="4"/>
      <c r="H9" s="4"/>
      <c r="I9" s="4"/>
      <c r="J9" s="4"/>
      <c r="K9" s="4"/>
      <c r="L9" s="4"/>
      <c r="M9" s="4"/>
      <c r="N9" s="4"/>
      <c r="O9" s="4"/>
      <c r="P9" s="4"/>
      <c r="Q9" s="4"/>
      <c r="R9" s="4"/>
      <c r="S9" s="4"/>
      <c r="T9" s="4"/>
      <c r="U9" s="4"/>
      <c r="V9" s="4"/>
      <c r="W9" s="4"/>
      <c r="X9" s="4"/>
      <c r="Y9" s="4"/>
      <c r="Z9" s="4"/>
    </row>
    <row r="10">
      <c r="A10" s="12">
        <f>LARGE('Full Data'!G:G,2)</f>
        <v>14495040.98</v>
      </c>
      <c r="B10" s="11">
        <f t="shared" si="1"/>
        <v>0.006328456897</v>
      </c>
      <c r="C10" s="13" t="str">
        <f t="array" ref="C10">INDEX('Full Data'!F:F,MATCH(LARGE('Full Data'!G:G,2),'Full Data'!G:G,0))</f>
        <v>EOG RESOURCES INC COM</v>
      </c>
      <c r="D10" s="4"/>
      <c r="E10" s="4"/>
      <c r="F10" s="4"/>
      <c r="G10" s="4"/>
      <c r="H10" s="4"/>
      <c r="I10" s="4"/>
      <c r="J10" s="4"/>
      <c r="K10" s="4"/>
      <c r="L10" s="4"/>
      <c r="M10" s="4"/>
      <c r="N10" s="4"/>
      <c r="O10" s="4"/>
      <c r="P10" s="4"/>
      <c r="Q10" s="4"/>
      <c r="R10" s="4"/>
      <c r="S10" s="4"/>
      <c r="T10" s="4"/>
      <c r="U10" s="4"/>
      <c r="V10" s="4"/>
      <c r="W10" s="4"/>
      <c r="X10" s="4"/>
      <c r="Y10" s="4"/>
      <c r="Z10" s="4"/>
    </row>
    <row r="11">
      <c r="A11" s="12">
        <f>LARGE('Full Data'!G:G,3)</f>
        <v>14444000.96</v>
      </c>
      <c r="B11" s="11">
        <f t="shared" si="1"/>
        <v>0.006306173099</v>
      </c>
      <c r="C11" s="13" t="str">
        <f t="array" ref="C11">INDEX('Full Data'!F:F,MATCH(LARGE('Full Data'!G:G,3),'Full Data'!G:G,0))</f>
        <v>INPEX CORPORATION NPV</v>
      </c>
      <c r="D11" s="4"/>
      <c r="E11" s="4"/>
      <c r="F11" s="4"/>
      <c r="G11" s="4"/>
      <c r="H11" s="4"/>
      <c r="I11" s="4"/>
      <c r="J11" s="4"/>
      <c r="K11" s="4"/>
      <c r="L11" s="4"/>
      <c r="M11" s="4"/>
      <c r="N11" s="4"/>
      <c r="O11" s="4"/>
      <c r="P11" s="4"/>
      <c r="Q11" s="4"/>
      <c r="R11" s="4"/>
      <c r="S11" s="4"/>
      <c r="T11" s="4"/>
      <c r="U11" s="4"/>
      <c r="V11" s="4"/>
      <c r="W11" s="4"/>
      <c r="X11" s="4"/>
      <c r="Y11" s="4"/>
      <c r="Z11" s="4"/>
    </row>
    <row r="12">
      <c r="A12" s="12">
        <f>LARGE('Full Data'!G:G,4)</f>
        <v>14218652.13</v>
      </c>
      <c r="B12" s="11">
        <f t="shared" si="1"/>
        <v>0.006207787012</v>
      </c>
      <c r="C12" s="13" t="str">
        <f t="array" ref="C12">INDEX('Full Data'!F:F,MATCH(LARGE('Full Data'!G:G,4),'Full Data'!G:G,0))</f>
        <v>ROYAL DUTCH SHELL 'B'ORD EUR0.07</v>
      </c>
      <c r="D12" s="4"/>
      <c r="E12" s="4"/>
      <c r="F12" s="4"/>
      <c r="G12" s="4"/>
      <c r="H12" s="4"/>
      <c r="I12" s="4"/>
      <c r="J12" s="4"/>
      <c r="K12" s="4"/>
      <c r="L12" s="4"/>
      <c r="M12" s="4"/>
      <c r="N12" s="4"/>
      <c r="O12" s="4"/>
      <c r="P12" s="4"/>
      <c r="Q12" s="4"/>
      <c r="R12" s="4"/>
      <c r="S12" s="4"/>
      <c r="T12" s="4"/>
      <c r="U12" s="4"/>
      <c r="V12" s="4"/>
      <c r="W12" s="4"/>
      <c r="X12" s="4"/>
      <c r="Y12" s="4"/>
      <c r="Z12" s="4"/>
    </row>
    <row r="13">
      <c r="A13" s="12">
        <f>LARGE('Full Data'!G:G,5)</f>
        <v>14037512.33</v>
      </c>
      <c r="B13" s="11">
        <f t="shared" si="1"/>
        <v>0.00612870235</v>
      </c>
      <c r="C13" s="13" t="str">
        <f t="array" ref="C13">INDEX('Full Data'!F:F,MATCH(LARGE('Full Data'!G:G,5),'Full Data'!G:G,0))</f>
        <v>RIO TINTO ORD GBP0.10</v>
      </c>
      <c r="D13" s="4"/>
      <c r="E13" s="4"/>
      <c r="F13" s="4"/>
      <c r="G13" s="4"/>
      <c r="H13" s="4"/>
      <c r="I13" s="4"/>
      <c r="J13" s="4"/>
      <c r="K13" s="4"/>
      <c r="L13" s="4"/>
      <c r="M13" s="4"/>
      <c r="N13" s="4"/>
      <c r="O13" s="4"/>
      <c r="P13" s="4"/>
      <c r="Q13" s="4"/>
      <c r="R13" s="4"/>
      <c r="S13" s="4"/>
      <c r="T13" s="4"/>
      <c r="U13" s="4"/>
      <c r="V13" s="4"/>
      <c r="W13" s="4"/>
      <c r="X13" s="4"/>
      <c r="Y13" s="4"/>
      <c r="Z13" s="4"/>
    </row>
    <row r="14">
      <c r="A14" s="12">
        <f>LARGE('Full Data'!G:G,6)</f>
        <v>9946245.56</v>
      </c>
      <c r="B14" s="11">
        <f t="shared" si="1"/>
        <v>0.004342477293</v>
      </c>
      <c r="C14" s="13" t="str">
        <f t="array" ref="C14">INDEX('Full Data'!F:F,MATCH(LARGE('Full Data'!G:G,6),'Full Data'!G:G,0))</f>
        <v>OCCIDENTAL PETROLEUM CORP</v>
      </c>
      <c r="D14" s="4"/>
      <c r="E14" s="4"/>
      <c r="F14" s="4"/>
      <c r="G14" s="4"/>
      <c r="H14" s="4"/>
      <c r="I14" s="4"/>
      <c r="J14" s="4"/>
      <c r="K14" s="4"/>
      <c r="L14" s="4"/>
      <c r="M14" s="4"/>
      <c r="N14" s="4"/>
      <c r="O14" s="4"/>
      <c r="P14" s="4"/>
      <c r="Q14" s="4"/>
      <c r="R14" s="4"/>
      <c r="S14" s="4"/>
      <c r="T14" s="4"/>
      <c r="U14" s="4"/>
      <c r="V14" s="4"/>
      <c r="W14" s="4"/>
      <c r="X14" s="4"/>
      <c r="Y14" s="4"/>
      <c r="Z14" s="4"/>
    </row>
    <row r="15">
      <c r="A15" s="12">
        <f>LARGE('Full Data'!G:G,7)</f>
        <v>9127403.57</v>
      </c>
      <c r="B15" s="11">
        <f t="shared" si="1"/>
        <v>0.003984975286</v>
      </c>
      <c r="C15" s="13" t="str">
        <f t="array" ref="C15">INDEX('Full Data'!F:F,MATCH(LARGE('Full Data'!G:G,7),'Full Data'!G:G,0))</f>
        <v>CANADIAN OIL SANDS COM NPV</v>
      </c>
      <c r="D15" s="4"/>
      <c r="E15" s="4"/>
      <c r="F15" s="4"/>
      <c r="G15" s="4"/>
      <c r="H15" s="4"/>
      <c r="I15" s="4"/>
      <c r="J15" s="4"/>
      <c r="K15" s="4"/>
      <c r="L15" s="4"/>
      <c r="M15" s="4"/>
      <c r="N15" s="4"/>
      <c r="O15" s="4"/>
      <c r="P15" s="4"/>
      <c r="Q15" s="4"/>
      <c r="R15" s="4"/>
      <c r="S15" s="4"/>
      <c r="T15" s="4"/>
      <c r="U15" s="4"/>
      <c r="V15" s="4"/>
      <c r="W15" s="4"/>
      <c r="X15" s="4"/>
      <c r="Y15" s="4"/>
      <c r="Z15" s="4"/>
    </row>
    <row r="16">
      <c r="A16" s="12">
        <f>LARGE('Full Data'!G:G,8)</f>
        <v>7156253.72</v>
      </c>
      <c r="B16" s="11">
        <f t="shared" si="1"/>
        <v>0.003124381868</v>
      </c>
      <c r="C16" s="13" t="str">
        <f t="array" ref="C16">INDEX('Full Data'!F:F,MATCH(LARGE('Full Data'!G:G,8),'Full Data'!G:G,0))</f>
        <v>HESS CORP COM STK</v>
      </c>
      <c r="D16" s="4"/>
      <c r="E16" s="4"/>
      <c r="F16" s="4"/>
      <c r="G16" s="4"/>
      <c r="H16" s="4"/>
      <c r="I16" s="4"/>
      <c r="J16" s="4"/>
      <c r="K16" s="4"/>
      <c r="L16" s="4"/>
      <c r="M16" s="4"/>
      <c r="N16" s="4"/>
      <c r="O16" s="4"/>
      <c r="P16" s="4"/>
      <c r="Q16" s="4"/>
      <c r="R16" s="4"/>
      <c r="S16" s="4"/>
      <c r="T16" s="4"/>
      <c r="U16" s="4"/>
      <c r="V16" s="4"/>
      <c r="W16" s="4"/>
      <c r="X16" s="4"/>
      <c r="Y16" s="4"/>
      <c r="Z16" s="4"/>
    </row>
    <row r="17">
      <c r="A17" s="12">
        <f>LARGE('Full Data'!G:G,9)</f>
        <v>6818697.48</v>
      </c>
      <c r="B17" s="11">
        <f t="shared" si="1"/>
        <v>0.00297700663</v>
      </c>
      <c r="C17" s="13" t="str">
        <f t="array" ref="C17">INDEX('Full Data'!F:F,MATCH(LARGE('Full Data'!G:G,9),'Full Data'!G:G,0))</f>
        <v>SUNCOR ENERGY INC COM NPV 'NEW'</v>
      </c>
      <c r="D17" s="4"/>
      <c r="E17" s="4"/>
      <c r="F17" s="4"/>
      <c r="G17" s="4"/>
      <c r="H17" s="4"/>
      <c r="I17" s="4"/>
      <c r="J17" s="4"/>
      <c r="K17" s="4"/>
      <c r="L17" s="4"/>
      <c r="M17" s="4"/>
      <c r="N17" s="4"/>
      <c r="O17" s="4"/>
      <c r="P17" s="4"/>
      <c r="Q17" s="4"/>
      <c r="R17" s="4"/>
      <c r="S17" s="4"/>
      <c r="T17" s="4"/>
      <c r="U17" s="4"/>
      <c r="V17" s="4"/>
      <c r="W17" s="4"/>
      <c r="X17" s="4"/>
      <c r="Y17" s="4"/>
      <c r="Z17" s="4"/>
    </row>
    <row r="18">
      <c r="A18" s="12">
        <f>LARGE('Full Data'!G:G,10)</f>
        <v>4404979.52</v>
      </c>
      <c r="B18" s="11">
        <f t="shared" si="1"/>
        <v>0.001923190356</v>
      </c>
      <c r="C18" s="13" t="str">
        <f t="array" ref="C18">INDEX('Full Data'!F:F,MATCH(LARGE('Full Data'!G:G,10),'Full Data'!G:G,0))</f>
        <v>DRAGON OIL ORD EUR0.10</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3.29"/>
    <col customWidth="1" min="6" max="6" width="25.86"/>
  </cols>
  <sheetData>
    <row r="1">
      <c r="A1" s="4" t="s">
        <v>45</v>
      </c>
      <c r="B1" s="14">
        <v>0.1</v>
      </c>
      <c r="C1" s="4"/>
      <c r="D1" s="4"/>
      <c r="E1" s="4"/>
      <c r="F1" s="4"/>
      <c r="G1" s="4"/>
      <c r="H1" s="4"/>
      <c r="I1" s="4"/>
      <c r="J1" s="4"/>
      <c r="K1" s="4"/>
      <c r="L1" s="4"/>
      <c r="M1" s="4"/>
      <c r="N1" s="4"/>
      <c r="O1" s="4"/>
      <c r="P1" s="4"/>
      <c r="Q1" s="4"/>
      <c r="R1" s="4"/>
      <c r="S1" s="4"/>
      <c r="T1" s="4"/>
      <c r="U1" s="4"/>
      <c r="V1" s="4"/>
      <c r="W1" s="4"/>
      <c r="X1" s="4"/>
    </row>
    <row r="2">
      <c r="A2" s="4"/>
      <c r="B2" s="4" t="s">
        <v>44</v>
      </c>
      <c r="C2" s="4" t="s">
        <v>46</v>
      </c>
      <c r="D2" s="4" t="s">
        <v>0</v>
      </c>
      <c r="E2" s="4" t="s">
        <v>47</v>
      </c>
      <c r="F2" s="4" t="s">
        <v>48</v>
      </c>
      <c r="G2" s="4" t="s">
        <v>49</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50</v>
      </c>
      <c r="B4" s="12">
        <f>'Fossil Fuel direct investments'!B2</f>
        <v>2290454248</v>
      </c>
      <c r="C4" s="4"/>
      <c r="D4" s="13"/>
      <c r="E4" s="4"/>
      <c r="F4" s="4"/>
      <c r="G4" s="4"/>
      <c r="H4" s="4"/>
      <c r="I4" s="4"/>
      <c r="J4" s="4"/>
      <c r="K4" s="4"/>
      <c r="L4" s="4"/>
      <c r="M4" s="4"/>
      <c r="N4" s="4"/>
      <c r="O4" s="4"/>
      <c r="P4" s="4"/>
      <c r="Q4" s="4"/>
      <c r="R4" s="4"/>
      <c r="S4" s="4"/>
      <c r="T4" s="4"/>
      <c r="U4" s="4"/>
      <c r="V4" s="4"/>
      <c r="W4" s="4"/>
      <c r="X4" s="4"/>
    </row>
    <row r="5">
      <c r="A5" s="15">
        <v>1.0</v>
      </c>
      <c r="B5" s="12">
        <f>LARGE('Full Data'!H:H,A5)</f>
        <v>252782737.6</v>
      </c>
      <c r="C5" s="11">
        <f t="shared" ref="C5:C19" si="1">B5/$B$4</f>
        <v>0.1103635831</v>
      </c>
      <c r="D5" s="13" t="str">
        <f t="array" ref="D5">INDEX('Full Data'!B:B,MATCH(LARGE('Full Data'!H:H,A5),'Full Data'!H:H,0))</f>
        <v>BAILLIE GIFFORD LI INV STLG AGG PLUS MKTCAP S</v>
      </c>
      <c r="E5" s="4"/>
      <c r="F5" s="12">
        <f t="shared" ref="F5:F19" si="2">IF(E5="yes",B5*$B$1,0)</f>
        <v>0</v>
      </c>
      <c r="G5" s="11">
        <f t="shared" ref="G5:G19" si="3">F5/$B$4</f>
        <v>0</v>
      </c>
      <c r="H5" s="4"/>
      <c r="I5" s="4"/>
      <c r="J5" s="4"/>
      <c r="K5" s="4"/>
      <c r="L5" s="4"/>
      <c r="M5" s="4"/>
      <c r="N5" s="4"/>
      <c r="O5" s="4"/>
      <c r="P5" s="4"/>
      <c r="Q5" s="4"/>
      <c r="R5" s="4"/>
      <c r="S5" s="4"/>
      <c r="T5" s="4"/>
      <c r="U5" s="4"/>
      <c r="V5" s="4"/>
      <c r="W5" s="4"/>
      <c r="X5" s="4"/>
    </row>
    <row r="6">
      <c r="A6" s="15">
        <v>2.0</v>
      </c>
      <c r="B6" s="12">
        <f>LARGE('Full Data'!H:H,A6)</f>
        <v>120219789.8</v>
      </c>
      <c r="C6" s="11">
        <f t="shared" si="1"/>
        <v>0.05248731335</v>
      </c>
      <c r="D6" s="13" t="str">
        <f t="array" ref="D6">INDEX('Full Data'!B:B,MATCH(LARGE('Full Data'!H:H,A6),'Full Data'!H:H,0))</f>
        <v>UBS GBL ASSET MGT CORP BD UK PLUS K GROSS ACC</v>
      </c>
      <c r="E6" s="4"/>
      <c r="F6" s="12">
        <f t="shared" si="2"/>
        <v>0</v>
      </c>
      <c r="G6" s="11">
        <f t="shared" si="3"/>
        <v>0</v>
      </c>
      <c r="H6" s="4"/>
      <c r="I6" s="4"/>
      <c r="J6" s="4"/>
      <c r="K6" s="4"/>
      <c r="L6" s="4"/>
      <c r="M6" s="4"/>
      <c r="N6" s="4"/>
      <c r="O6" s="4"/>
      <c r="P6" s="4"/>
      <c r="Q6" s="4"/>
      <c r="R6" s="4"/>
      <c r="S6" s="4"/>
      <c r="T6" s="4"/>
      <c r="U6" s="4"/>
      <c r="V6" s="4"/>
      <c r="W6" s="4"/>
      <c r="X6" s="4"/>
    </row>
    <row r="7">
      <c r="A7" s="15">
        <v>3.0</v>
      </c>
      <c r="B7" s="12">
        <f>LARGE('Full Data'!H:H,A7)</f>
        <v>38925000</v>
      </c>
      <c r="C7" s="11">
        <f t="shared" si="1"/>
        <v>0.01699444555</v>
      </c>
      <c r="D7" s="13" t="str">
        <f t="array" ref="D7">INDEX('Full Data'!B:B,MATCH(LARGE('Full Data'!H:H,A7),'Full Data'!H:H,0))</f>
        <v>British pound sterling</v>
      </c>
      <c r="E7" s="4"/>
      <c r="F7" s="12">
        <f t="shared" si="2"/>
        <v>0</v>
      </c>
      <c r="G7" s="11">
        <f t="shared" si="3"/>
        <v>0</v>
      </c>
      <c r="H7" s="4"/>
      <c r="I7" s="4"/>
      <c r="J7" s="4"/>
      <c r="K7" s="4"/>
      <c r="L7" s="4"/>
      <c r="M7" s="4"/>
      <c r="N7" s="4"/>
      <c r="O7" s="4"/>
      <c r="P7" s="4"/>
      <c r="Q7" s="4"/>
      <c r="R7" s="4"/>
      <c r="S7" s="4"/>
      <c r="T7" s="4"/>
      <c r="U7" s="4"/>
      <c r="V7" s="4"/>
      <c r="W7" s="4"/>
      <c r="X7" s="4"/>
    </row>
    <row r="8">
      <c r="A8" s="15">
        <v>4.0</v>
      </c>
      <c r="B8" s="12">
        <f>LARGE('Full Data'!H:H,A8)</f>
        <v>31942340.16</v>
      </c>
      <c r="C8" s="11">
        <f t="shared" si="1"/>
        <v>0.01394585384</v>
      </c>
      <c r="D8" s="13" t="str">
        <f t="array" ref="D8">INDEX('Full Data'!B:B,MATCH(LARGE('Full Data'!H:H,A8),'Full Data'!H:H,0))</f>
        <v>PRUDENTIAL GBP0.05</v>
      </c>
      <c r="E8" s="4"/>
      <c r="F8" s="12">
        <f t="shared" si="2"/>
        <v>0</v>
      </c>
      <c r="G8" s="11">
        <f t="shared" si="3"/>
        <v>0</v>
      </c>
      <c r="H8" s="4"/>
      <c r="I8" s="4"/>
      <c r="J8" s="4"/>
      <c r="K8" s="4"/>
      <c r="L8" s="4"/>
      <c r="M8" s="4"/>
      <c r="N8" s="4"/>
      <c r="O8" s="4"/>
      <c r="P8" s="4"/>
      <c r="Q8" s="4"/>
      <c r="R8" s="4"/>
      <c r="S8" s="4"/>
      <c r="T8" s="4"/>
      <c r="U8" s="4"/>
      <c r="V8" s="4"/>
      <c r="W8" s="4"/>
      <c r="X8" s="4"/>
    </row>
    <row r="9">
      <c r="A9" s="15">
        <v>5.0</v>
      </c>
      <c r="B9" s="12">
        <f>LARGE('Full Data'!H:H,A9)</f>
        <v>30976189.57</v>
      </c>
      <c r="C9" s="11">
        <f t="shared" si="1"/>
        <v>0.01352403769</v>
      </c>
      <c r="D9" s="13" t="str">
        <f t="array" ref="D9">INDEX('Full Data'!B:B,MATCH(LARGE('Full Data'!H:H,A9),'Full Data'!H:H,0))</f>
        <v>ROYAL CARIBBEAN CRUISES COM STK</v>
      </c>
      <c r="E9" s="4"/>
      <c r="F9" s="12">
        <f t="shared" si="2"/>
        <v>0</v>
      </c>
      <c r="G9" s="11">
        <f t="shared" si="3"/>
        <v>0</v>
      </c>
      <c r="H9" s="4"/>
      <c r="I9" s="4"/>
      <c r="J9" s="4"/>
      <c r="K9" s="4"/>
      <c r="L9" s="4"/>
      <c r="M9" s="4"/>
      <c r="N9" s="4"/>
      <c r="O9" s="4"/>
      <c r="P9" s="4"/>
      <c r="Q9" s="4"/>
      <c r="R9" s="4"/>
      <c r="S9" s="4"/>
      <c r="T9" s="4"/>
      <c r="U9" s="4"/>
      <c r="V9" s="4"/>
      <c r="W9" s="4"/>
      <c r="X9" s="4"/>
    </row>
    <row r="10">
      <c r="A10" s="15">
        <v>6.0</v>
      </c>
      <c r="B10" s="12">
        <f>LARGE('Full Data'!H:H,A10)</f>
        <v>27389425.36</v>
      </c>
      <c r="C10" s="11">
        <f t="shared" si="1"/>
        <v>0.01195807573</v>
      </c>
      <c r="D10" s="13" t="str">
        <f t="array" ref="D10">INDEX('Full Data'!B:B,MATCH(LARGE('Full Data'!H:H,A10),'Full Data'!H:H,0))</f>
        <v>NASPERS 'N' ZAR0.02</v>
      </c>
      <c r="E10" s="4"/>
      <c r="F10" s="12">
        <f t="shared" si="2"/>
        <v>0</v>
      </c>
      <c r="G10" s="11">
        <f t="shared" si="3"/>
        <v>0</v>
      </c>
      <c r="H10" s="4"/>
      <c r="I10" s="4"/>
      <c r="J10" s="4"/>
      <c r="K10" s="4"/>
      <c r="L10" s="4"/>
      <c r="M10" s="4"/>
      <c r="N10" s="4"/>
      <c r="O10" s="4"/>
      <c r="P10" s="4"/>
      <c r="Q10" s="4"/>
      <c r="R10" s="4"/>
      <c r="S10" s="4"/>
      <c r="T10" s="4"/>
      <c r="U10" s="4"/>
      <c r="V10" s="4"/>
      <c r="W10" s="4"/>
      <c r="X10" s="4"/>
    </row>
    <row r="11">
      <c r="A11" s="15">
        <v>7.0</v>
      </c>
      <c r="B11" s="12">
        <f>LARGE('Full Data'!H:H,A11)</f>
        <v>22078020.74</v>
      </c>
      <c r="C11" s="11">
        <f t="shared" si="1"/>
        <v>0.009639145057</v>
      </c>
      <c r="D11" s="13" t="str">
        <f t="array" ref="D11">INDEX('Full Data'!B:B,MATCH(LARGE('Full Data'!H:H,A11),'Full Data'!H:H,0))</f>
        <v>ROCHE HLDGS AG GENUSSCHEINE NPV</v>
      </c>
      <c r="E11" s="4"/>
      <c r="F11" s="12">
        <f t="shared" si="2"/>
        <v>0</v>
      </c>
      <c r="G11" s="11">
        <f t="shared" si="3"/>
        <v>0</v>
      </c>
      <c r="H11" s="4"/>
      <c r="I11" s="4"/>
      <c r="J11" s="4"/>
      <c r="K11" s="4"/>
      <c r="L11" s="4"/>
      <c r="M11" s="4"/>
      <c r="N11" s="4"/>
      <c r="O11" s="4"/>
      <c r="P11" s="4"/>
      <c r="Q11" s="4"/>
      <c r="R11" s="4"/>
      <c r="S11" s="4"/>
      <c r="T11" s="4"/>
      <c r="U11" s="4"/>
      <c r="V11" s="4"/>
      <c r="W11" s="4"/>
      <c r="X11" s="4"/>
    </row>
    <row r="12">
      <c r="A12" s="15">
        <v>8.0</v>
      </c>
      <c r="B12" s="12">
        <f>LARGE('Full Data'!H:H,A12)</f>
        <v>21884593.19</v>
      </c>
      <c r="C12" s="11">
        <f t="shared" si="1"/>
        <v>0.00955469563</v>
      </c>
      <c r="D12" s="13" t="str">
        <f t="array" ref="D12">INDEX('Full Data'!B:B,MATCH(LARGE('Full Data'!H:H,A12),'Full Data'!H:H,0))</f>
        <v>UBS (IRL) INVESTOR CURRENCY ALLOCATION RETURN</v>
      </c>
      <c r="E12" s="4"/>
      <c r="F12" s="12">
        <f t="shared" si="2"/>
        <v>0</v>
      </c>
      <c r="G12" s="11">
        <f t="shared" si="3"/>
        <v>0</v>
      </c>
      <c r="H12" s="4"/>
      <c r="I12" s="4"/>
      <c r="J12" s="4"/>
      <c r="K12" s="4"/>
      <c r="L12" s="4"/>
      <c r="M12" s="4"/>
      <c r="N12" s="4"/>
      <c r="O12" s="4"/>
      <c r="P12" s="4"/>
      <c r="Q12" s="4"/>
      <c r="R12" s="4"/>
      <c r="S12" s="4"/>
      <c r="T12" s="4"/>
      <c r="U12" s="4"/>
      <c r="V12" s="4"/>
      <c r="W12" s="4"/>
      <c r="X12" s="4"/>
    </row>
    <row r="13">
      <c r="A13" s="15">
        <v>9.0</v>
      </c>
      <c r="B13" s="12">
        <f>LARGE('Full Data'!H:H,A13)</f>
        <v>20644932.34</v>
      </c>
      <c r="C13" s="11">
        <f t="shared" si="1"/>
        <v>0.009013466373</v>
      </c>
      <c r="D13" s="13" t="str">
        <f t="array" ref="D13">INDEX('Full Data'!B:B,MATCH(LARGE('Full Data'!H:H,A13),'Full Data'!H:H,0))</f>
        <v>TAIWAN SEMICONDUCTOR MFG CO LTD SPONSORED ADR</v>
      </c>
      <c r="E13" s="4"/>
      <c r="F13" s="12">
        <f t="shared" si="2"/>
        <v>0</v>
      </c>
      <c r="G13" s="11">
        <f t="shared" si="3"/>
        <v>0</v>
      </c>
      <c r="H13" s="4"/>
      <c r="I13" s="4"/>
      <c r="J13" s="4"/>
      <c r="K13" s="4"/>
      <c r="L13" s="4"/>
      <c r="M13" s="4"/>
      <c r="N13" s="4"/>
      <c r="O13" s="4"/>
      <c r="P13" s="4"/>
      <c r="Q13" s="4"/>
      <c r="R13" s="4"/>
      <c r="S13" s="4"/>
      <c r="T13" s="4"/>
      <c r="U13" s="4"/>
      <c r="V13" s="4"/>
      <c r="W13" s="4"/>
      <c r="X13" s="4"/>
    </row>
    <row r="14">
      <c r="A14" s="15">
        <v>10.0</v>
      </c>
      <c r="B14" s="12">
        <f>LARGE('Full Data'!H:H,A14)</f>
        <v>19888965.43</v>
      </c>
      <c r="C14" s="11">
        <f t="shared" si="1"/>
        <v>0.008683415288</v>
      </c>
      <c r="D14" s="13" t="str">
        <f t="array" ref="D14">INDEX('Full Data'!B:B,MATCH(LARGE('Full Data'!H:H,A14),'Full Data'!H:H,0))</f>
        <v>BP ORD USD0.25</v>
      </c>
      <c r="E14" s="4"/>
      <c r="F14" s="12">
        <f t="shared" si="2"/>
        <v>0</v>
      </c>
      <c r="G14" s="11">
        <f t="shared" si="3"/>
        <v>0</v>
      </c>
      <c r="H14" s="4"/>
      <c r="I14" s="4"/>
      <c r="J14" s="4"/>
      <c r="K14" s="4"/>
      <c r="L14" s="4"/>
      <c r="M14" s="4"/>
      <c r="N14" s="4"/>
      <c r="O14" s="4"/>
      <c r="P14" s="4"/>
      <c r="Q14" s="4"/>
      <c r="R14" s="4"/>
      <c r="S14" s="4"/>
      <c r="T14" s="4"/>
      <c r="U14" s="4"/>
      <c r="V14" s="4"/>
      <c r="W14" s="4"/>
      <c r="X14" s="4"/>
    </row>
    <row r="15">
      <c r="A15" s="15">
        <v>11.0</v>
      </c>
      <c r="B15" s="12">
        <f>LARGE('Full Data'!H:H,A15)</f>
        <v>19854575.22</v>
      </c>
      <c r="C15" s="11">
        <f t="shared" si="1"/>
        <v>0.008668400707</v>
      </c>
      <c r="D15" s="13" t="str">
        <f t="array" ref="D15">INDEX('Full Data'!B:B,MATCH(LARGE('Full Data'!H:H,A15),'Full Data'!H:H,0))</f>
        <v>GOOGLE INC CL C COM USD0.001 CL'C'</v>
      </c>
      <c r="E15" s="4"/>
      <c r="F15" s="12">
        <f t="shared" si="2"/>
        <v>0</v>
      </c>
      <c r="G15" s="11">
        <f t="shared" si="3"/>
        <v>0</v>
      </c>
      <c r="H15" s="4"/>
      <c r="I15" s="4"/>
      <c r="J15" s="4"/>
      <c r="K15" s="4"/>
      <c r="L15" s="4"/>
      <c r="M15" s="4"/>
      <c r="N15" s="4"/>
      <c r="O15" s="4"/>
      <c r="P15" s="4"/>
      <c r="Q15" s="4"/>
      <c r="R15" s="4"/>
      <c r="S15" s="4"/>
      <c r="T15" s="4"/>
      <c r="U15" s="4"/>
      <c r="V15" s="4"/>
      <c r="W15" s="4"/>
      <c r="X15" s="4"/>
    </row>
    <row r="16">
      <c r="A16" s="15">
        <v>12.0</v>
      </c>
      <c r="B16" s="12">
        <f>LARGE('Full Data'!H:H,A16)</f>
        <v>19793383.7</v>
      </c>
      <c r="C16" s="11">
        <f t="shared" si="1"/>
        <v>0.008641684819</v>
      </c>
      <c r="D16" s="13" t="str">
        <f t="array" ref="D16">INDEX('Full Data'!B:B,MATCH(LARGE('Full Data'!H:H,A16),'Full Data'!H:H,0))</f>
        <v>MOODYS CORP COM</v>
      </c>
      <c r="E16" s="4"/>
      <c r="F16" s="12">
        <f t="shared" si="2"/>
        <v>0</v>
      </c>
      <c r="G16" s="11">
        <f t="shared" si="3"/>
        <v>0</v>
      </c>
      <c r="H16" s="4"/>
      <c r="I16" s="4"/>
      <c r="J16" s="4"/>
      <c r="K16" s="4"/>
      <c r="L16" s="4"/>
      <c r="M16" s="4"/>
      <c r="N16" s="4"/>
      <c r="O16" s="4"/>
      <c r="P16" s="4"/>
      <c r="Q16" s="4"/>
      <c r="R16" s="4"/>
      <c r="S16" s="4"/>
      <c r="T16" s="4"/>
      <c r="U16" s="4"/>
      <c r="V16" s="4"/>
      <c r="W16" s="4"/>
      <c r="X16" s="4"/>
    </row>
    <row r="17">
      <c r="A17" s="15">
        <v>13.0</v>
      </c>
      <c r="B17" s="12">
        <f>LARGE('Full Data'!H:H,A17)</f>
        <v>18988120.91</v>
      </c>
      <c r="C17" s="11">
        <f t="shared" si="1"/>
        <v>0.008290111418</v>
      </c>
      <c r="D17" s="13" t="str">
        <f t="array" ref="D17">INDEX('Full Data'!B:B,MATCH(LARGE('Full Data'!H:H,A17),'Full Data'!H:H,0))</f>
        <v>TD AMERITRADE HLDG CORP COM STK</v>
      </c>
      <c r="E17" s="4"/>
      <c r="F17" s="12">
        <f t="shared" si="2"/>
        <v>0</v>
      </c>
      <c r="G17" s="11">
        <f t="shared" si="3"/>
        <v>0</v>
      </c>
      <c r="H17" s="4"/>
      <c r="I17" s="4"/>
      <c r="J17" s="4"/>
      <c r="K17" s="4"/>
      <c r="L17" s="4"/>
      <c r="M17" s="4"/>
      <c r="N17" s="4"/>
      <c r="O17" s="4"/>
      <c r="P17" s="4"/>
      <c r="Q17" s="4"/>
      <c r="R17" s="4"/>
      <c r="S17" s="4"/>
      <c r="T17" s="4"/>
      <c r="U17" s="4"/>
      <c r="V17" s="4"/>
      <c r="W17" s="4"/>
      <c r="X17" s="4"/>
    </row>
    <row r="18">
      <c r="A18" s="15">
        <v>14.0</v>
      </c>
      <c r="B18" s="12">
        <f>LARGE('Full Data'!H:H,A18)</f>
        <v>18541599.21</v>
      </c>
      <c r="C18" s="11">
        <f t="shared" si="1"/>
        <v>0.008095162446</v>
      </c>
      <c r="D18" s="13" t="str">
        <f t="array" ref="D18">INDEX('Full Data'!B:B,MATCH(LARGE('Full Data'!H:H,A18),'Full Data'!H:H,0))</f>
        <v>WELLPOINT INC COM</v>
      </c>
      <c r="E18" s="4"/>
      <c r="F18" s="12">
        <f t="shared" si="2"/>
        <v>0</v>
      </c>
      <c r="G18" s="11">
        <f t="shared" si="3"/>
        <v>0</v>
      </c>
      <c r="H18" s="4"/>
      <c r="I18" s="4"/>
      <c r="J18" s="4"/>
      <c r="K18" s="4"/>
      <c r="L18" s="4"/>
      <c r="M18" s="4"/>
      <c r="N18" s="4"/>
      <c r="O18" s="4"/>
      <c r="P18" s="4"/>
      <c r="Q18" s="4"/>
      <c r="R18" s="4"/>
      <c r="S18" s="4"/>
      <c r="T18" s="4"/>
      <c r="U18" s="4"/>
      <c r="V18" s="4"/>
      <c r="W18" s="4"/>
      <c r="X18" s="4"/>
    </row>
    <row r="19">
      <c r="A19" s="15">
        <v>15.0</v>
      </c>
      <c r="B19" s="12">
        <f>LARGE('Full Data'!H:H,A19)</f>
        <v>17422899.88</v>
      </c>
      <c r="C19" s="11">
        <f t="shared" si="1"/>
        <v>0.007606744338</v>
      </c>
      <c r="D19" s="13" t="str">
        <f t="array" ref="D19">INDEX('Full Data'!B:B,MATCH(LARGE('Full Data'!H:H,A19),'Full Data'!H:H,0))</f>
        <v>NESTLE SA CHF0.10(REGD)</v>
      </c>
      <c r="E19" s="4"/>
      <c r="F19" s="12">
        <f t="shared" si="2"/>
        <v>0</v>
      </c>
      <c r="G19" s="11">
        <f t="shared" si="3"/>
        <v>0</v>
      </c>
      <c r="H19" s="4"/>
      <c r="I19" s="4"/>
      <c r="J19" s="4"/>
      <c r="K19" s="4"/>
      <c r="L19" s="4"/>
      <c r="M19" s="4"/>
      <c r="N19" s="4"/>
      <c r="O19" s="4"/>
      <c r="P19" s="4"/>
      <c r="Q19" s="4"/>
      <c r="R19" s="4"/>
      <c r="S19" s="4"/>
      <c r="T19" s="4"/>
      <c r="U19" s="4"/>
      <c r="V19" s="4"/>
      <c r="W19" s="4"/>
      <c r="X19" s="4"/>
    </row>
    <row r="20">
      <c r="A20" s="4"/>
      <c r="B20" s="4"/>
      <c r="C20" s="4"/>
      <c r="D20" s="4"/>
      <c r="E20" s="18" t="s">
        <v>57</v>
      </c>
      <c r="F20" s="12">
        <f t="shared" ref="F20:G20" si="4">SUM(F5:F19)</f>
        <v>0</v>
      </c>
      <c r="G20" s="11">
        <f t="shared" si="4"/>
        <v>0</v>
      </c>
      <c r="H20" s="4"/>
      <c r="I20" s="4"/>
      <c r="J20" s="4"/>
      <c r="K20" s="4"/>
      <c r="L20" s="4"/>
      <c r="M20" s="4"/>
      <c r="N20" s="4"/>
      <c r="O20" s="4"/>
      <c r="P20" s="4"/>
      <c r="Q20" s="4"/>
      <c r="R20" s="4"/>
      <c r="S20" s="4"/>
      <c r="T20" s="4"/>
      <c r="U20" s="4"/>
      <c r="V20" s="4"/>
      <c r="W20" s="4"/>
      <c r="X20" s="4"/>
    </row>
    <row r="21">
      <c r="A21" s="4"/>
      <c r="B21" s="4"/>
      <c r="C21" s="4"/>
      <c r="D21" s="4"/>
      <c r="E21" s="4" t="s">
        <v>60</v>
      </c>
      <c r="F21" s="12">
        <f>'Fossil Fuel direct investments'!B3</f>
        <v>121547492</v>
      </c>
      <c r="G21" s="11">
        <f>'Fossil Fuel direct investments'!B4</f>
        <v>0.053066981</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62</v>
      </c>
      <c r="F23" s="12">
        <f t="shared" ref="F23:G23" si="5">F20+F21</f>
        <v>121547492</v>
      </c>
      <c r="G23" s="11">
        <f t="shared" si="5"/>
        <v>0.053066981</v>
      </c>
      <c r="H23" s="4"/>
      <c r="I23" s="4"/>
      <c r="J23" s="4"/>
      <c r="K23" s="4"/>
      <c r="L23" s="4"/>
      <c r="M23" s="4"/>
      <c r="N23" s="4"/>
      <c r="O23" s="4"/>
      <c r="P23" s="4"/>
      <c r="Q23" s="4"/>
      <c r="R23" s="4"/>
      <c r="S23" s="4"/>
      <c r="T23" s="4"/>
      <c r="U23" s="4"/>
      <c r="V23" s="4"/>
      <c r="W23" s="4"/>
      <c r="X23" s="4"/>
    </row>
    <row r="24">
      <c r="A24" s="4"/>
      <c r="B24" s="4"/>
      <c r="C24" s="4"/>
      <c r="D24" s="4"/>
      <c r="E24" s="4" t="s">
        <v>25</v>
      </c>
      <c r="F24" s="8">
        <f>'Fossil Fuel direct investments'!B2</f>
        <v>2290454248</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sheetData>
  <drawing r:id="rId1"/>
</worksheet>
</file>